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1200" yWindow="-45" windowWidth="16080" windowHeight="11010" tabRatio="409" firstSheet="4" activeTab="6"/>
  </bookViews>
  <sheets>
    <sheet name="VXXXX" sheetId="12" state="veryHidden" r:id="rId1"/>
    <sheet name="겉표지" sheetId="42" r:id="rId2"/>
    <sheet name="공지사항(1)" sheetId="52" r:id="rId3"/>
    <sheet name="공지사항 (2)" sheetId="45" r:id="rId4"/>
    <sheet name="부과내역서" sheetId="30" r:id="rId5"/>
    <sheet name="부과내역서 (2)" sheetId="47" r:id="rId6"/>
    <sheet name="부과내역서 (3)" sheetId="48" r:id="rId7"/>
    <sheet name="부과내역서 (4)" sheetId="53" r:id="rId8"/>
    <sheet name="Sheet1" sheetId="43" r:id="rId9"/>
  </sheets>
  <definedNames>
    <definedName name="_xlnm.Print_Area" localSheetId="1">겉표지!$A$1:$I$46</definedName>
    <definedName name="_xlnm.Print_Area" localSheetId="3">'공지사항 (2)'!$A$2:$P$96</definedName>
    <definedName name="_xlnm.Print_Area" localSheetId="4">부과내역서!$A$1:$N$309</definedName>
    <definedName name="_xlnm.Print_Area" localSheetId="5">'부과내역서 (2)'!$A$1:$N$53</definedName>
    <definedName name="_xlnm.Print_Area" localSheetId="6">'부과내역서 (3)'!$A$1:$N$45</definedName>
    <definedName name="_xlnm.Print_Area" localSheetId="7">'부과내역서 (4)'!$A$1:$L$51</definedName>
  </definedNames>
  <calcPr calcId="124519"/>
</workbook>
</file>

<file path=xl/calcChain.xml><?xml version="1.0" encoding="utf-8"?>
<calcChain xmlns="http://schemas.openxmlformats.org/spreadsheetml/2006/main">
  <c r="F44" i="48"/>
  <c r="E43" i="53"/>
  <c r="F5" s="1"/>
  <c r="K43"/>
  <c r="F6" s="1"/>
  <c r="F7" l="1"/>
  <c r="E51" i="47"/>
  <c r="M42" i="48" l="1"/>
  <c r="M39"/>
  <c r="M38"/>
  <c r="M37"/>
  <c r="M43"/>
  <c r="E16" i="30"/>
  <c r="K21"/>
  <c r="K27"/>
  <c r="K26"/>
  <c r="K25"/>
  <c r="K23"/>
  <c r="E26"/>
  <c r="E25"/>
  <c r="E24"/>
  <c r="E23"/>
  <c r="K18"/>
  <c r="K17"/>
  <c r="K16"/>
  <c r="E19"/>
  <c r="E18"/>
  <c r="E17"/>
  <c r="G248" l="1"/>
  <c r="O51" i="47" l="1"/>
  <c r="H6"/>
  <c r="K6" s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"/>
  <c r="K5" s="1"/>
  <c r="I44" i="48" l="1"/>
  <c r="M41"/>
  <c r="M40"/>
  <c r="I33"/>
  <c r="F33"/>
  <c r="M32"/>
  <c r="M31"/>
  <c r="M30"/>
  <c r="M29"/>
  <c r="M28"/>
  <c r="M27"/>
  <c r="H18"/>
  <c r="H11"/>
  <c r="D51" i="47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I3"/>
  <c r="M44" i="48" l="1"/>
  <c r="H23"/>
  <c r="M33"/>
  <c r="K51" i="47"/>
  <c r="M105" i="30"/>
  <c r="D108" s="1"/>
  <c r="D20"/>
  <c r="K22" l="1"/>
  <c r="E21" s="1"/>
  <c r="H148"/>
  <c r="G250" l="1"/>
  <c r="I255"/>
  <c r="G251"/>
  <c r="G255" l="1"/>
  <c r="E28"/>
  <c r="A272"/>
  <c r="J306" l="1"/>
  <c r="M306" s="1"/>
  <c r="A268"/>
  <c r="J268" s="1"/>
  <c r="I236"/>
  <c r="M193"/>
  <c r="M178"/>
  <c r="D181" s="1"/>
  <c r="E20"/>
  <c r="I237" l="1"/>
  <c r="K19"/>
  <c r="K20" s="1"/>
  <c r="N18" s="1"/>
  <c r="H20"/>
  <c r="F237"/>
  <c r="E256"/>
  <c r="D246" s="1"/>
  <c r="G272"/>
  <c r="D274" s="1"/>
  <c r="D29"/>
  <c r="D30" s="1"/>
  <c r="D57"/>
  <c r="A59" s="1"/>
  <c r="G59" s="1"/>
  <c r="D61" s="1"/>
  <c r="M217"/>
  <c r="A218" s="1"/>
  <c r="G218" s="1"/>
  <c r="D220" s="1"/>
  <c r="M204"/>
  <c r="A207" s="1"/>
  <c r="G207" s="1"/>
  <c r="D209" s="1"/>
  <c r="C227"/>
  <c r="M138"/>
  <c r="E196"/>
  <c r="H196" s="1"/>
  <c r="E197"/>
  <c r="H197" s="1"/>
  <c r="E198"/>
  <c r="H198" s="1"/>
  <c r="E199"/>
  <c r="H199" s="1"/>
  <c r="E200"/>
  <c r="H200" s="1"/>
  <c r="E201"/>
  <c r="H201" s="1"/>
  <c r="E202"/>
  <c r="H202" s="1"/>
  <c r="H14"/>
  <c r="M86"/>
  <c r="D233"/>
  <c r="J300"/>
  <c r="M300" s="1"/>
  <c r="AC142"/>
  <c r="J305"/>
  <c r="M305" s="1"/>
  <c r="J304"/>
  <c r="M304" s="1"/>
  <c r="J301"/>
  <c r="J302"/>
  <c r="J297"/>
  <c r="J298"/>
  <c r="J292"/>
  <c r="J293"/>
  <c r="J294"/>
  <c r="J295"/>
  <c r="J286"/>
  <c r="J287"/>
  <c r="J288"/>
  <c r="J289"/>
  <c r="J290"/>
  <c r="M121"/>
  <c r="A111"/>
  <c r="G111" s="1"/>
  <c r="D113" s="1"/>
  <c r="M88"/>
  <c r="D91" s="1"/>
  <c r="A94" s="1"/>
  <c r="G94" s="1"/>
  <c r="D96" s="1"/>
  <c r="AD231"/>
  <c r="AC232"/>
  <c r="E268"/>
  <c r="K28" s="1"/>
  <c r="H79"/>
  <c r="H80"/>
  <c r="H81"/>
  <c r="H82"/>
  <c r="H83"/>
  <c r="H84"/>
  <c r="H85"/>
  <c r="D169"/>
  <c r="F169" s="1"/>
  <c r="A245"/>
  <c r="AG68"/>
  <c r="M162"/>
  <c r="A165" s="1"/>
  <c r="D264"/>
  <c r="H8"/>
  <c r="H9"/>
  <c r="H10"/>
  <c r="H11"/>
  <c r="H15"/>
  <c r="C68"/>
  <c r="C86"/>
  <c r="C103"/>
  <c r="C120"/>
  <c r="C136"/>
  <c r="C160"/>
  <c r="C176"/>
  <c r="C192"/>
  <c r="C203"/>
  <c r="C216"/>
  <c r="A264"/>
  <c r="F272"/>
  <c r="C281"/>
  <c r="H7"/>
  <c r="E29"/>
  <c r="A183"/>
  <c r="G183" s="1"/>
  <c r="D185" s="1"/>
  <c r="E99" l="1"/>
  <c r="E98"/>
  <c r="E100"/>
  <c r="E102"/>
  <c r="E97"/>
  <c r="E101"/>
  <c r="E96"/>
  <c r="E186"/>
  <c r="E188"/>
  <c r="E185"/>
  <c r="E187"/>
  <c r="E189"/>
  <c r="E191"/>
  <c r="E190"/>
  <c r="M228"/>
  <c r="G165"/>
  <c r="A167" s="1"/>
  <c r="D167"/>
  <c r="E114"/>
  <c r="E115"/>
  <c r="H115" s="1"/>
  <c r="E117"/>
  <c r="E119"/>
  <c r="H119" s="1"/>
  <c r="E116"/>
  <c r="E118"/>
  <c r="E113"/>
  <c r="E63"/>
  <c r="E65"/>
  <c r="E67"/>
  <c r="E62"/>
  <c r="E64"/>
  <c r="H64" s="1"/>
  <c r="E66"/>
  <c r="H66" s="1"/>
  <c r="E61"/>
  <c r="E221"/>
  <c r="E223"/>
  <c r="E225"/>
  <c r="E220"/>
  <c r="E222"/>
  <c r="E224"/>
  <c r="E226"/>
  <c r="H226" s="1"/>
  <c r="E275"/>
  <c r="E277"/>
  <c r="E279"/>
  <c r="E274"/>
  <c r="E276"/>
  <c r="E278"/>
  <c r="E280"/>
  <c r="E210"/>
  <c r="E212"/>
  <c r="H212" s="1"/>
  <c r="E214"/>
  <c r="E209"/>
  <c r="E211"/>
  <c r="E213"/>
  <c r="H213" s="1"/>
  <c r="E215"/>
  <c r="A127"/>
  <c r="G127" s="1"/>
  <c r="D129" s="1"/>
  <c r="D124"/>
  <c r="H97"/>
  <c r="J303"/>
  <c r="M301" s="1"/>
  <c r="J299"/>
  <c r="M297" s="1"/>
  <c r="J296"/>
  <c r="M292" s="1"/>
  <c r="F173"/>
  <c r="J291"/>
  <c r="F171"/>
  <c r="F172"/>
  <c r="F175"/>
  <c r="F170"/>
  <c r="F174"/>
  <c r="A151"/>
  <c r="G151" s="1"/>
  <c r="D153" s="1"/>
  <c r="H86"/>
  <c r="K6" s="1"/>
  <c r="H29"/>
  <c r="H100"/>
  <c r="H101"/>
  <c r="H99"/>
  <c r="H98"/>
  <c r="H102"/>
  <c r="H96"/>
  <c r="H116"/>
  <c r="H113"/>
  <c r="H117"/>
  <c r="H114"/>
  <c r="H118"/>
  <c r="H203"/>
  <c r="H186"/>
  <c r="H189"/>
  <c r="H188"/>
  <c r="H191"/>
  <c r="H185"/>
  <c r="H190"/>
  <c r="H187"/>
  <c r="H12"/>
  <c r="H211"/>
  <c r="H215"/>
  <c r="H209"/>
  <c r="H210"/>
  <c r="H214"/>
  <c r="H220"/>
  <c r="H225"/>
  <c r="H223"/>
  <c r="H221"/>
  <c r="H222"/>
  <c r="H224"/>
  <c r="H61"/>
  <c r="H62"/>
  <c r="H67"/>
  <c r="H65"/>
  <c r="H280"/>
  <c r="H278"/>
  <c r="H277"/>
  <c r="H275"/>
  <c r="H274"/>
  <c r="H279"/>
  <c r="H276"/>
  <c r="E133" l="1"/>
  <c r="H133" s="1"/>
  <c r="E130"/>
  <c r="H130" s="1"/>
  <c r="E132"/>
  <c r="H132" s="1"/>
  <c r="E134"/>
  <c r="H134" s="1"/>
  <c r="E129"/>
  <c r="H129" s="1"/>
  <c r="E131"/>
  <c r="H131" s="1"/>
  <c r="E135"/>
  <c r="H135" s="1"/>
  <c r="F167"/>
  <c r="J308"/>
  <c r="E154"/>
  <c r="E156"/>
  <c r="E158"/>
  <c r="H158" s="1"/>
  <c r="E153"/>
  <c r="H153" s="1"/>
  <c r="E155"/>
  <c r="E157"/>
  <c r="H157" s="1"/>
  <c r="E159"/>
  <c r="M286"/>
  <c r="M308" s="1"/>
  <c r="H103"/>
  <c r="N103" s="1"/>
  <c r="F176"/>
  <c r="K11" s="1"/>
  <c r="N11" s="1"/>
  <c r="H159"/>
  <c r="H156"/>
  <c r="H154"/>
  <c r="H155"/>
  <c r="H227"/>
  <c r="H192"/>
  <c r="H120"/>
  <c r="H63"/>
  <c r="H68" s="1"/>
  <c r="K13"/>
  <c r="H281"/>
  <c r="K24" s="1"/>
  <c r="H216"/>
  <c r="H136"/>
  <c r="K7" l="1"/>
  <c r="N7" s="1"/>
  <c r="H160"/>
  <c r="K10" s="1"/>
  <c r="N10" s="1"/>
  <c r="K5"/>
  <c r="N68"/>
  <c r="K9"/>
  <c r="N9" s="1"/>
  <c r="N136"/>
  <c r="K29"/>
  <c r="N29" s="1"/>
  <c r="N281"/>
  <c r="H13"/>
  <c r="K12"/>
  <c r="N12" s="1"/>
  <c r="N192"/>
  <c r="K14"/>
  <c r="N14" s="1"/>
  <c r="N216"/>
  <c r="K8"/>
  <c r="N8" s="1"/>
  <c r="N120"/>
  <c r="K15"/>
  <c r="N15" s="1"/>
  <c r="N227"/>
  <c r="N13"/>
  <c r="N160" l="1"/>
  <c r="K30"/>
  <c r="I256"/>
  <c r="M243" s="1"/>
  <c r="I246" s="1"/>
  <c r="G256" l="1"/>
  <c r="H5"/>
  <c r="M33"/>
  <c r="N5"/>
  <c r="H6"/>
  <c r="E30"/>
  <c r="H30" s="1"/>
  <c r="N6"/>
  <c r="M70"/>
  <c r="AD70" s="1"/>
  <c r="N30" l="1"/>
  <c r="D73"/>
</calcChain>
</file>

<file path=xl/sharedStrings.xml><?xml version="1.0" encoding="utf-8"?>
<sst xmlns="http://schemas.openxmlformats.org/spreadsheetml/2006/main" count="807" uniqueCount="576">
  <si>
    <t xml:space="preserve"> </t>
    <phoneticPr fontId="3" type="noConversion"/>
  </si>
  <si>
    <t>합             계</t>
    <phoneticPr fontId="3" type="noConversion"/>
  </si>
  <si>
    <t>금          액</t>
    <phoneticPr fontId="3" type="noConversion"/>
  </si>
  <si>
    <t>계</t>
    <phoneticPr fontId="3" type="noConversion"/>
  </si>
  <si>
    <t>▶</t>
  </si>
  <si>
    <t>공동전기료</t>
    <phoneticPr fontId="3" type="noConversion"/>
  </si>
  <si>
    <t xml:space="preserve">1. 일 반 관 리 비 </t>
    <phoneticPr fontId="3" type="noConversion"/>
  </si>
  <si>
    <t xml:space="preserve"> 가. 산출내역</t>
    <phoneticPr fontId="3" type="noConversion"/>
  </si>
  <si>
    <t>항       목</t>
    <phoneticPr fontId="3" type="noConversion"/>
  </si>
  <si>
    <t>산      출      내      역</t>
    <phoneticPr fontId="3" type="noConversion"/>
  </si>
  <si>
    <t>급               여</t>
    <phoneticPr fontId="3" type="noConversion"/>
  </si>
  <si>
    <t>제      수      당</t>
    <phoneticPr fontId="3" type="noConversion"/>
  </si>
  <si>
    <t>퇴직충당적립금</t>
    <phoneticPr fontId="3" type="noConversion"/>
  </si>
  <si>
    <t xml:space="preserve">산 재  고 용 </t>
    <phoneticPr fontId="3" type="noConversion"/>
  </si>
  <si>
    <t>교     통     비</t>
    <phoneticPr fontId="3" type="noConversion"/>
  </si>
  <si>
    <t>광      열     비</t>
    <phoneticPr fontId="3" type="noConversion"/>
  </si>
  <si>
    <t>잡              비</t>
    <phoneticPr fontId="3" type="noConversion"/>
  </si>
  <si>
    <t>비      고</t>
    <phoneticPr fontId="3" type="noConversion"/>
  </si>
  <si>
    <t>부과차</t>
    <phoneticPr fontId="3" type="noConversion"/>
  </si>
  <si>
    <t>세대사용료</t>
    <phoneticPr fontId="3" type="noConversion"/>
  </si>
  <si>
    <r>
      <t>"</t>
    </r>
    <r>
      <rPr>
        <sz val="11"/>
        <rFont val="굴림"/>
        <family val="3"/>
        <charset val="129"/>
      </rPr>
      <t>=======================================================</t>
    </r>
    <r>
      <rPr>
        <sz val="11"/>
        <color indexed="9"/>
        <rFont val="굴림"/>
        <family val="3"/>
        <charset val="129"/>
      </rPr>
      <t>"</t>
    </r>
    <phoneticPr fontId="3" type="noConversion"/>
  </si>
  <si>
    <t>금      액</t>
    <phoneticPr fontId="3" type="noConversion"/>
  </si>
  <si>
    <t>식대보조비</t>
    <phoneticPr fontId="3" type="noConversion"/>
  </si>
  <si>
    <t>통     신     비</t>
    <phoneticPr fontId="3" type="noConversion"/>
  </si>
  <si>
    <t>도 서 인 쇄 비</t>
    <phoneticPr fontId="3" type="noConversion"/>
  </si>
  <si>
    <t>사 무 용 품 비</t>
    <phoneticPr fontId="3" type="noConversion"/>
  </si>
  <si>
    <t>＝</t>
    <phoneticPr fontId="3" type="noConversion"/>
  </si>
  <si>
    <t>세대수</t>
    <phoneticPr fontId="3" type="noConversion"/>
  </si>
  <si>
    <t>세대당부과액</t>
    <phoneticPr fontId="3" type="noConversion"/>
  </si>
  <si>
    <t>총부과금액</t>
    <phoneticPr fontId="3" type="noConversion"/>
  </si>
  <si>
    <t>구              분</t>
    <phoneticPr fontId="3" type="noConversion"/>
  </si>
  <si>
    <t>6. 수  선  유  지  비</t>
    <phoneticPr fontId="3" type="noConversion"/>
  </si>
  <si>
    <t>T  V 수신료</t>
    <phoneticPr fontId="3" type="noConversion"/>
  </si>
  <si>
    <t>소          계</t>
    <phoneticPr fontId="3" type="noConversion"/>
  </si>
  <si>
    <t xml:space="preserve"> 1. 일  반  관  리  비</t>
    <phoneticPr fontId="3" type="noConversion"/>
  </si>
  <si>
    <t xml:space="preserve"> 2. 경       비       비</t>
    <phoneticPr fontId="3" type="noConversion"/>
  </si>
  <si>
    <t xml:space="preserve"> 3. 청       소       비</t>
    <phoneticPr fontId="3" type="noConversion"/>
  </si>
  <si>
    <t xml:space="preserve"> 4. 소  독  용  역  비</t>
    <phoneticPr fontId="3" type="noConversion"/>
  </si>
  <si>
    <t xml:space="preserve"> 5. 승 강 기 유 지 비</t>
    <phoneticPr fontId="3" type="noConversion"/>
  </si>
  <si>
    <t xml:space="preserve"> 6. 수  선  유  지  비</t>
    <phoneticPr fontId="3" type="noConversion"/>
  </si>
  <si>
    <t xml:space="preserve"> 7. 음 식 물 수 거 비</t>
    <phoneticPr fontId="3" type="noConversion"/>
  </si>
  <si>
    <t xml:space="preserve"> 9. 장 기 수선충당금</t>
    <phoneticPr fontId="3" type="noConversion"/>
  </si>
  <si>
    <t xml:space="preserve"> 10. 화  재  보  험  료</t>
    <phoneticPr fontId="3" type="noConversion"/>
  </si>
  <si>
    <t>1. 관리비 납부 안내</t>
  </si>
  <si>
    <t>연체개월</t>
  </si>
  <si>
    <t>구       분</t>
    <phoneticPr fontId="3" type="noConversion"/>
  </si>
  <si>
    <t>관 리 비 발 생 액</t>
    <phoneticPr fontId="3" type="noConversion"/>
  </si>
  <si>
    <t>당월부과액</t>
    <phoneticPr fontId="3" type="noConversion"/>
  </si>
  <si>
    <t>증 감</t>
    <phoneticPr fontId="3" type="noConversion"/>
  </si>
  <si>
    <t>과 목 별 부 과 내 역</t>
    <phoneticPr fontId="3" type="noConversion"/>
  </si>
  <si>
    <t>3. 청 소  용  역  비</t>
    <phoneticPr fontId="3" type="noConversion"/>
  </si>
  <si>
    <r>
      <t>"</t>
    </r>
    <r>
      <rPr>
        <sz val="11"/>
        <rFont val="굴림"/>
        <family val="3"/>
        <charset val="129"/>
      </rPr>
      <t>=======================================================</t>
    </r>
    <r>
      <rPr>
        <sz val="11"/>
        <color indexed="9"/>
        <rFont val="굴림"/>
        <family val="3"/>
        <charset val="129"/>
      </rPr>
      <t>"</t>
    </r>
    <phoneticPr fontId="3" type="noConversion"/>
  </si>
  <si>
    <r>
      <t>"</t>
    </r>
    <r>
      <rPr>
        <sz val="11"/>
        <rFont val="굴림"/>
        <family val="3"/>
        <charset val="129"/>
      </rPr>
      <t>=======================================================</t>
    </r>
    <r>
      <rPr>
        <sz val="11"/>
        <color indexed="9"/>
        <rFont val="굴림"/>
        <family val="3"/>
        <charset val="129"/>
      </rPr>
      <t>"</t>
    </r>
    <phoneticPr fontId="3" type="noConversion"/>
  </si>
  <si>
    <t>5. 승 강 기 유 지 비</t>
    <phoneticPr fontId="3" type="noConversion"/>
  </si>
  <si>
    <t>7. 음 식 물 수 거 비</t>
    <phoneticPr fontId="3" type="noConversion"/>
  </si>
  <si>
    <r>
      <t>"</t>
    </r>
    <r>
      <rPr>
        <sz val="11"/>
        <rFont val="굴림"/>
        <family val="3"/>
        <charset val="129"/>
      </rPr>
      <t>=======================================================</t>
    </r>
    <r>
      <rPr>
        <sz val="11"/>
        <color indexed="9"/>
        <rFont val="굴림"/>
        <family val="3"/>
        <charset val="129"/>
      </rPr>
      <t>"</t>
    </r>
    <phoneticPr fontId="3" type="noConversion"/>
  </si>
  <si>
    <t>8. 위 탁 관 리 비</t>
    <phoneticPr fontId="3" type="noConversion"/>
  </si>
  <si>
    <r>
      <t>"</t>
    </r>
    <r>
      <rPr>
        <sz val="11"/>
        <rFont val="굴림"/>
        <family val="3"/>
        <charset val="129"/>
      </rPr>
      <t>=======================================================</t>
    </r>
    <r>
      <rPr>
        <sz val="11"/>
        <color indexed="9"/>
        <rFont val="굴림"/>
        <family val="3"/>
        <charset val="129"/>
      </rPr>
      <t>"</t>
    </r>
    <phoneticPr fontId="3" type="noConversion"/>
  </si>
  <si>
    <t>세대당부과액</t>
    <phoneticPr fontId="3" type="noConversion"/>
  </si>
  <si>
    <t>총부과금액</t>
    <phoneticPr fontId="3" type="noConversion"/>
  </si>
  <si>
    <t>비      고</t>
    <phoneticPr fontId="3" type="noConversion"/>
  </si>
  <si>
    <t>계</t>
    <phoneticPr fontId="3" type="noConversion"/>
  </si>
  <si>
    <t>9. 장기수선충당금</t>
    <phoneticPr fontId="3" type="noConversion"/>
  </si>
  <si>
    <r>
      <t>"</t>
    </r>
    <r>
      <rPr>
        <sz val="11"/>
        <rFont val="굴림"/>
        <family val="3"/>
        <charset val="129"/>
      </rPr>
      <t>=======================================================</t>
    </r>
    <r>
      <rPr>
        <sz val="11"/>
        <color indexed="9"/>
        <rFont val="굴림"/>
        <family val="3"/>
        <charset val="129"/>
      </rPr>
      <t>"</t>
    </r>
    <phoneticPr fontId="3" type="noConversion"/>
  </si>
  <si>
    <t>10. 화  재  보 험 료</t>
    <phoneticPr fontId="3" type="noConversion"/>
  </si>
  <si>
    <r>
      <t>"</t>
    </r>
    <r>
      <rPr>
        <sz val="11"/>
        <rFont val="굴림"/>
        <family val="3"/>
        <charset val="129"/>
      </rPr>
      <t>=======================================================</t>
    </r>
    <r>
      <rPr>
        <sz val="11"/>
        <color indexed="9"/>
        <rFont val="굴림"/>
        <family val="3"/>
        <charset val="129"/>
      </rPr>
      <t>"</t>
    </r>
    <phoneticPr fontId="3" type="noConversion"/>
  </si>
  <si>
    <t>합                계</t>
    <phoneticPr fontId="3" type="noConversion"/>
  </si>
  <si>
    <t>청소 관리 용역비</t>
    <phoneticPr fontId="3" type="noConversion"/>
  </si>
  <si>
    <t>비                   고</t>
    <phoneticPr fontId="3" type="noConversion"/>
  </si>
  <si>
    <t>소 독 용 역 비</t>
    <phoneticPr fontId="3" type="noConversion"/>
  </si>
  <si>
    <t>승강기 관리 용역비</t>
    <phoneticPr fontId="3" type="noConversion"/>
  </si>
  <si>
    <t>구    분</t>
    <phoneticPr fontId="3" type="noConversion"/>
  </si>
  <si>
    <t>항            목</t>
    <phoneticPr fontId="3" type="noConversion"/>
  </si>
  <si>
    <t>년간예상액(원)</t>
    <phoneticPr fontId="3" type="noConversion"/>
  </si>
  <si>
    <t>월 부과액(원)</t>
    <phoneticPr fontId="3" type="noConversion"/>
  </si>
  <si>
    <t>비     고</t>
    <phoneticPr fontId="3" type="noConversion"/>
  </si>
  <si>
    <t>승강기 정기 검사비(년1회)</t>
    <phoneticPr fontId="3" type="noConversion"/>
  </si>
  <si>
    <t>합      계     금     액</t>
    <phoneticPr fontId="3" type="noConversion"/>
  </si>
  <si>
    <t>부 과 세 대 수</t>
    <phoneticPr fontId="3" type="noConversion"/>
  </si>
  <si>
    <t>세대당 금액</t>
    <phoneticPr fontId="3" type="noConversion"/>
  </si>
  <si>
    <t>총 부 과 금 액</t>
    <phoneticPr fontId="3" type="noConversion"/>
  </si>
  <si>
    <t>금     액</t>
    <phoneticPr fontId="3" type="noConversion"/>
  </si>
  <si>
    <t>비    고</t>
    <phoneticPr fontId="3" type="noConversion"/>
  </si>
  <si>
    <t>위탁관리비</t>
    <phoneticPr fontId="3" type="noConversion"/>
  </si>
  <si>
    <t>＝</t>
    <phoneticPr fontId="3" type="noConversion"/>
  </si>
  <si>
    <t>세대당부과액</t>
    <phoneticPr fontId="3" type="noConversion"/>
  </si>
  <si>
    <t>총부과금액</t>
    <phoneticPr fontId="3" type="noConversion"/>
  </si>
  <si>
    <t>비      고</t>
    <phoneticPr fontId="3" type="noConversion"/>
  </si>
  <si>
    <t>계</t>
    <phoneticPr fontId="3" type="noConversion"/>
  </si>
  <si>
    <t>비       고</t>
    <phoneticPr fontId="3" type="noConversion"/>
  </si>
  <si>
    <t>나)부과내역</t>
    <phoneticPr fontId="3" type="noConversion"/>
  </si>
  <si>
    <t>1) 세대 사용료 부과내역</t>
    <phoneticPr fontId="3" type="noConversion"/>
  </si>
  <si>
    <t>부 과 금 액(원)</t>
    <phoneticPr fontId="3" type="noConversion"/>
  </si>
  <si>
    <t>부과 세대수</t>
    <phoneticPr fontId="3" type="noConversion"/>
  </si>
  <si>
    <t>단 가(원)</t>
    <phoneticPr fontId="3" type="noConversion"/>
  </si>
  <si>
    <t>총 부과 금액(원)</t>
    <phoneticPr fontId="3" type="noConversion"/>
  </si>
  <si>
    <t>비       고</t>
    <phoneticPr fontId="3" type="noConversion"/>
  </si>
  <si>
    <t>3)공동 전기료 부과내역</t>
    <phoneticPr fontId="3" type="noConversion"/>
  </si>
  <si>
    <t>* 아래 사용량은 각 사용 업체에서 부담하여 세대에 부과되는 것이 아님.</t>
    <phoneticPr fontId="3" type="noConversion"/>
  </si>
  <si>
    <t>구         분</t>
    <phoneticPr fontId="3" type="noConversion"/>
  </si>
  <si>
    <t>전월지침</t>
    <phoneticPr fontId="3" type="noConversion"/>
  </si>
  <si>
    <t>당월지침</t>
    <phoneticPr fontId="3" type="noConversion"/>
  </si>
  <si>
    <t>1) 예금현황</t>
    <phoneticPr fontId="3" type="noConversion"/>
  </si>
  <si>
    <t>소 방 시 설 관 리 대 행 료</t>
    <phoneticPr fontId="3" type="noConversion"/>
  </si>
  <si>
    <t>우 리 은 행</t>
    <phoneticPr fontId="3" type="noConversion"/>
  </si>
  <si>
    <t>▶ 평균/12개월</t>
    <phoneticPr fontId="3" type="noConversion"/>
  </si>
  <si>
    <t>지 급 수 수 료</t>
    <phoneticPr fontId="3" type="noConversion"/>
  </si>
  <si>
    <t>신 한 은 행</t>
    <phoneticPr fontId="3" type="noConversion"/>
  </si>
  <si>
    <t>사용량(KWH)</t>
    <phoneticPr fontId="3" type="noConversion"/>
  </si>
  <si>
    <t>총 사 용 량 (KWH)</t>
    <phoneticPr fontId="3" type="noConversion"/>
  </si>
  <si>
    <t>부과금액(원)</t>
    <phoneticPr fontId="3" type="noConversion"/>
  </si>
  <si>
    <t>월드어린이집 보증금</t>
    <phoneticPr fontId="3" type="noConversion"/>
  </si>
  <si>
    <t>연체율%</t>
    <phoneticPr fontId="3" type="noConversion"/>
  </si>
  <si>
    <t xml:space="preserve">                  납부 마감일은 매월 말일입니다.(마감일이 공휴일인 경우 다음날 납부마감)     </t>
    <phoneticPr fontId="3" type="noConversion"/>
  </si>
  <si>
    <t xml:space="preserve"> ① 관리비 고지 : 전월 1일부터 말일까지 정산하여 마감일 일주일전에 관리비 고지서 배부하고 </t>
    <phoneticPr fontId="3" type="noConversion"/>
  </si>
  <si>
    <t xml:space="preserve">    조치를 취하게 됩니다.</t>
    <phoneticPr fontId="3" type="noConversion"/>
  </si>
  <si>
    <t>▶ 관리소장</t>
    <phoneticPr fontId="3" type="noConversion"/>
  </si>
  <si>
    <t>▶ 식대 보조비</t>
    <phoneticPr fontId="3" type="noConversion"/>
  </si>
  <si>
    <t>▶ 주민 부담분</t>
    <phoneticPr fontId="3" type="noConversion"/>
  </si>
  <si>
    <t>관 리 비 부 과 총 괄 표</t>
    <phoneticPr fontId="3" type="noConversion"/>
  </si>
  <si>
    <t>복리후생비</t>
    <phoneticPr fontId="3" type="noConversion"/>
  </si>
  <si>
    <t>KT서비스 이용료</t>
    <phoneticPr fontId="3" type="noConversion"/>
  </si>
  <si>
    <t>2. 경     비     비 (KT텔레캅 서비스 이용료)</t>
    <phoneticPr fontId="3" type="noConversion"/>
  </si>
  <si>
    <t>▶ (급여+직책+근속)X300%/12개월</t>
    <phoneticPr fontId="3" type="noConversion"/>
  </si>
  <si>
    <t>제 4주차장 (106동, 107동, 111동)</t>
  </si>
  <si>
    <t>제 5주차장 (103동, 108동 )</t>
  </si>
  <si>
    <t>제 7주차장 (101동 )</t>
  </si>
  <si>
    <t>제 8주차장 (105동 )</t>
    <phoneticPr fontId="3" type="noConversion"/>
  </si>
  <si>
    <t>신한은행(자동화기기)</t>
    <phoneticPr fontId="3" type="noConversion"/>
  </si>
  <si>
    <t>합                  계</t>
    <phoneticPr fontId="3" type="noConversion"/>
  </si>
  <si>
    <t>전월지침</t>
    <phoneticPr fontId="3" type="noConversion"/>
  </si>
  <si>
    <t>금월지침</t>
    <phoneticPr fontId="3" type="noConversion"/>
  </si>
  <si>
    <t>총사용량</t>
    <phoneticPr fontId="3" type="noConversion"/>
  </si>
  <si>
    <t>고지금액</t>
    <phoneticPr fontId="3" type="noConversion"/>
  </si>
  <si>
    <t>상수도</t>
    <phoneticPr fontId="3" type="noConversion"/>
  </si>
  <si>
    <t>합  계</t>
    <phoneticPr fontId="3" type="noConversion"/>
  </si>
  <si>
    <t>연차충당적립금</t>
    <phoneticPr fontId="3" type="noConversion"/>
  </si>
  <si>
    <t>우   체   국</t>
    <phoneticPr fontId="3" type="noConversion"/>
  </si>
  <si>
    <t>국         민</t>
    <phoneticPr fontId="3" type="noConversion"/>
  </si>
  <si>
    <t>국    민   연    금</t>
    <phoneticPr fontId="3" type="noConversion"/>
  </si>
  <si>
    <t>한   국    통   신</t>
    <phoneticPr fontId="3" type="noConversion"/>
  </si>
  <si>
    <t>월 드 어 린 이 집</t>
    <phoneticPr fontId="3" type="noConversion"/>
  </si>
  <si>
    <t>테   니   스    장</t>
    <phoneticPr fontId="3" type="noConversion"/>
  </si>
  <si>
    <t>* 전동 1,2층 세대는 제외(단, 사용을 원하는 세대 사용분은 사용자가 부담한다. )</t>
    <phoneticPr fontId="3" type="noConversion"/>
  </si>
  <si>
    <t xml:space="preserve"> 가. 산출내역</t>
  </si>
  <si>
    <t xml:space="preserve"> 가. 산  출  내  역   :</t>
    <phoneticPr fontId="3" type="noConversion"/>
  </si>
  <si>
    <t>"======================================================="</t>
  </si>
  <si>
    <t>▶ 자재구입 및 은행, 우체국 업무 외</t>
    <phoneticPr fontId="3" type="noConversion"/>
  </si>
  <si>
    <t>1) 중앙지하차도 출입구 양쪽끝 </t>
  </si>
  <si>
    <t>3) 115동에서 117동으로 올라가는 진입로</t>
  </si>
  <si>
    <t>4)102동에서 104동으로 내려가는 진입로</t>
  </si>
  <si>
    <t>제 3주차장 (110동, 114동 )</t>
    <phoneticPr fontId="3" type="noConversion"/>
  </si>
  <si>
    <r>
      <t xml:space="preserve">   </t>
    </r>
    <r>
      <rPr>
        <b/>
        <sz val="8"/>
        <rFont val="굴림"/>
        <family val="3"/>
        <charset val="129"/>
      </rPr>
      <t xml:space="preserve">    </t>
    </r>
    <r>
      <rPr>
        <b/>
        <sz val="14"/>
        <rFont val="굴림"/>
        <family val="3"/>
        <charset val="129"/>
      </rPr>
      <t xml:space="preserve"> ▶ 여유있는 주차장 :</t>
    </r>
    <r>
      <rPr>
        <b/>
        <sz val="10"/>
        <rFont val="굴림"/>
        <family val="3"/>
        <charset val="129"/>
      </rPr>
      <t xml:space="preserve"> </t>
    </r>
    <phoneticPr fontId="3" type="noConversion"/>
  </si>
  <si>
    <t>소            계</t>
    <phoneticPr fontId="3" type="noConversion"/>
  </si>
  <si>
    <t>x44</t>
    <phoneticPr fontId="3" type="noConversion"/>
  </si>
  <si>
    <t>x21</t>
    <phoneticPr fontId="3" type="noConversion"/>
  </si>
  <si>
    <t>월정 표준 사용 요금</t>
    <phoneticPr fontId="3" type="noConversion"/>
  </si>
  <si>
    <t>KW당 /</t>
    <phoneticPr fontId="3" type="noConversion"/>
  </si>
  <si>
    <t xml:space="preserve">2. 총 사 용 량 :  </t>
    <phoneticPr fontId="3" type="noConversion"/>
  </si>
  <si>
    <t>KWH</t>
    <phoneticPr fontId="3" type="noConversion"/>
  </si>
  <si>
    <t xml:space="preserve">3. 총고지금액 : </t>
    <phoneticPr fontId="3" type="noConversion"/>
  </si>
  <si>
    <t>구      분</t>
    <phoneticPr fontId="3" type="noConversion"/>
  </si>
  <si>
    <t>사용량(KWH)</t>
    <phoneticPr fontId="3" type="noConversion"/>
  </si>
  <si>
    <t>비       고</t>
    <phoneticPr fontId="3" type="noConversion"/>
  </si>
  <si>
    <t xml:space="preserve">  ⓐ일반
     고압
     전력</t>
    <phoneticPr fontId="3" type="noConversion"/>
  </si>
  <si>
    <t>2. 공   동
    전기료</t>
    <phoneticPr fontId="3" type="noConversion"/>
  </si>
  <si>
    <t>합                       계</t>
    <phoneticPr fontId="3" type="noConversion"/>
  </si>
  <si>
    <t xml:space="preserve">        ⓑ산업용갑(고압A)</t>
    <phoneticPr fontId="3" type="noConversion"/>
  </si>
  <si>
    <t xml:space="preserve">        ⓒ가로등을</t>
    <phoneticPr fontId="3" type="noConversion"/>
  </si>
  <si>
    <t>1~2</t>
    <phoneticPr fontId="3" type="noConversion"/>
  </si>
  <si>
    <t>3~4</t>
    <phoneticPr fontId="3" type="noConversion"/>
  </si>
  <si>
    <t>2F</t>
    <phoneticPr fontId="3" type="noConversion"/>
  </si>
  <si>
    <t>5~6</t>
    <phoneticPr fontId="3" type="noConversion"/>
  </si>
  <si>
    <t>7~8</t>
    <phoneticPr fontId="3" type="noConversion"/>
  </si>
  <si>
    <t>1,2F</t>
    <phoneticPr fontId="3" type="noConversion"/>
  </si>
  <si>
    <t>합   계</t>
    <phoneticPr fontId="3" type="noConversion"/>
  </si>
  <si>
    <t>부과차</t>
    <phoneticPr fontId="3" type="noConversion"/>
  </si>
  <si>
    <t>하  나  로  통 신</t>
    <phoneticPr fontId="3" type="noConversion"/>
  </si>
  <si>
    <t>x18</t>
    <phoneticPr fontId="3" type="noConversion"/>
  </si>
  <si>
    <t>승강기전기료</t>
    <phoneticPr fontId="3" type="noConversion"/>
  </si>
  <si>
    <t xml:space="preserve"> 나. 세대 부과내역               </t>
    <phoneticPr fontId="3" type="noConversion"/>
  </si>
  <si>
    <t>소  모  품   비</t>
    <phoneticPr fontId="3" type="noConversion"/>
  </si>
  <si>
    <t>비고</t>
    <phoneticPr fontId="3" type="noConversion"/>
  </si>
  <si>
    <r>
      <t xml:space="preserve"> ▶ </t>
    </r>
    <r>
      <rPr>
        <b/>
        <sz val="11"/>
        <color indexed="8"/>
        <rFont val="굴림체"/>
        <family val="3"/>
        <charset val="129"/>
      </rPr>
      <t xml:space="preserve">3개월 이상 연체시 </t>
    </r>
    <r>
      <rPr>
        <sz val="11"/>
        <color indexed="8"/>
        <rFont val="굴림체"/>
        <family val="3"/>
        <charset val="129"/>
      </rPr>
      <t>선의의 입주자 보호를 위하여 게시판에 명단 공개나 단전, 단수  및 법적</t>
    </r>
    <phoneticPr fontId="3" type="noConversion"/>
  </si>
  <si>
    <r>
      <t xml:space="preserve"> ▶ </t>
    </r>
    <r>
      <rPr>
        <b/>
        <sz val="11"/>
        <color indexed="8"/>
        <rFont val="굴림체"/>
        <family val="3"/>
        <charset val="129"/>
      </rPr>
      <t>무통장 입금과 온라인 송금 시 동. 호수를 꼭 기재해 주시기 바랍니다.</t>
    </r>
    <phoneticPr fontId="3" type="noConversion"/>
  </si>
  <si>
    <t> ③ 관리비 과오납 및 이중납부 주의 요망</t>
    <phoneticPr fontId="3" type="noConversion"/>
  </si>
  <si>
    <t>x47</t>
    <phoneticPr fontId="3" type="noConversion"/>
  </si>
  <si>
    <t xml:space="preserve"> 가. 산출내역 </t>
    <phoneticPr fontId="3" type="noConversion"/>
  </si>
  <si>
    <t>상       여       금</t>
    <phoneticPr fontId="3" type="noConversion"/>
  </si>
  <si>
    <t>건   강    보    험</t>
    <phoneticPr fontId="3" type="noConversion"/>
  </si>
  <si>
    <r>
      <t>2)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>지하주차장 출입구 및 경사로</t>
    </r>
    <phoneticPr fontId="3" type="noConversion"/>
  </si>
  <si>
    <r>
      <t>생활쓰레기 : 일요일</t>
    </r>
    <r>
      <rPr>
        <sz val="11"/>
        <rFont val="돋움"/>
        <family val="3"/>
        <charset val="129"/>
      </rPr>
      <t>~금요일</t>
    </r>
    <r>
      <rPr>
        <sz val="11"/>
        <rFont val="돋움"/>
        <family val="3"/>
        <charset val="129"/>
      </rPr>
      <t xml:space="preserve"> </t>
    </r>
    <phoneticPr fontId="3" type="noConversion"/>
  </si>
  <si>
    <t>장기수선충당예치금</t>
    <phoneticPr fontId="3" type="noConversion"/>
  </si>
  <si>
    <t xml:space="preserve">    -. 일부 비양심적인 주민들의 무단배출 행위로 쓰레기장 주위와 단지내 환경이 지저분하오니 </t>
    <phoneticPr fontId="3" type="noConversion"/>
  </si>
  <si>
    <t xml:space="preserve">       무단 배출을 삼가하여 산뜻한 환경이 되도록 부탁드립니다.               </t>
    <phoneticPr fontId="3" type="noConversion"/>
  </si>
  <si>
    <t xml:space="preserve">    -. 현재 비상계단에 쌓아놓은 세대 보관물건 및 신문지 등으로 화재 위험 및 청소시 불편을 </t>
    <phoneticPr fontId="3" type="noConversion"/>
  </si>
  <si>
    <t>       겪고 있으니 조속히 처리하여 주시기 바랍니다.</t>
    <phoneticPr fontId="3" type="noConversion"/>
  </si>
  <si>
    <t xml:space="preserve">    -. 창문 밑에 의자나 탁자를 놓아둔 주민께서는 혹시 아이들이 올라가 놀다가 창문 밖으로 </t>
    <phoneticPr fontId="3" type="noConversion"/>
  </si>
  <si>
    <t>       추락할 수 있다는 위험성을 생각바랍니다.</t>
    <phoneticPr fontId="3" type="noConversion"/>
  </si>
  <si>
    <t>    -. 외출시 콕크를 꼭 잠그고 가스렌지 철거 및 부착시는 도시가스(946-7229)에 연락바랍니다.</t>
    <phoneticPr fontId="3" type="noConversion"/>
  </si>
  <si>
    <t xml:space="preserve">    -. 난방기기 등을 사용 후  집을 비울시는 꼭 전원을 꺼야 합니다. </t>
    <phoneticPr fontId="3" type="noConversion"/>
  </si>
  <si>
    <t>    -. 아파트 화재가 빈번히 발생되고 있습니다. </t>
    <phoneticPr fontId="3" type="noConversion"/>
  </si>
  <si>
    <t>    -. 옥상문은 화재발생에 대비하여 개방되어 있으나 일부 아이들이 출입하여 안전상 매우 위험</t>
    <phoneticPr fontId="3" type="noConversion"/>
  </si>
  <si>
    <t>       하니 부모님께서는 아이들에게 옥상에 올라가면 안된다는 교육을 하여 주시기 바랍니다.</t>
    <phoneticPr fontId="3" type="noConversion"/>
  </si>
  <si>
    <t xml:space="preserve">    -. 주차장이 아닌곳에 주차하시면 차량이 주행시나 주민 통행시 지장을 초래하며 차량접촉 </t>
    <phoneticPr fontId="3" type="noConversion"/>
  </si>
  <si>
    <t>경기 케이블(TV용)</t>
    <phoneticPr fontId="3" type="noConversion"/>
  </si>
  <si>
    <t>파      워        콤</t>
    <phoneticPr fontId="3" type="noConversion"/>
  </si>
  <si>
    <t xml:space="preserve">      ❀ 관리비 연체시에는 관리규약에 정한 연체료를 부담하오니 납기내에 납부하시기 바랍니다.</t>
    <phoneticPr fontId="3" type="noConversion"/>
  </si>
  <si>
    <t xml:space="preserve">납 부 은 행  </t>
    <phoneticPr fontId="3" type="noConversion"/>
  </si>
  <si>
    <t>211001-04-037504</t>
    <phoneticPr fontId="3" type="noConversion"/>
  </si>
  <si>
    <t>215036-51-007590</t>
    <phoneticPr fontId="3" type="noConversion"/>
  </si>
  <si>
    <t>100-014-722831</t>
    <phoneticPr fontId="3" type="noConversion"/>
  </si>
  <si>
    <t>102400-01-000367</t>
    <phoneticPr fontId="3" type="noConversion"/>
  </si>
  <si>
    <t>1005-301-004035</t>
    <phoneticPr fontId="3" type="noConversion"/>
  </si>
  <si>
    <t>335-910003-99304</t>
    <phoneticPr fontId="3" type="noConversion"/>
  </si>
  <si>
    <t xml:space="preserve"> </t>
    <phoneticPr fontId="3" type="noConversion"/>
  </si>
  <si>
    <t xml:space="preserve">      ❀ 전출입시 주민 협조안내</t>
    <phoneticPr fontId="3" type="noConversion"/>
  </si>
  <si>
    <t xml:space="preserve">  1. 전출(이사)시에는 2-3일전에 관리실에 통보하여 중간관리비를 정산하여야 합니다.</t>
    <phoneticPr fontId="3" type="noConversion"/>
  </si>
  <si>
    <t xml:space="preserve">  2. 승강기 사용시 사용료(50,000원)를 관리실에 납부하여야 합니다.</t>
    <phoneticPr fontId="3" type="noConversion"/>
  </si>
  <si>
    <t xml:space="preserve">  3. 도시가스(031-946-7229, 7296)로 연락하여 정산하여야 합니다.</t>
    <phoneticPr fontId="3" type="noConversion"/>
  </si>
  <si>
    <t xml:space="preserve">  </t>
    <phoneticPr fontId="3" type="noConversion"/>
  </si>
  <si>
    <t xml:space="preserve">      받으시기 바랍니다.</t>
    <phoneticPr fontId="3" type="noConversion"/>
  </si>
  <si>
    <t>❀</t>
  </si>
  <si>
    <t>국민은행</t>
    <phoneticPr fontId="3" type="noConversion"/>
  </si>
  <si>
    <t>신한은행</t>
    <phoneticPr fontId="3" type="noConversion"/>
  </si>
  <si>
    <t>우체국</t>
    <phoneticPr fontId="3" type="noConversion"/>
  </si>
  <si>
    <t>우리은행</t>
    <phoneticPr fontId="3" type="noConversion"/>
  </si>
  <si>
    <t>하나은행</t>
    <phoneticPr fontId="3" type="noConversion"/>
  </si>
  <si>
    <t xml:space="preserve">장애인 주차구역을 침범하지 말고, 출,퇴근용이 아니면 </t>
    <phoneticPr fontId="3" type="noConversion"/>
  </si>
  <si>
    <t>되도록 지하 2층에 주차합시다.</t>
    <phoneticPr fontId="3" type="noConversion"/>
  </si>
  <si>
    <t xml:space="preserve">▶ 지하주차장에는………차안 쓰레기를 버리지 말고, 역주행하지 말고, </t>
    <phoneticPr fontId="3" type="noConversion"/>
  </si>
  <si>
    <t>기타</t>
    <phoneticPr fontId="3" type="noConversion"/>
  </si>
  <si>
    <r>
      <t xml:space="preserve">▶ </t>
    </r>
    <r>
      <rPr>
        <sz val="9"/>
        <rFont val="굴림"/>
        <family val="3"/>
        <charset val="129"/>
      </rPr>
      <t>전화요금(사무실2대, 동대표실1대), FAX 1대, 보통등기외</t>
    </r>
    <phoneticPr fontId="3" type="noConversion"/>
  </si>
  <si>
    <t>동별</t>
    <phoneticPr fontId="3" type="noConversion"/>
  </si>
  <si>
    <t>라인</t>
    <phoneticPr fontId="3" type="noConversion"/>
  </si>
  <si>
    <t>부과세대수</t>
    <phoneticPr fontId="3" type="noConversion"/>
  </si>
  <si>
    <t>세대부과금액(원)</t>
    <phoneticPr fontId="3" type="noConversion"/>
  </si>
  <si>
    <t>사용금액(원)</t>
    <phoneticPr fontId="3" type="noConversion"/>
  </si>
  <si>
    <t>③ 승강기 전기료(라인별 승강기 전기 사용량에 따라 부과)</t>
    <phoneticPr fontId="3" type="noConversion"/>
  </si>
  <si>
    <t>4.78%에서 6.55%로 인상</t>
    <phoneticPr fontId="3" type="noConversion"/>
  </si>
  <si>
    <t>2.54%에서 2.665%로 인상</t>
    <phoneticPr fontId="3" type="noConversion"/>
  </si>
  <si>
    <t>TEL : (031)946-7195~6, FAX : 946-7197</t>
    <phoneticPr fontId="3" type="noConversion"/>
  </si>
  <si>
    <t>KT텔레캅관제실  TEL : 949-8112</t>
    <phoneticPr fontId="3" type="noConversion"/>
  </si>
  <si>
    <t>건강보험료</t>
    <phoneticPr fontId="3" type="noConversion"/>
  </si>
  <si>
    <t>요양보험료</t>
    <phoneticPr fontId="3" type="noConversion"/>
  </si>
  <si>
    <t>미설치세대분</t>
    <phoneticPr fontId="3" type="noConversion"/>
  </si>
  <si>
    <t>실 부과액</t>
    <phoneticPr fontId="3" type="noConversion"/>
  </si>
  <si>
    <t>물이용감면세대</t>
    <phoneticPr fontId="3" type="noConversion"/>
  </si>
  <si>
    <r>
      <t xml:space="preserve">인터넷업체
</t>
    </r>
    <r>
      <rPr>
        <b/>
        <sz val="11"/>
        <color indexed="9"/>
        <rFont val="굴림"/>
        <family val="3"/>
        <charset val="129"/>
      </rPr>
      <t>단가 200원</t>
    </r>
    <r>
      <rPr>
        <sz val="11"/>
        <color indexed="9"/>
        <rFont val="굴림"/>
        <family val="3"/>
        <charset val="129"/>
      </rPr>
      <t xml:space="preserve">
일괄 부과</t>
    </r>
    <phoneticPr fontId="3" type="noConversion"/>
  </si>
  <si>
    <t>정액(한국,하나로,파워콤) =</t>
    <phoneticPr fontId="3" type="noConversion"/>
  </si>
  <si>
    <t xml:space="preserve">    -. 항상 불조심에 유의하시기 바랍니다.</t>
    <phoneticPr fontId="3" type="noConversion"/>
  </si>
  <si>
    <t>세대분</t>
    <phoneticPr fontId="3" type="noConversion"/>
  </si>
  <si>
    <t>수도감면액</t>
    <phoneticPr fontId="3" type="noConversion"/>
  </si>
  <si>
    <t>공제액</t>
    <phoneticPr fontId="3" type="noConversion"/>
  </si>
  <si>
    <t>감 가 상 각 비</t>
    <phoneticPr fontId="3" type="noConversion"/>
  </si>
  <si>
    <t>은   행   명</t>
    <phoneticPr fontId="3" type="noConversion"/>
  </si>
  <si>
    <t>예     금     내     역</t>
    <phoneticPr fontId="3" type="noConversion"/>
  </si>
  <si>
    <t>비        고</t>
    <phoneticPr fontId="3" type="noConversion"/>
  </si>
  <si>
    <t>관리비 입금 외 다수</t>
    <phoneticPr fontId="3" type="noConversion"/>
  </si>
  <si>
    <t>하 나 은 행</t>
    <phoneticPr fontId="3" type="noConversion"/>
  </si>
  <si>
    <t>그 린 화 재</t>
    <phoneticPr fontId="3" type="noConversion"/>
  </si>
  <si>
    <t>퇴직급여충당 예치금</t>
    <phoneticPr fontId="3" type="noConversion"/>
  </si>
  <si>
    <t>연금보험</t>
    <phoneticPr fontId="3" type="noConversion"/>
  </si>
  <si>
    <t>2) 관리외 수입 현황</t>
    <phoneticPr fontId="3" type="noConversion"/>
  </si>
  <si>
    <t>적              요</t>
    <phoneticPr fontId="3" type="noConversion"/>
  </si>
  <si>
    <t>전월이월</t>
    <phoneticPr fontId="3" type="noConversion"/>
  </si>
  <si>
    <t>당월수입</t>
    <phoneticPr fontId="3" type="noConversion"/>
  </si>
  <si>
    <t>누         계</t>
    <phoneticPr fontId="3" type="noConversion"/>
  </si>
  <si>
    <t>승 강 기 수 입</t>
    <phoneticPr fontId="3" type="noConversion"/>
  </si>
  <si>
    <t>전출입 및 공사시</t>
    <phoneticPr fontId="3" type="noConversion"/>
  </si>
  <si>
    <t>수  입   이  자</t>
    <phoneticPr fontId="3" type="noConversion"/>
  </si>
  <si>
    <t>연 체 료 수 입</t>
    <phoneticPr fontId="3" type="noConversion"/>
  </si>
  <si>
    <t>관리비 연체세대</t>
    <phoneticPr fontId="3" type="noConversion"/>
  </si>
  <si>
    <t>잡     수     입</t>
    <phoneticPr fontId="3" type="noConversion"/>
  </si>
  <si>
    <t>임  대   수  입</t>
    <phoneticPr fontId="3" type="noConversion"/>
  </si>
  <si>
    <t>4. 실 내외 소 독 비</t>
    <phoneticPr fontId="3" type="noConversion"/>
  </si>
  <si>
    <t>1. 산출내역</t>
    <phoneticPr fontId="3" type="noConversion"/>
  </si>
  <si>
    <t>☏ 943-4403</t>
    <phoneticPr fontId="3" type="noConversion"/>
  </si>
  <si>
    <t>☏ 947-1491</t>
    <phoneticPr fontId="3" type="noConversion"/>
  </si>
  <si>
    <t>☏ 943-1825</t>
    <phoneticPr fontId="3" type="noConversion"/>
  </si>
  <si>
    <t>☏ 945-4992</t>
    <phoneticPr fontId="3" type="noConversion"/>
  </si>
  <si>
    <t>☏ 943-2005</t>
    <phoneticPr fontId="3" type="noConversion"/>
  </si>
  <si>
    <t>☏ 948-1111</t>
    <phoneticPr fontId="3" type="noConversion"/>
  </si>
  <si>
    <t>관리비 납부 안내</t>
    <phoneticPr fontId="3" type="noConversion"/>
  </si>
  <si>
    <t>금촌지점</t>
    <phoneticPr fontId="3" type="noConversion"/>
  </si>
  <si>
    <t>운정지점</t>
    <phoneticPr fontId="3" type="noConversion"/>
  </si>
  <si>
    <t>교하지점</t>
    <phoneticPr fontId="3" type="noConversion"/>
  </si>
  <si>
    <t>파주연천축협</t>
    <phoneticPr fontId="3" type="noConversion"/>
  </si>
  <si>
    <t>금촌지점</t>
    <phoneticPr fontId="3" type="noConversion"/>
  </si>
  <si>
    <t xml:space="preserve">  오티스엘리베이터(10.09.01-12.08.31)</t>
    <phoneticPr fontId="3" type="noConversion"/>
  </si>
  <si>
    <t>KT텔레캅서비스㈜(06.08.01-12.07.31)</t>
    <phoneticPr fontId="3" type="noConversion"/>
  </si>
  <si>
    <t>미설치세대</t>
    <phoneticPr fontId="3" type="noConversion"/>
  </si>
  <si>
    <t>▶ 도시가스 사용료(관리동, 노인정, KT관제실, 난실:독거노인)</t>
    <phoneticPr fontId="3" type="noConversion"/>
  </si>
  <si>
    <t>소모자재비</t>
    <phoneticPr fontId="3" type="noConversion"/>
  </si>
  <si>
    <t>수    익     기    금</t>
    <phoneticPr fontId="3" type="noConversion"/>
  </si>
  <si>
    <t>잡     수     입(수익기금)</t>
    <phoneticPr fontId="3" type="noConversion"/>
  </si>
  <si>
    <t>12. 수도료</t>
    <phoneticPr fontId="3" type="noConversion"/>
  </si>
  <si>
    <t>13. 전기료</t>
    <phoneticPr fontId="3" type="noConversion"/>
  </si>
  <si>
    <t>하수도</t>
    <phoneticPr fontId="3" type="noConversion"/>
  </si>
  <si>
    <t>물이용</t>
    <phoneticPr fontId="3" type="noConversion"/>
  </si>
  <si>
    <t>11. 대표회의운영비</t>
    <phoneticPr fontId="3" type="noConversion"/>
  </si>
  <si>
    <t>한국수자원공사 고지금액</t>
    <phoneticPr fontId="3" type="noConversion"/>
  </si>
  <si>
    <t>13. 전  기    요  금</t>
    <phoneticPr fontId="3" type="noConversion"/>
  </si>
  <si>
    <t>2) TV수신료 부과내역</t>
    <phoneticPr fontId="3" type="noConversion"/>
  </si>
  <si>
    <t>에어로빅(주민자치센터)</t>
    <phoneticPr fontId="3" type="noConversion"/>
  </si>
  <si>
    <t>잉여금 적립</t>
    <phoneticPr fontId="3" type="noConversion"/>
  </si>
  <si>
    <t xml:space="preserve"> 11. 대표회의 운영비</t>
    <phoneticPr fontId="3" type="noConversion"/>
  </si>
  <si>
    <t>보육원별도부과</t>
    <phoneticPr fontId="3" type="noConversion"/>
  </si>
  <si>
    <t>인터넷업체외</t>
    <phoneticPr fontId="3" type="noConversion"/>
  </si>
  <si>
    <t>인건비</t>
    <phoneticPr fontId="3" type="noConversion"/>
  </si>
  <si>
    <t>▶ 산재`고용보험료</t>
    <phoneticPr fontId="3" type="noConversion"/>
  </si>
  <si>
    <t>소장님 지시사항</t>
    <phoneticPr fontId="3" type="noConversion"/>
  </si>
  <si>
    <t>       사고가 우려되므로 특히 다음 지역은 주차를 삼가하여 주시기 바랍니다.</t>
    <phoneticPr fontId="3" type="noConversion"/>
  </si>
  <si>
    <t>※ 상기사항 위반시 경고장(강력 스티커) 부착.</t>
    <phoneticPr fontId="3" type="noConversion"/>
  </si>
  <si>
    <t xml:space="preserve">▶ 주차 구역 아닌 곳 주차시에는 ………… 강력스티커(경고장)를 부착합니다.  </t>
    <phoneticPr fontId="3" type="noConversion"/>
  </si>
  <si>
    <t>하수도</t>
    <phoneticPr fontId="3" type="noConversion"/>
  </si>
  <si>
    <t>물이용부담금</t>
    <phoneticPr fontId="3" type="noConversion"/>
  </si>
  <si>
    <t>인터넷업체외</t>
    <phoneticPr fontId="3" type="noConversion"/>
  </si>
  <si>
    <t>알   뜰   장</t>
    <phoneticPr fontId="3" type="noConversion"/>
  </si>
  <si>
    <t>알뜰장전기료</t>
    <phoneticPr fontId="3" type="noConversion"/>
  </si>
  <si>
    <t>② 인터넷업체외 기타요금</t>
    <phoneticPr fontId="3" type="noConversion"/>
  </si>
  <si>
    <t>① 세대 공동요금</t>
    <phoneticPr fontId="3" type="noConversion"/>
  </si>
  <si>
    <t>6-102 4월~7월 4개월건 미부과(방범문제로 인하여)</t>
    <phoneticPr fontId="3" type="noConversion"/>
  </si>
  <si>
    <t>교 육 훈 련 비</t>
    <phoneticPr fontId="3" type="noConversion"/>
  </si>
  <si>
    <t>이화방재시스템</t>
    <phoneticPr fontId="3" type="noConversion"/>
  </si>
  <si>
    <t xml:space="preserve">  공동 전기료에
  포함된 금액</t>
    <phoneticPr fontId="3" type="noConversion"/>
  </si>
  <si>
    <t>소                       계</t>
    <phoneticPr fontId="3" type="noConversion"/>
  </si>
  <si>
    <t>예금계</t>
    <phoneticPr fontId="3" type="noConversion"/>
  </si>
  <si>
    <t>장기수선충당예치금계</t>
    <phoneticPr fontId="3" type="noConversion"/>
  </si>
  <si>
    <t>에어로빅 보증금</t>
    <phoneticPr fontId="3" type="noConversion"/>
  </si>
  <si>
    <t>임대보증금계</t>
    <phoneticPr fontId="3" type="noConversion"/>
  </si>
  <si>
    <t>합                     계</t>
    <phoneticPr fontId="3" type="noConversion"/>
  </si>
  <si>
    <t>3) 관리외  지출 현황</t>
    <phoneticPr fontId="3" type="noConversion"/>
  </si>
  <si>
    <t>잡지출(수익기금)</t>
    <phoneticPr fontId="3" type="noConversion"/>
  </si>
  <si>
    <t>잡     지     출</t>
    <phoneticPr fontId="3" type="noConversion"/>
  </si>
  <si>
    <t>당월지출</t>
    <phoneticPr fontId="3" type="noConversion"/>
  </si>
  <si>
    <t>상수도료</t>
    <phoneticPr fontId="3" type="noConversion"/>
  </si>
  <si>
    <t>0~20</t>
    <phoneticPr fontId="3" type="noConversion"/>
  </si>
  <si>
    <t>360원</t>
    <phoneticPr fontId="3" type="noConversion"/>
  </si>
  <si>
    <t>21~30</t>
    <phoneticPr fontId="3" type="noConversion"/>
  </si>
  <si>
    <t>460원</t>
    <phoneticPr fontId="3" type="noConversion"/>
  </si>
  <si>
    <t>31이상</t>
    <phoneticPr fontId="3" type="noConversion"/>
  </si>
  <si>
    <t>670원</t>
    <phoneticPr fontId="3" type="noConversion"/>
  </si>
  <si>
    <t>하수도료</t>
    <phoneticPr fontId="3" type="noConversion"/>
  </si>
  <si>
    <t>200원</t>
    <phoneticPr fontId="3" type="noConversion"/>
  </si>
  <si>
    <t>260원</t>
    <phoneticPr fontId="3" type="noConversion"/>
  </si>
  <si>
    <t>390원</t>
    <phoneticPr fontId="3" type="noConversion"/>
  </si>
  <si>
    <t>삼우안전관리(주)(11.09.01-12.08.31)</t>
    <phoneticPr fontId="3" type="noConversion"/>
  </si>
  <si>
    <t>차 량 유 지 비(판공비)</t>
    <phoneticPr fontId="3" type="noConversion"/>
  </si>
  <si>
    <t xml:space="preserve"> 나) 놀이터 배상책임보험 : 838,300원(단체보험:현대해상보험/11.10.31~12.10.31) 12개월 분할부과</t>
    <phoneticPr fontId="3" type="noConversion"/>
  </si>
  <si>
    <t>정기적금</t>
    <phoneticPr fontId="3" type="noConversion"/>
  </si>
  <si>
    <t>수익사업내역서 참조</t>
    <phoneticPr fontId="3" type="noConversion"/>
  </si>
  <si>
    <t>(관리면적)</t>
    <phoneticPr fontId="3" type="noConversion"/>
  </si>
  <si>
    <t>나. 면적별 부과액:</t>
    <phoneticPr fontId="3" type="noConversion"/>
  </si>
  <si>
    <t>나. 면적별 부과내역</t>
    <phoneticPr fontId="3" type="noConversion"/>
  </si>
  <si>
    <t xml:space="preserve"> 나. 면적별 부과내역</t>
    <phoneticPr fontId="3" type="noConversion"/>
  </si>
  <si>
    <r>
      <t xml:space="preserve">      ❀ 무통장 입금,  계좌이체 시 송금란에 반드시  </t>
    </r>
    <r>
      <rPr>
        <u/>
        <sz val="10"/>
        <rFont val="굴림"/>
        <family val="3"/>
        <charset val="129"/>
      </rPr>
      <t>동.호수</t>
    </r>
    <r>
      <rPr>
        <sz val="10"/>
        <rFont val="굴림"/>
        <family val="3"/>
        <charset val="129"/>
      </rPr>
      <t>를 기입하시기 바랍니다.</t>
    </r>
    <phoneticPr fontId="3" type="noConversion"/>
  </si>
  <si>
    <t xml:space="preserve"> www.worldmerdian.kr</t>
    <phoneticPr fontId="3" type="noConversion"/>
  </si>
  <si>
    <t>교하1차 월드메르디앙아파트 관리사무소</t>
    <phoneticPr fontId="3" type="noConversion"/>
  </si>
  <si>
    <t>단가(㎡)</t>
    <phoneticPr fontId="3" type="noConversion"/>
  </si>
  <si>
    <t>단위농협</t>
    <phoneticPr fontId="3" type="noConversion"/>
  </si>
  <si>
    <t xml:space="preserve">▶ 주민 부담분(급여*2.9%)+장기요양보험료(건강보험료*6.55%) </t>
    <phoneticPr fontId="3" type="noConversion"/>
  </si>
  <si>
    <t xml:space="preserve">   8. 위탁 관리 수수료</t>
    <phoneticPr fontId="3" type="noConversion"/>
  </si>
  <si>
    <t>수도료감면</t>
    <phoneticPr fontId="3" type="noConversion"/>
  </si>
  <si>
    <t>대원종합관리㈜(12.01.01-14.12.31)</t>
    <phoneticPr fontId="3" type="noConversion"/>
  </si>
  <si>
    <t>감면금액</t>
    <phoneticPr fontId="3" type="noConversion"/>
  </si>
  <si>
    <t>세대사용량</t>
    <phoneticPr fontId="3" type="noConversion"/>
  </si>
  <si>
    <t>면제세대 :</t>
    <phoneticPr fontId="3" type="noConversion"/>
  </si>
  <si>
    <t xml:space="preserve">50kw 미만 전기사용 세대, 
시각` 청각 장애인, TV없는세대 </t>
    <phoneticPr fontId="3" type="noConversion"/>
  </si>
  <si>
    <t>파주연천축협(자동화기기)</t>
    <phoneticPr fontId="3" type="noConversion"/>
  </si>
  <si>
    <t xml:space="preserve">잉여금
(누 계) </t>
    <phoneticPr fontId="3" type="noConversion"/>
  </si>
  <si>
    <t>부  과  내  역</t>
    <phoneticPr fontId="3" type="noConversion"/>
  </si>
  <si>
    <t>소       계</t>
    <phoneticPr fontId="3" type="noConversion"/>
  </si>
  <si>
    <t>관리규약 및 장기수선수립 계획에 의거 2012년 1월 1일부터 장기수선충당금이 인상되었습니다.</t>
    <phoneticPr fontId="3" type="noConversion"/>
  </si>
  <si>
    <t xml:space="preserve"> 가) 면적별 60.52원씩 부과 (관리규약 및 장기수선수립 계획에 의해 2012년 1월 1일부터 장기수선충당금이 인상되었습니다.)</t>
    <phoneticPr fontId="3" type="noConversion"/>
  </si>
  <si>
    <t>나. 면적별 부과내역 (최저임금상승으로 금액인상)</t>
    <phoneticPr fontId="3" type="noConversion"/>
  </si>
  <si>
    <t>부과금액</t>
    <phoneticPr fontId="3" type="noConversion"/>
  </si>
  <si>
    <t>한전고지분</t>
    <phoneticPr fontId="3" type="noConversion"/>
  </si>
  <si>
    <t>중계기전기료</t>
    <phoneticPr fontId="3" type="noConversion"/>
  </si>
  <si>
    <t>승강기전기료</t>
    <phoneticPr fontId="3" type="noConversion"/>
  </si>
  <si>
    <t>공 동 전 기 료</t>
    <phoneticPr fontId="3" type="noConversion"/>
  </si>
  <si>
    <t>1. 세 대 전 기 료
  ( 자동이체할인)</t>
    <phoneticPr fontId="3" type="noConversion"/>
  </si>
  <si>
    <t>최대 1,000원 1% 할인적용</t>
    <phoneticPr fontId="3" type="noConversion"/>
  </si>
  <si>
    <t>세대부과</t>
    <phoneticPr fontId="3" type="noConversion"/>
  </si>
  <si>
    <t>인터넷(KT, SK, U+, 경기케이블 등 사용 업체에서 부담함.)
알뜰장전기료, 중계기 전기료
 차감부과</t>
    <phoneticPr fontId="3" type="noConversion"/>
  </si>
  <si>
    <t>※ 상하수도 요금조견표 ( 물이용 부담금 : 75.75/톤) / 파주시 시조례가로 부과됨.</t>
    <phoneticPr fontId="3" type="noConversion"/>
  </si>
  <si>
    <t>가정용 전기사용 누진 요금표에 의한 부과(자동이체할인적용)</t>
    <phoneticPr fontId="3" type="noConversion"/>
  </si>
  <si>
    <t>최대천원한도 1%할인</t>
    <phoneticPr fontId="3" type="noConversion"/>
  </si>
  <si>
    <t>중계기전기료</t>
    <phoneticPr fontId="3" type="noConversion"/>
  </si>
  <si>
    <t>▶ 세제, 휴지외</t>
    <phoneticPr fontId="3" type="noConversion"/>
  </si>
  <si>
    <t>▶ 전산대여료, 부과내역서대금, 디지털 안내방송비</t>
    <phoneticPr fontId="3" type="noConversion"/>
  </si>
  <si>
    <t>수선적립금</t>
    <phoneticPr fontId="3" type="noConversion"/>
  </si>
  <si>
    <t>기    타</t>
    <phoneticPr fontId="3" type="noConversion"/>
  </si>
  <si>
    <t>12개월 분할부과</t>
    <phoneticPr fontId="3" type="noConversion"/>
  </si>
  <si>
    <t xml:space="preserve">      ❀ 삼성, 하나, 기업, 신한, 현대, 국민, 우리카드, 동양증권, 기업PG로 관리비 자동이체가 가능하오니 
           해당 기관으로 문의하시기 바랍니다.</t>
    <phoneticPr fontId="3" type="noConversion"/>
  </si>
  <si>
    <t>단위농협</t>
    <phoneticPr fontId="3" type="noConversion"/>
  </si>
  <si>
    <t>3. T V 수신료(@2,500)</t>
    <phoneticPr fontId="3" type="noConversion"/>
  </si>
  <si>
    <t>어린이집, 주민공동시설, 
중계기(SK, KT) 임대료</t>
    <phoneticPr fontId="3" type="noConversion"/>
  </si>
  <si>
    <t> ② 관리비 연체요금 : 공동주택관리규약 제9장 제70조에[별표7] 따른 연체 요율이 적용됩니다.</t>
    <phoneticPr fontId="3" type="noConversion"/>
  </si>
  <si>
    <r>
      <t xml:space="preserve">음식물쓰레기 </t>
    </r>
    <r>
      <rPr>
        <sz val="11"/>
        <rFont val="돋움"/>
        <family val="3"/>
        <charset val="129"/>
      </rPr>
      <t>: 일요일 ~ 금요일</t>
    </r>
    <phoneticPr fontId="3" type="noConversion"/>
  </si>
  <si>
    <t>재활용 분리수거 : 매주 목요일  오전 6시 ~ 오전 10시까지</t>
    <phoneticPr fontId="3" type="noConversion"/>
  </si>
  <si>
    <t>일부 동에 주차 공간이 부족하여 도로와 통로등에 주차하여 사고의 위험 및 소방차, 재활용 쓰레기</t>
    <phoneticPr fontId="3" type="noConversion"/>
  </si>
  <si>
    <t>다소 불편하시더라도 조금 떨어져 있는 아래의 여유있는 주차장에 주차하시어 쾌적하고 안전한</t>
    <phoneticPr fontId="3" type="noConversion"/>
  </si>
  <si>
    <t>단지를 만드는데 동참하여 주시기 간곡히 부탁드립니다.</t>
    <phoneticPr fontId="3" type="noConversion"/>
  </si>
  <si>
    <t>수거차량, 이삿짐 차량 통행시 접촉 사고의 원인이 되고 있습니다.</t>
    <phoneticPr fontId="3" type="noConversion"/>
  </si>
  <si>
    <t>2. 세대 전출시 안내</t>
    <phoneticPr fontId="3" type="noConversion"/>
  </si>
  <si>
    <t>차량리모컨을 반드시 반납(미 반납시 9,000원 배상)하셔야 합니다.</t>
    <phoneticPr fontId="3" type="noConversion"/>
  </si>
  <si>
    <t>승강기 사용시는 50,000을 납부하신후 사용하시기 바랍니다.</t>
    <phoneticPr fontId="3" type="noConversion"/>
  </si>
  <si>
    <r>
      <rPr>
        <sz val="11"/>
        <rFont val="돋움"/>
        <family val="3"/>
        <charset val="129"/>
      </rPr>
      <t>-.</t>
    </r>
    <phoneticPr fontId="3" type="noConversion"/>
  </si>
  <si>
    <t>3. 세대 전입시 안내</t>
    <phoneticPr fontId="3" type="noConversion"/>
  </si>
  <si>
    <r>
      <t xml:space="preserve">전출시에는 2,3일전에 관리사무소로 연락하신 후 이사 당일 관리소로 방문 </t>
    </r>
    <r>
      <rPr>
        <b/>
        <u/>
        <sz val="11"/>
        <rFont val="굴림체"/>
        <family val="3"/>
        <charset val="129"/>
      </rPr>
      <t>중간관리비 정산서를</t>
    </r>
    <phoneticPr fontId="3" type="noConversion"/>
  </si>
  <si>
    <t>받으셔서 전출.전입세대간 상호 정산하셔야 하며(관리소는 중간관리비를 받지 않습니다.)</t>
    <phoneticPr fontId="3" type="noConversion"/>
  </si>
  <si>
    <t>4. 폐가구 및 재활용 불가 제품 무단배출 금지</t>
    <phoneticPr fontId="3" type="noConversion"/>
  </si>
  <si>
    <t xml:space="preserve">5. 생활쓰레기 및 재활용 분리수거 배출 일시 안내 </t>
    <phoneticPr fontId="3" type="noConversion"/>
  </si>
  <si>
    <t>6. 비상계단 적치물 제거 요망</t>
    <phoneticPr fontId="3" type="noConversion"/>
  </si>
  <si>
    <t>7. 가스렌지 사용 유의</t>
    <phoneticPr fontId="3" type="noConversion"/>
  </si>
  <si>
    <t>8. 전열기 과열 화재 예방</t>
    <phoneticPr fontId="3" type="noConversion"/>
  </si>
  <si>
    <t xml:space="preserve">9. 아이들 옥상 출입행위 엄중 단속 요망 </t>
    <phoneticPr fontId="3" type="noConversion"/>
  </si>
  <si>
    <t>10. 윗층 소음 발생 감소 노력 요망</t>
    <phoneticPr fontId="3" type="noConversion"/>
  </si>
  <si>
    <t>11.세대 내부 공사시 관리소 신고</t>
    <phoneticPr fontId="3" type="noConversion"/>
  </si>
  <si>
    <t>    -. 세대 내부의 공사시 반드시 관리사무소에 신고(승강기 내 공사 안내문 부착, 주민동의,승강기 사용료 납부 등)</t>
    <phoneticPr fontId="3" type="noConversion"/>
  </si>
  <si>
    <t xml:space="preserve">       하여 공사업체로부터 적절한 절차에 의거 공사를 시행할 수 있도록 협조 바랍니다.</t>
    <phoneticPr fontId="3" type="noConversion"/>
  </si>
  <si>
    <r>
      <t xml:space="preserve"> </t>
    </r>
    <r>
      <rPr>
        <sz val="11"/>
        <rFont val="돋움"/>
        <family val="3"/>
        <charset val="129"/>
      </rPr>
      <t xml:space="preserve">             </t>
    </r>
    <r>
      <rPr>
        <sz val="11"/>
        <rFont val="돋움"/>
        <family val="3"/>
        <charset val="129"/>
      </rPr>
      <t>확인하시기 바랍니다.</t>
    </r>
    <phoneticPr fontId="3" type="noConversion"/>
  </si>
  <si>
    <t>   ―. 온라인 입금시 고지된 금액(납기내, 납기후)을 정확히 확인하여 입금하셔야 합니다.</t>
    <phoneticPr fontId="3" type="noConversion"/>
  </si>
  <si>
    <t>   ―. 폰뱅킹 입금시에는 입금즉시 동호, 성명, 입금은행, 입금일자를 관리소에 연락바랍니다.</t>
    <phoneticPr fontId="3" type="noConversion"/>
  </si>
  <si>
    <t xml:space="preserve">   ―. 인터넷 송금시 반드시 동, 호수로 기록하며 받는 통장과 보내는 통장 표기가 맞는지 </t>
    <phoneticPr fontId="3" type="noConversion"/>
  </si>
  <si>
    <t xml:space="preserve">      -. 폐기물 배출시 관리사무소에서 스티커 구입, 부착 후 배출.</t>
    <phoneticPr fontId="3" type="noConversion"/>
  </si>
  <si>
    <r>
      <t xml:space="preserve">     -.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>세대 민원을 신속하게 처리하고 입주민들의 불편을 해소해 드리는 방안으로 아래의 품목을 교체 및</t>
    </r>
    <phoneticPr fontId="3" type="noConversion"/>
  </si>
  <si>
    <r>
      <t>   -. 현재 얼마나 많은</t>
    </r>
    <r>
      <rPr>
        <b/>
        <sz val="11"/>
        <color indexed="8"/>
        <rFont val="굴림체"/>
        <family val="3"/>
        <charset val="129"/>
      </rPr>
      <t xml:space="preserve"> </t>
    </r>
    <r>
      <rPr>
        <sz val="11"/>
        <color indexed="8"/>
        <rFont val="굴림체"/>
        <family val="3"/>
        <charset val="129"/>
      </rPr>
      <t xml:space="preserve">아래층 주민들이 윗층 소음 때문에 정신적 육체적 고통에 시달리고  </t>
    </r>
    <phoneticPr fontId="3" type="noConversion"/>
  </si>
  <si>
    <r>
      <t>     </t>
    </r>
    <r>
      <rPr>
        <sz val="6"/>
        <color indexed="8"/>
        <rFont val="굴림체"/>
        <family val="3"/>
        <charset val="129"/>
      </rPr>
      <t xml:space="preserve">  </t>
    </r>
    <r>
      <rPr>
        <sz val="11"/>
        <color indexed="8"/>
        <rFont val="굴림체"/>
        <family val="3"/>
        <charset val="129"/>
      </rPr>
      <t xml:space="preserve">계신지 아시는지요?  윗층 주민께서는 쿵쿵 울리는 발소리와 어린이들의 마구 뛰는 행동이  없도록 </t>
    </r>
    <phoneticPr fontId="3" type="noConversion"/>
  </si>
  <si>
    <t xml:space="preserve">     자제를 당부 드립니다. </t>
    <phoneticPr fontId="3" type="noConversion"/>
  </si>
  <si>
    <t>▶ 잔액증명수수료</t>
    <phoneticPr fontId="3" type="noConversion"/>
  </si>
  <si>
    <t>▶ 복사용지외</t>
    <phoneticPr fontId="3" type="noConversion"/>
  </si>
  <si>
    <t>단가(㎡)</t>
    <phoneticPr fontId="3" type="noConversion"/>
  </si>
  <si>
    <t>㎡</t>
    <phoneticPr fontId="3" type="noConversion"/>
  </si>
  <si>
    <t>㎡</t>
    <phoneticPr fontId="3" type="noConversion"/>
  </si>
  <si>
    <t>5건</t>
    <phoneticPr fontId="3" type="noConversion"/>
  </si>
  <si>
    <t xml:space="preserve"> 가) 주택화재보험 : 12,346,900원(메르츠,삼성화재/12.05.22-13.05.22) 12개월 분할부과</t>
    <phoneticPr fontId="3" type="noConversion"/>
  </si>
  <si>
    <t>12년 소방지적사항보수대금</t>
    <phoneticPr fontId="3" type="noConversion"/>
  </si>
  <si>
    <t>승강기부품교체대금지급</t>
    <phoneticPr fontId="3" type="noConversion"/>
  </si>
  <si>
    <t xml:space="preserve">대농마트 전단지 </t>
    <phoneticPr fontId="3" type="noConversion"/>
  </si>
  <si>
    <t>감면:35세대</t>
    <phoneticPr fontId="3" type="noConversion"/>
  </si>
  <si>
    <t>▶ 직원급여(관리소장 외 8명)</t>
    <phoneticPr fontId="3" type="noConversion"/>
  </si>
  <si>
    <t>▶ 자격수당, 야간근무수당, 직책수당, 근속수당, 연장근무수당</t>
    <phoneticPr fontId="3" type="noConversion"/>
  </si>
  <si>
    <t xml:space="preserve">                                                     </t>
    <phoneticPr fontId="3" type="noConversion"/>
  </si>
  <si>
    <t>12. 주차선 이외 주차금지</t>
    <phoneticPr fontId="3" type="noConversion"/>
  </si>
  <si>
    <t>13. 주차장 이용 안내</t>
    <phoneticPr fontId="3" type="noConversion"/>
  </si>
  <si>
    <t>14. 장기수선충당금 인상 안내</t>
    <phoneticPr fontId="3" type="noConversion"/>
  </si>
  <si>
    <r>
      <t xml:space="preserve">▶ </t>
    </r>
    <r>
      <rPr>
        <sz val="10"/>
        <rFont val="굴림"/>
        <family val="3"/>
        <charset val="129"/>
      </rPr>
      <t>손님접대용 커피, 녹차, 정수기임대료, 종이컵,  회의시 석식대외</t>
    </r>
    <phoneticPr fontId="3" type="noConversion"/>
  </si>
  <si>
    <t>삼원산업(12.06.01-13.05.31)</t>
    <phoneticPr fontId="3" type="noConversion"/>
  </si>
  <si>
    <t>평상의자수리대금</t>
    <phoneticPr fontId="3" type="noConversion"/>
  </si>
  <si>
    <t>분수대 옆 평상의자</t>
    <phoneticPr fontId="3" type="noConversion"/>
  </si>
  <si>
    <t>국 민 은 행</t>
    <phoneticPr fontId="3" type="noConversion"/>
  </si>
  <si>
    <t>장기수선충당예치금만기이자외</t>
    <phoneticPr fontId="3" type="noConversion"/>
  </si>
  <si>
    <t>전기료(자동이체세대할인잔액)
 검침수당외</t>
    <phoneticPr fontId="3" type="noConversion"/>
  </si>
  <si>
    <t>장기수선이자전입액</t>
    <phoneticPr fontId="3" type="noConversion"/>
  </si>
  <si>
    <t>▶ 관리직원 하계휴가비 분할부과(1/6)</t>
    <phoneticPr fontId="3" type="noConversion"/>
  </si>
  <si>
    <t>▶ 복합기(3/3),기전실에어컨(1/3)</t>
    <phoneticPr fontId="3" type="noConversion"/>
  </si>
  <si>
    <t xml:space="preserve">   6개월 분할부과(3/6)</t>
    <phoneticPr fontId="3" type="noConversion"/>
  </si>
  <si>
    <t xml:space="preserve"> 에어컨 A/S대금지급</t>
    <phoneticPr fontId="3" type="noConversion"/>
  </si>
  <si>
    <t xml:space="preserve">   기전실에어컨</t>
    <phoneticPr fontId="3" type="noConversion"/>
  </si>
  <si>
    <t>가) 산출기간 : 2012년 6월 16일 ~ 2012년 7월 15일</t>
    <phoneticPr fontId="3" type="noConversion"/>
  </si>
  <si>
    <r>
      <t>&lt;</t>
    </r>
    <r>
      <rPr>
        <sz val="18"/>
        <rFont val="궁서체"/>
        <family val="1"/>
        <charset val="129"/>
      </rPr>
      <t>2012년 7월분</t>
    </r>
    <r>
      <rPr>
        <b/>
        <sz val="20"/>
        <rFont val="궁서체"/>
        <family val="1"/>
        <charset val="129"/>
      </rPr>
      <t>&gt;</t>
    </r>
    <phoneticPr fontId="3" type="noConversion"/>
  </si>
  <si>
    <t>산 출  기 간 : 2012년 7월 1일 ~ 2012년 7월 31일까지</t>
    <phoneticPr fontId="3" type="noConversion"/>
  </si>
  <si>
    <t>납 부 기 간 : 2012년 8월 31일(금요일)</t>
    <phoneticPr fontId="3" type="noConversion"/>
  </si>
  <si>
    <t>수익사업내역서참조</t>
    <phoneticPr fontId="3" type="noConversion"/>
  </si>
  <si>
    <t>자생단제지원금(수익기금)</t>
    <phoneticPr fontId="3" type="noConversion"/>
  </si>
  <si>
    <t>청소비(수익기금)</t>
    <phoneticPr fontId="3" type="noConversion"/>
  </si>
  <si>
    <t>지급수수료(수익기금)</t>
    <phoneticPr fontId="3" type="noConversion"/>
  </si>
  <si>
    <t>부과차손</t>
    <phoneticPr fontId="3" type="noConversion"/>
  </si>
  <si>
    <t>부과발생차액분</t>
    <phoneticPr fontId="3" type="noConversion"/>
  </si>
  <si>
    <t>보육시설 
(19톤)</t>
    <phoneticPr fontId="3" type="noConversion"/>
  </si>
  <si>
    <t>* 2006년 8월 대표회의 의결에 따라 통합부과</t>
    <phoneticPr fontId="3" type="noConversion"/>
  </si>
  <si>
    <t>12.06.01-13.05.31</t>
    <phoneticPr fontId="3" type="noConversion"/>
  </si>
  <si>
    <t>교하1차월드메르디앙아파트입주자대표회의</t>
    <phoneticPr fontId="3" type="noConversion"/>
  </si>
  <si>
    <t xml:space="preserve"> . 영양제를 향나무에 투입하기로 한다.</t>
    <phoneticPr fontId="3" type="noConversion"/>
  </si>
  <si>
    <t xml:space="preserve"> . 다음 회의 시에 재논의 하기로 한다.</t>
    <phoneticPr fontId="3" type="noConversion"/>
  </si>
  <si>
    <t xml:space="preserve"> . 포상은 대표회의 운영비에서 지급하기로 한다.</t>
    <phoneticPr fontId="3" type="noConversion"/>
  </si>
  <si>
    <t xml:space="preserve"> . 컴퓨터 2대 및 복사기를 구매하기로 한다.</t>
    <phoneticPr fontId="3" type="noConversion"/>
  </si>
  <si>
    <t>교하1차월드메르디앙아파트 입주자대표회의</t>
    <phoneticPr fontId="3" type="noConversion"/>
  </si>
  <si>
    <t>위와 같이 결산을 보고합니다.</t>
    <phoneticPr fontId="3" type="noConversion"/>
  </si>
  <si>
    <t>지  출  계</t>
    <phoneticPr fontId="3" type="noConversion"/>
  </si>
  <si>
    <t>수          입          계</t>
    <phoneticPr fontId="3" type="noConversion"/>
  </si>
  <si>
    <t>초등수학(116-102)</t>
    <phoneticPr fontId="3" type="noConversion"/>
  </si>
  <si>
    <t>마쌤의 영어 홈스쿨</t>
    <phoneticPr fontId="3" type="noConversion"/>
  </si>
  <si>
    <t>과외</t>
    <phoneticPr fontId="3" type="noConversion"/>
  </si>
  <si>
    <t>중,고 수학과외</t>
    <phoneticPr fontId="3" type="noConversion"/>
  </si>
  <si>
    <t>스마트통신</t>
    <phoneticPr fontId="3" type="noConversion"/>
  </si>
  <si>
    <t>다빈치 수학 과학학원</t>
    <phoneticPr fontId="3" type="noConversion"/>
  </si>
  <si>
    <t>24일</t>
    <phoneticPr fontId="3" type="noConversion"/>
  </si>
  <si>
    <t>그레이스병원</t>
    <phoneticPr fontId="3" type="noConversion"/>
  </si>
  <si>
    <t>중고영어/수학과외</t>
    <phoneticPr fontId="3" type="noConversion"/>
  </si>
  <si>
    <t>방충망 창틀누수</t>
    <phoneticPr fontId="3" type="noConversion"/>
  </si>
  <si>
    <t>수학공부방(101-1103)</t>
    <phoneticPr fontId="3" type="noConversion"/>
  </si>
  <si>
    <t>한마음공부방(114-902)</t>
    <phoneticPr fontId="3" type="noConversion"/>
  </si>
  <si>
    <t>최선생수학교실(117-104)</t>
    <phoneticPr fontId="3" type="noConversion"/>
  </si>
  <si>
    <t>뮤엠영어(117-601)</t>
    <phoneticPr fontId="3" type="noConversion"/>
  </si>
  <si>
    <t>중학생그룹과외(109-1405)</t>
    <phoneticPr fontId="3" type="noConversion"/>
  </si>
  <si>
    <t>17일</t>
    <phoneticPr fontId="3" type="noConversion"/>
  </si>
  <si>
    <t>12일</t>
    <phoneticPr fontId="3" type="noConversion"/>
  </si>
  <si>
    <t>물</t>
    <phoneticPr fontId="3" type="noConversion"/>
  </si>
  <si>
    <t>해법영어</t>
    <phoneticPr fontId="3" type="noConversion"/>
  </si>
  <si>
    <t>중고등부과외</t>
    <phoneticPr fontId="3" type="noConversion"/>
  </si>
  <si>
    <t>중,고 수학과외</t>
    <phoneticPr fontId="3" type="noConversion"/>
  </si>
  <si>
    <t>자기주도학습( 117-1703)</t>
    <phoneticPr fontId="3" type="noConversion"/>
  </si>
  <si>
    <t>카이스트수학교실(118-301)</t>
    <phoneticPr fontId="3" type="noConversion"/>
  </si>
  <si>
    <t>시</t>
    <phoneticPr fontId="3" type="noConversion"/>
  </si>
  <si>
    <t>최선생수학교실(117-104)</t>
    <phoneticPr fontId="3" type="noConversion"/>
  </si>
  <si>
    <t>수학전문과외(109-1401)</t>
    <phoneticPr fontId="3" type="noConversion"/>
  </si>
  <si>
    <t>비타공부방(116-102)</t>
    <phoneticPr fontId="3" type="noConversion"/>
  </si>
  <si>
    <t>해법독서논술(116-1006)</t>
    <phoneticPr fontId="3" type="noConversion"/>
  </si>
  <si>
    <t>10일</t>
    <phoneticPr fontId="3" type="noConversion"/>
  </si>
  <si>
    <t>청정기렌탈료(관리동지하)</t>
    <phoneticPr fontId="3" type="noConversion"/>
  </si>
  <si>
    <t>방학특강 그룹과외</t>
    <phoneticPr fontId="3" type="noConversion"/>
  </si>
  <si>
    <t>게</t>
    <phoneticPr fontId="3" type="noConversion"/>
  </si>
  <si>
    <t>정수기렌탈료(관리동지하)</t>
    <phoneticPr fontId="3" type="noConversion"/>
  </si>
  <si>
    <t>바이올린레슨</t>
    <phoneticPr fontId="3" type="noConversion"/>
  </si>
  <si>
    <t>불연성마대(3,120 *30장)</t>
    <phoneticPr fontId="3" type="noConversion"/>
  </si>
  <si>
    <t>중학생그룹과외(109-1405)</t>
    <phoneticPr fontId="3" type="noConversion"/>
  </si>
  <si>
    <t>점보롤화장지</t>
    <phoneticPr fontId="3" type="noConversion"/>
  </si>
  <si>
    <t>최선생수학교실(117-104)</t>
    <phoneticPr fontId="3" type="noConversion"/>
  </si>
  <si>
    <t>쓰레기봉투(100리터) 20장</t>
    <phoneticPr fontId="3" type="noConversion"/>
  </si>
  <si>
    <t>수학공부방(101-1103)</t>
    <phoneticPr fontId="3" type="noConversion"/>
  </si>
  <si>
    <t>재활용분리수거지원금</t>
    <phoneticPr fontId="3" type="noConversion"/>
  </si>
  <si>
    <t>삼부 휘트니스(106-304)</t>
    <phoneticPr fontId="3" type="noConversion"/>
  </si>
  <si>
    <t>게이트볼지원금</t>
    <phoneticPr fontId="3" type="noConversion"/>
  </si>
  <si>
    <t>상무태권도(117-1502)</t>
    <phoneticPr fontId="3" type="noConversion"/>
  </si>
  <si>
    <t>3일</t>
    <phoneticPr fontId="3" type="noConversion"/>
  </si>
  <si>
    <t>노인정보조금</t>
    <phoneticPr fontId="3" type="noConversion"/>
  </si>
  <si>
    <t>하나자원(재활용)</t>
    <phoneticPr fontId="3" type="noConversion"/>
  </si>
  <si>
    <t>17일</t>
    <phoneticPr fontId="3" type="noConversion"/>
  </si>
  <si>
    <t>금           액</t>
    <phoneticPr fontId="3" type="noConversion"/>
  </si>
  <si>
    <t>내           역</t>
    <phoneticPr fontId="3" type="noConversion"/>
  </si>
  <si>
    <t>금    액</t>
    <phoneticPr fontId="3" type="noConversion"/>
  </si>
  <si>
    <t>지            출</t>
    <phoneticPr fontId="3" type="noConversion"/>
  </si>
  <si>
    <t>수              입</t>
    <phoneticPr fontId="3" type="noConversion"/>
  </si>
  <si>
    <t>잔             액</t>
    <phoneticPr fontId="3" type="noConversion"/>
  </si>
  <si>
    <t>당 월 지 출 금</t>
    <phoneticPr fontId="3" type="noConversion"/>
  </si>
  <si>
    <t>당 월 수 입 금</t>
    <phoneticPr fontId="3" type="noConversion"/>
  </si>
  <si>
    <t>전 월 이 월 금</t>
    <phoneticPr fontId="3" type="noConversion"/>
  </si>
  <si>
    <t>기간 : 2012년 7월 1일 ~2012년 7월 31일</t>
    <phoneticPr fontId="3" type="noConversion"/>
  </si>
  <si>
    <t>3) 수익사업기금 내역서</t>
    <phoneticPr fontId="3" type="noConversion"/>
  </si>
  <si>
    <t xml:space="preserve"> . 원안대로 부과하기로 한다.</t>
    <phoneticPr fontId="3" type="noConversion"/>
  </si>
  <si>
    <t xml:space="preserve"> . 일반경쟁 입찰 공고 후 차기 회의 시 업체를 선정하기로 승인한다.</t>
    <phoneticPr fontId="3" type="noConversion"/>
  </si>
  <si>
    <t xml:space="preserve"> . 일반경쟁 입찰 공고 후 차기 회의 시 업체를 선정하기로 승인 한다 </t>
    <phoneticPr fontId="3" type="noConversion"/>
  </si>
  <si>
    <t xml:space="preserve"> . 일반 경쟁 입찰 공고 후 차기 회의 시 업체를 선정하기로 승인한다.</t>
    <phoneticPr fontId="3" type="noConversion"/>
  </si>
  <si>
    <t xml:space="preserve"> . 일반 경쟁 입찰 공고후 차기 회의 시 업체를 선정하기로 승인한다.</t>
    <phoneticPr fontId="3" type="noConversion"/>
  </si>
  <si>
    <t xml:space="preserve"> . 파주시 공동주택 지원금을 사용하기로 하고, 변경사업에 대해서는 추후 
  논의하기로 한다.</t>
    <phoneticPr fontId="3" type="noConversion"/>
  </si>
  <si>
    <t xml:space="preserve"> . 막힌 부분을 통수 하도록 공사를 승인한다.</t>
    <phoneticPr fontId="3" type="noConversion"/>
  </si>
  <si>
    <t xml:space="preserve"> . 자재구매하여 직접설치하여 민원을 해결하기로 한다.</t>
    <phoneticPr fontId="3" type="noConversion"/>
  </si>
  <si>
    <t xml:space="preserve"> . 다음 회의 시 재논의 하기로 한다.</t>
    <phoneticPr fontId="3" type="noConversion"/>
  </si>
  <si>
    <t>기전실 소모자재(신우종합)</t>
    <phoneticPr fontId="3" type="noConversion"/>
  </si>
  <si>
    <t>수익사업내역서 참조</t>
    <phoneticPr fontId="3" type="noConversion"/>
  </si>
  <si>
    <t>장기수선충당예치금만기이자</t>
    <phoneticPr fontId="3" type="noConversion"/>
  </si>
  <si>
    <t>전입시에는 관리소로 방문 입주자카드작성 및 차량이 있으시면(차량등록증지참) 차량 스티커를</t>
    <phoneticPr fontId="3" type="noConversion"/>
  </si>
  <si>
    <t>발급 받으시기 바랍니다.</t>
    <phoneticPr fontId="3" type="noConversion"/>
  </si>
  <si>
    <t>미납관리비가 있을시는 전출이 불가하오니 반드시 납부하시기 바랍니다.(전입세대간 승계 불가)</t>
    <phoneticPr fontId="3" type="noConversion"/>
  </si>
  <si>
    <t xml:space="preserve"> 1. 관리비 부과내역서 심의 건</t>
    <phoneticPr fontId="3" type="noConversion"/>
  </si>
  <si>
    <t xml:space="preserve"> 6. 경비시스템 운영 및 주민
    의견 수렴 방안에 관한 건</t>
    <phoneticPr fontId="3" type="noConversion"/>
  </si>
  <si>
    <t xml:space="preserve"> 7. 파주시 공동주택지원금 
    사용 여부에 관한 건</t>
    <phoneticPr fontId="3" type="noConversion"/>
  </si>
  <si>
    <t xml:space="preserve"> 9. 105동 옆 평상 설치의 건</t>
    <phoneticPr fontId="3" type="noConversion"/>
  </si>
  <si>
    <t xml:space="preserve"> 14. 향나무 영양제 투입의 건</t>
    <phoneticPr fontId="3" type="noConversion"/>
  </si>
  <si>
    <t xml:space="preserve"> 4. 재활용품 수거업체 공고문 승인 건</t>
    <phoneticPr fontId="3" type="noConversion"/>
  </si>
  <si>
    <t xml:space="preserve"> 2. 청소업체 선정 공고문  승인 건</t>
    <phoneticPr fontId="3" type="noConversion"/>
  </si>
  <si>
    <t xml:space="preserve"> 3. 승강기 보수업체 공고문  승인 건</t>
    <phoneticPr fontId="3" type="noConversion"/>
  </si>
  <si>
    <t xml:space="preserve"> 5. 알뜰시장 업체 계약 공고문 승인 건</t>
    <phoneticPr fontId="3" type="noConversion"/>
  </si>
  <si>
    <t xml:space="preserve"> 8. 103동 분리수거장 트랜치 보수 건</t>
    <phoneticPr fontId="3" type="noConversion"/>
  </si>
  <si>
    <t xml:space="preserve"> 11. 관리실컴퓨터 및 복사기  구입 건</t>
    <phoneticPr fontId="3" type="noConversion"/>
  </si>
  <si>
    <t xml:space="preserve"> 12. KT텔레캅 모범사원 표창의 건</t>
    <phoneticPr fontId="3" type="noConversion"/>
  </si>
  <si>
    <t xml:space="preserve"> . 주민공청회, 주민의견수렴, 대표회의에서 결정 후 입찰과정을 진행하되, 08월 01일
  부터 결정되기 전까지는 미가입 174세대에도 인건비를 부과하기로 한다.</t>
    <phoneticPr fontId="3" type="noConversion"/>
  </si>
  <si>
    <t xml:space="preserve"> 10. 108동 옆 휀스 및 부출입구 설치 건</t>
    <phoneticPr fontId="3" type="noConversion"/>
  </si>
  <si>
    <t xml:space="preserve"> 13. 106~107동 앞 지상 트렌치 보수의 건</t>
    <phoneticPr fontId="3" type="noConversion"/>
  </si>
  <si>
    <t>7월 정기 입주자대표회의 회의록</t>
    <phoneticPr fontId="3" type="noConversion"/>
  </si>
  <si>
    <t>안       건</t>
    <phoneticPr fontId="3" type="noConversion"/>
  </si>
  <si>
    <t xml:space="preserve">의      결      사      항 </t>
    <phoneticPr fontId="3" type="noConversion"/>
  </si>
  <si>
    <t xml:space="preserve">  4. 전입세대에서는 관리소에서 입주자카드를 작성하고 차량스티커 교부(차량등록증지참)</t>
    <phoneticPr fontId="3" type="noConversion"/>
  </si>
</sst>
</file>

<file path=xl/styles.xml><?xml version="1.0" encoding="utf-8"?>
<styleSheet xmlns="http://schemas.openxmlformats.org/spreadsheetml/2006/main">
  <numFmts count="3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.00_-;\-* #,##0.00_-;_-* &quot;-&quot;_-;_-@_-"/>
    <numFmt numFmtId="178" formatCode="_-* #,##0.000_-;\-* #,##0.000_-;_-* &quot;-&quot;_-;_-@_-"/>
    <numFmt numFmtId="179" formatCode="##,#0#&quot;원&quot;"/>
    <numFmt numFmtId="180" formatCode="##,#0#&quot;원&quot;\ \ \ \ "/>
    <numFmt numFmtId="181" formatCode="#,##0\k\w"/>
    <numFmt numFmtId="182" formatCode="#,##0_);[Red]\(#,##0\)"/>
    <numFmt numFmtId="183" formatCode="\(#,##0\)"/>
    <numFmt numFmtId="184" formatCode="#,##0&quot;세&quot;&quot;대&quot;"/>
    <numFmt numFmtId="185" formatCode="#,##0&quot;원&quot;"/>
    <numFmt numFmtId="186" formatCode="##,###,###&quot;원&quot;"/>
    <numFmt numFmtId="187" formatCode="0.00_);[Red]\(0.00\)"/>
    <numFmt numFmtId="188" formatCode="\ #,###&quot;세&quot;&quot;대&quot;"/>
    <numFmt numFmtId="189" formatCode="#,###.##&quot;원&quot;"/>
    <numFmt numFmtId="190" formatCode="#&quot;동&quot;"/>
    <numFmt numFmtId="191" formatCode="@\ &quot;라&quot;&quot;인&quot;"/>
    <numFmt numFmtId="192" formatCode="#,###\ &quot;세&quot;&quot;대&quot;"/>
    <numFmt numFmtId="193" formatCode="#,###&quot;㎾&quot;"/>
    <numFmt numFmtId="194" formatCode="#&quot;월&quot;&quot;분&quot;"/>
    <numFmt numFmtId="195" formatCode="\ #,###"/>
    <numFmt numFmtId="196" formatCode="#,##0.00_ "/>
    <numFmt numFmtId="197" formatCode="\(#,###\)"/>
    <numFmt numFmtId="198" formatCode="#,##0.00_);[Red]\(#,##0.00\)"/>
    <numFmt numFmtId="199" formatCode="###.#####"/>
    <numFmt numFmtId="200" formatCode="&quot;÷&quot;\ ##,###.00\ &quot;평&quot;"/>
    <numFmt numFmtId="201" formatCode="##0&quot;세대&quot;"/>
    <numFmt numFmtId="202" formatCode="&quot;÷&quot;\ ##,###\ &quot;㎡&quot;"/>
    <numFmt numFmtId="203" formatCode="General&quot;㎡&quot;"/>
    <numFmt numFmtId="204" formatCode="##.00\ &quot;원&quot;&quot;/&quot;&quot;㎡&quot;"/>
    <numFmt numFmtId="205" formatCode="&quot;(&quot;#,##0&quot;)&quot;"/>
    <numFmt numFmtId="206" formatCode="#,##0&quot;세대&quot;"/>
    <numFmt numFmtId="207" formatCode="#,##0&quot;톤&quot;"/>
    <numFmt numFmtId="208" formatCode="#,###\ &quot;원&quot;&quot;/세대당&quot;"/>
    <numFmt numFmtId="209" formatCode="&quot;÷&quot;\ ##,###\ &quot;세대&quot;"/>
  </numFmts>
  <fonts count="6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8"/>
      <name val="궁서체"/>
      <family val="1"/>
      <charset val="129"/>
    </font>
    <font>
      <b/>
      <sz val="20"/>
      <name val="궁서체"/>
      <family val="1"/>
      <charset val="129"/>
    </font>
    <font>
      <sz val="24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2"/>
      <name val="굴림"/>
      <family val="3"/>
      <charset val="129"/>
    </font>
    <font>
      <b/>
      <sz val="18"/>
      <name val="굴림체"/>
      <family val="3"/>
      <charset val="129"/>
    </font>
    <font>
      <b/>
      <u/>
      <sz val="24"/>
      <name val="굴림"/>
      <family val="3"/>
      <charset val="129"/>
    </font>
    <font>
      <b/>
      <sz val="24"/>
      <name val="굴림"/>
      <family val="3"/>
      <charset val="129"/>
    </font>
    <font>
      <sz val="11"/>
      <color indexed="9"/>
      <name val="굴림"/>
      <family val="3"/>
      <charset val="129"/>
    </font>
    <font>
      <sz val="10"/>
      <name val="굴림"/>
      <family val="3"/>
      <charset val="129"/>
    </font>
    <font>
      <sz val="9"/>
      <name val="굴림"/>
      <family val="3"/>
      <charset val="129"/>
    </font>
    <font>
      <b/>
      <u/>
      <sz val="18"/>
      <name val="굴림"/>
      <family val="3"/>
      <charset val="129"/>
    </font>
    <font>
      <b/>
      <i/>
      <sz val="16"/>
      <name val="굴림"/>
      <family val="3"/>
      <charset val="129"/>
    </font>
    <font>
      <b/>
      <u/>
      <sz val="14"/>
      <name val="굴림"/>
      <family val="3"/>
      <charset val="129"/>
    </font>
    <font>
      <sz val="8"/>
      <name val="굴림"/>
      <family val="3"/>
      <charset val="129"/>
    </font>
    <font>
      <b/>
      <sz val="10"/>
      <name val="굴림"/>
      <family val="3"/>
      <charset val="129"/>
    </font>
    <font>
      <sz val="12"/>
      <name val="궁서체"/>
      <family val="1"/>
      <charset val="129"/>
    </font>
    <font>
      <b/>
      <sz val="14"/>
      <name val="굴림체"/>
      <family val="3"/>
      <charset val="129"/>
    </font>
    <font>
      <sz val="12"/>
      <name val="돋움"/>
      <family val="3"/>
      <charset val="129"/>
    </font>
    <font>
      <b/>
      <sz val="12"/>
      <name val="굴림"/>
      <family val="3"/>
      <charset val="129"/>
    </font>
    <font>
      <b/>
      <sz val="15"/>
      <color indexed="8"/>
      <name val="굴림체"/>
      <family val="3"/>
      <charset val="129"/>
    </font>
    <font>
      <sz val="12"/>
      <color indexed="8"/>
      <name val="굴림체"/>
      <family val="3"/>
      <charset val="129"/>
    </font>
    <font>
      <b/>
      <sz val="15"/>
      <name val="돋움"/>
      <family val="3"/>
      <charset val="129"/>
    </font>
    <font>
      <sz val="15"/>
      <name val="굴림"/>
      <family val="3"/>
      <charset val="129"/>
    </font>
    <font>
      <b/>
      <sz val="14"/>
      <name val="굴림"/>
      <family val="3"/>
      <charset val="129"/>
    </font>
    <font>
      <sz val="13"/>
      <name val="굴림"/>
      <family val="3"/>
      <charset val="129"/>
    </font>
    <font>
      <b/>
      <sz val="15"/>
      <name val="굴림"/>
      <family val="3"/>
      <charset val="129"/>
    </font>
    <font>
      <b/>
      <sz val="8"/>
      <name val="굴림"/>
      <family val="3"/>
      <charset val="129"/>
    </font>
    <font>
      <sz val="11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sz val="11"/>
      <name val="돋움"/>
      <family val="3"/>
      <charset val="129"/>
    </font>
    <font>
      <sz val="6"/>
      <color indexed="8"/>
      <name val="굴림체"/>
      <family val="3"/>
      <charset val="129"/>
    </font>
    <font>
      <b/>
      <sz val="12"/>
      <name val="굴림체"/>
      <family val="3"/>
      <charset val="129"/>
    </font>
    <font>
      <sz val="9"/>
      <color indexed="9"/>
      <name val="굴림"/>
      <family val="3"/>
      <charset val="129"/>
    </font>
    <font>
      <sz val="14"/>
      <color indexed="9"/>
      <name val="굴림"/>
      <family val="3"/>
      <charset val="129"/>
    </font>
    <font>
      <sz val="12"/>
      <color indexed="9"/>
      <name val="굴림"/>
      <family val="3"/>
      <charset val="129"/>
    </font>
    <font>
      <sz val="10"/>
      <color indexed="9"/>
      <name val="굴림"/>
      <family val="3"/>
      <charset val="129"/>
    </font>
    <font>
      <sz val="11"/>
      <color indexed="9"/>
      <name val="돋움"/>
      <family val="3"/>
      <charset val="129"/>
    </font>
    <font>
      <b/>
      <sz val="11"/>
      <color indexed="9"/>
      <name val="굴림"/>
      <family val="3"/>
      <charset val="129"/>
    </font>
    <font>
      <sz val="8"/>
      <color indexed="9"/>
      <name val="굴림"/>
      <family val="3"/>
      <charset val="129"/>
    </font>
    <font>
      <sz val="11"/>
      <name val="굴림체"/>
      <family val="3"/>
      <charset val="129"/>
    </font>
    <font>
      <sz val="7"/>
      <name val="굴림"/>
      <family val="3"/>
      <charset val="129"/>
    </font>
    <font>
      <b/>
      <sz val="14"/>
      <name val="돋움"/>
      <family val="3"/>
      <charset val="129"/>
    </font>
    <font>
      <sz val="6"/>
      <name val="굴림"/>
      <family val="3"/>
      <charset val="129"/>
    </font>
    <font>
      <sz val="12"/>
      <name val="맑은 고딕"/>
      <family val="3"/>
      <charset val="129"/>
    </font>
    <font>
      <sz val="11"/>
      <color indexed="9"/>
      <name val="굴림"/>
      <family val="3"/>
      <charset val="129"/>
    </font>
    <font>
      <sz val="9"/>
      <color indexed="9"/>
      <name val="굴림"/>
      <family val="3"/>
      <charset val="129"/>
    </font>
    <font>
      <b/>
      <sz val="11"/>
      <color indexed="9"/>
      <name val="굴림"/>
      <family val="3"/>
      <charset val="129"/>
    </font>
    <font>
      <sz val="10"/>
      <color indexed="9"/>
      <name val="굴림"/>
      <family val="3"/>
      <charset val="129"/>
    </font>
    <font>
      <sz val="11"/>
      <color indexed="9"/>
      <name val="돋움"/>
      <family val="3"/>
      <charset val="129"/>
    </font>
    <font>
      <u/>
      <sz val="10"/>
      <name val="굴림"/>
      <family val="3"/>
      <charset val="129"/>
    </font>
    <font>
      <b/>
      <u/>
      <sz val="11"/>
      <name val="굴림체"/>
      <family val="3"/>
      <charset val="129"/>
    </font>
    <font>
      <sz val="14"/>
      <name val="굴림"/>
      <family val="3"/>
      <charset val="129"/>
    </font>
    <font>
      <sz val="8.5"/>
      <name val="굴림"/>
      <family val="3"/>
      <charset val="129"/>
    </font>
    <font>
      <sz val="7.5"/>
      <name val="굴림"/>
      <family val="3"/>
      <charset val="129"/>
    </font>
    <font>
      <sz val="10"/>
      <name val="HY강B"/>
      <family val="1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</font>
    <font>
      <b/>
      <sz val="18"/>
      <name val="맑은 고딕"/>
      <family val="3"/>
      <charset val="129"/>
    </font>
    <font>
      <b/>
      <sz val="1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" fillId="3" borderId="0" applyNumberFormat="0" applyBorder="0" applyAlignment="0" applyProtection="0">
      <alignment vertical="center"/>
    </xf>
  </cellStyleXfs>
  <cellXfs count="843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 shrinkToFit="1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8" fontId="15" fillId="0" borderId="0" xfId="1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41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42" fontId="9" fillId="0" borderId="0" xfId="2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>
      <alignment horizontal="center" vertical="center"/>
    </xf>
    <xf numFmtId="41" fontId="15" fillId="0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Continuous" vertical="center" wrapText="1"/>
    </xf>
    <xf numFmtId="0" fontId="9" fillId="0" borderId="4" xfId="0" applyFont="1" applyFill="1" applyBorder="1" applyAlignment="1">
      <alignment horizontal="centerContinuous" vertical="center" wrapText="1"/>
    </xf>
    <xf numFmtId="0" fontId="8" fillId="0" borderId="5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1" fontId="8" fillId="0" borderId="3" xfId="1" applyFont="1" applyFill="1" applyBorder="1" applyAlignment="1">
      <alignment horizontal="right" vertical="center"/>
    </xf>
    <xf numFmtId="41" fontId="8" fillId="0" borderId="4" xfId="1" applyFont="1" applyFill="1" applyBorder="1" applyAlignment="1">
      <alignment horizontal="center" vertical="center"/>
    </xf>
    <xf numFmtId="41" fontId="8" fillId="0" borderId="2" xfId="0" applyNumberFormat="1" applyFont="1" applyFill="1" applyBorder="1" applyAlignment="1">
      <alignment horizontal="center" vertical="center" shrinkToFit="1"/>
    </xf>
    <xf numFmtId="41" fontId="14" fillId="0" borderId="0" xfId="1" applyFont="1" applyFill="1" applyBorder="1" applyAlignment="1">
      <alignment horizontal="center" vertical="center"/>
    </xf>
    <xf numFmtId="182" fontId="8" fillId="0" borderId="2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1" fontId="8" fillId="0" borderId="2" xfId="1" applyFont="1" applyFill="1" applyBorder="1" applyAlignment="1">
      <alignment horizontal="center" vertical="center" shrinkToFit="1"/>
    </xf>
    <xf numFmtId="41" fontId="8" fillId="0" borderId="4" xfId="1" applyFont="1" applyFill="1" applyBorder="1" applyAlignment="1">
      <alignment horizontal="center" vertical="center" shrinkToFit="1"/>
    </xf>
    <xf numFmtId="41" fontId="8" fillId="0" borderId="2" xfId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shrinkToFit="1"/>
    </xf>
    <xf numFmtId="41" fontId="8" fillId="0" borderId="2" xfId="1" applyNumberFormat="1" applyFont="1" applyFill="1" applyBorder="1" applyAlignment="1">
      <alignment horizontal="center" vertical="center" shrinkToFit="1"/>
    </xf>
    <xf numFmtId="41" fontId="8" fillId="0" borderId="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81" fontId="8" fillId="0" borderId="0" xfId="1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191" fontId="8" fillId="0" borderId="2" xfId="1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179" fontId="9" fillId="0" borderId="0" xfId="2" applyNumberFormat="1" applyFont="1" applyFill="1" applyBorder="1" applyAlignment="1">
      <alignment horizontal="right" vertical="center"/>
    </xf>
    <xf numFmtId="194" fontId="8" fillId="0" borderId="2" xfId="0" applyNumberFormat="1" applyFont="1" applyFill="1" applyBorder="1" applyAlignment="1">
      <alignment horizontal="center" vertical="center" wrapText="1"/>
    </xf>
    <xf numFmtId="182" fontId="8" fillId="0" borderId="4" xfId="1" applyNumberFormat="1" applyFont="1" applyFill="1" applyBorder="1" applyAlignment="1">
      <alignment vertical="center"/>
    </xf>
    <xf numFmtId="192" fontId="16" fillId="0" borderId="2" xfId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shrinkToFit="1"/>
    </xf>
    <xf numFmtId="0" fontId="36" fillId="0" borderId="0" xfId="0" applyFont="1"/>
    <xf numFmtId="0" fontId="36" fillId="0" borderId="0" xfId="0" applyFont="1" applyAlignment="1">
      <alignment vertical="center"/>
    </xf>
    <xf numFmtId="0" fontId="2" fillId="0" borderId="0" xfId="0" applyFont="1"/>
    <xf numFmtId="0" fontId="8" fillId="0" borderId="1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25" fillId="0" borderId="0" xfId="0" applyFont="1" applyFill="1" applyAlignment="1">
      <alignment horizontal="left" vertical="center"/>
    </xf>
    <xf numFmtId="41" fontId="14" fillId="0" borderId="0" xfId="0" applyNumberFormat="1" applyFont="1" applyFill="1" applyAlignment="1">
      <alignment horizontal="left" vertical="center"/>
    </xf>
    <xf numFmtId="41" fontId="14" fillId="0" borderId="0" xfId="0" applyNumberFormat="1" applyFont="1" applyFill="1" applyAlignment="1">
      <alignment horizontal="center" vertical="center"/>
    </xf>
    <xf numFmtId="41" fontId="14" fillId="0" borderId="0" xfId="1" applyFont="1" applyFill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 shrinkToFit="1"/>
    </xf>
    <xf numFmtId="200" fontId="14" fillId="0" borderId="0" xfId="1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43" fontId="14" fillId="0" borderId="0" xfId="0" applyNumberFormat="1" applyFont="1" applyFill="1" applyAlignment="1">
      <alignment horizontal="center" vertical="center"/>
    </xf>
    <xf numFmtId="177" fontId="14" fillId="0" borderId="0" xfId="1" applyNumberFormat="1" applyFont="1" applyFill="1" applyAlignment="1">
      <alignment horizontal="center" vertical="center"/>
    </xf>
    <xf numFmtId="177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41" fontId="14" fillId="0" borderId="0" xfId="0" applyNumberFormat="1" applyFont="1" applyFill="1" applyBorder="1" applyAlignment="1">
      <alignment horizontal="center" vertical="center"/>
    </xf>
    <xf numFmtId="0" fontId="43" fillId="0" borderId="0" xfId="0" applyFont="1"/>
    <xf numFmtId="0" fontId="44" fillId="0" borderId="0" xfId="0" applyFont="1" applyFill="1" applyBorder="1" applyAlignment="1">
      <alignment horizontal="left" vertical="center"/>
    </xf>
    <xf numFmtId="179" fontId="44" fillId="0" borderId="0" xfId="2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center" vertical="center"/>
    </xf>
    <xf numFmtId="41" fontId="14" fillId="0" borderId="0" xfId="1" applyFont="1" applyFill="1" applyBorder="1" applyAlignment="1">
      <alignment vertical="center" shrinkToFit="1"/>
    </xf>
    <xf numFmtId="41" fontId="39" fillId="0" borderId="0" xfId="1" applyFont="1" applyFill="1" applyBorder="1" applyAlignment="1">
      <alignment vertical="center" shrinkToFit="1"/>
    </xf>
    <xf numFmtId="41" fontId="45" fillId="0" borderId="0" xfId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41" fontId="8" fillId="0" borderId="0" xfId="1" applyFont="1" applyFill="1" applyAlignment="1">
      <alignment horizontal="center" vertical="center"/>
    </xf>
    <xf numFmtId="177" fontId="8" fillId="0" borderId="0" xfId="1" applyNumberFormat="1" applyFont="1" applyFill="1" applyBorder="1" applyAlignment="1">
      <alignment horizontal="left" vertical="center"/>
    </xf>
    <xf numFmtId="186" fontId="9" fillId="0" borderId="0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shrinkToFit="1"/>
    </xf>
    <xf numFmtId="41" fontId="8" fillId="0" borderId="0" xfId="1" applyFont="1" applyFill="1" applyBorder="1" applyAlignment="1">
      <alignment horizontal="left" vertical="center"/>
    </xf>
    <xf numFmtId="179" fontId="8" fillId="0" borderId="0" xfId="1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 indent="1" shrinkToFit="1"/>
    </xf>
    <xf numFmtId="0" fontId="8" fillId="0" borderId="0" xfId="0" applyNumberFormat="1" applyFont="1" applyFill="1" applyBorder="1" applyAlignment="1">
      <alignment horizontal="left" vertical="center" wrapText="1" indent="1"/>
    </xf>
    <xf numFmtId="0" fontId="8" fillId="0" borderId="0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right" vertical="center" indent="2"/>
    </xf>
    <xf numFmtId="177" fontId="14" fillId="0" borderId="0" xfId="1" applyNumberFormat="1" applyFont="1" applyFill="1" applyBorder="1" applyAlignment="1">
      <alignment horizontal="left" vertical="center"/>
    </xf>
    <xf numFmtId="41" fontId="8" fillId="0" borderId="0" xfId="0" applyNumberFormat="1" applyFont="1" applyFill="1" applyBorder="1" applyAlignment="1">
      <alignment horizontal="right" vertical="center" indent="2"/>
    </xf>
    <xf numFmtId="0" fontId="8" fillId="0" borderId="0" xfId="0" applyFont="1" applyFill="1" applyBorder="1" applyAlignment="1">
      <alignment horizontal="distributed"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 indent="2"/>
    </xf>
    <xf numFmtId="0" fontId="15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3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201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vertical="center" shrinkToFit="1"/>
    </xf>
    <xf numFmtId="41" fontId="16" fillId="0" borderId="0" xfId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195" fontId="8" fillId="0" borderId="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41" fontId="20" fillId="0" borderId="0" xfId="1" applyFont="1" applyFill="1" applyBorder="1" applyAlignment="1">
      <alignment horizontal="left" vertical="center" wrapText="1" shrinkToFit="1"/>
    </xf>
    <xf numFmtId="3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184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82" fontId="8" fillId="0" borderId="0" xfId="0" applyNumberFormat="1" applyFont="1" applyFill="1" applyBorder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41" fontId="51" fillId="0" borderId="0" xfId="0" applyNumberFormat="1" applyFont="1" applyFill="1" applyAlignment="1">
      <alignment horizontal="left" vertical="center"/>
    </xf>
    <xf numFmtId="41" fontId="51" fillId="0" borderId="0" xfId="1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41" fontId="51" fillId="0" borderId="0" xfId="0" applyNumberFormat="1" applyFont="1" applyFill="1" applyBorder="1" applyAlignment="1">
      <alignment horizontal="center" vertical="center"/>
    </xf>
    <xf numFmtId="41" fontId="51" fillId="0" borderId="0" xfId="1" applyFont="1" applyFill="1" applyBorder="1" applyAlignment="1">
      <alignment horizontal="right" vertical="center"/>
    </xf>
    <xf numFmtId="0" fontId="51" fillId="0" borderId="0" xfId="0" applyFont="1" applyFill="1" applyAlignment="1">
      <alignment horizontal="centerContinuous" vertical="center"/>
    </xf>
    <xf numFmtId="186" fontId="53" fillId="0" borderId="0" xfId="2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 shrinkToFit="1"/>
    </xf>
    <xf numFmtId="0" fontId="51" fillId="0" borderId="0" xfId="0" applyFont="1" applyFill="1" applyBorder="1" applyAlignment="1">
      <alignment horizontal="left" vertical="center" wrapText="1"/>
    </xf>
    <xf numFmtId="41" fontId="51" fillId="0" borderId="0" xfId="1" applyFont="1" applyFill="1" applyBorder="1" applyAlignment="1">
      <alignment horizontal="left" vertical="center"/>
    </xf>
    <xf numFmtId="177" fontId="51" fillId="0" borderId="0" xfId="1" applyNumberFormat="1" applyFont="1" applyFill="1" applyBorder="1" applyAlignment="1">
      <alignment horizontal="left" vertical="center"/>
    </xf>
    <xf numFmtId="179" fontId="53" fillId="0" borderId="0" xfId="2" applyNumberFormat="1" applyFont="1" applyFill="1" applyBorder="1" applyAlignment="1">
      <alignment horizontal="right" vertical="center"/>
    </xf>
    <xf numFmtId="0" fontId="51" fillId="0" borderId="0" xfId="0" applyNumberFormat="1" applyFont="1" applyFill="1" applyAlignment="1">
      <alignment horizontal="left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left" vertical="center"/>
    </xf>
    <xf numFmtId="179" fontId="51" fillId="0" borderId="0" xfId="1" applyNumberFormat="1" applyFont="1" applyFill="1" applyBorder="1" applyAlignment="1">
      <alignment horizontal="center" vertical="center"/>
    </xf>
    <xf numFmtId="41" fontId="51" fillId="0" borderId="0" xfId="1" applyFont="1" applyFill="1" applyBorder="1" applyAlignment="1">
      <alignment horizontal="center" vertical="center" shrinkToFit="1"/>
    </xf>
    <xf numFmtId="0" fontId="54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left" vertical="center" indent="1" shrinkToFit="1"/>
    </xf>
    <xf numFmtId="0" fontId="51" fillId="0" borderId="0" xfId="0" applyNumberFormat="1" applyFont="1" applyFill="1" applyBorder="1" applyAlignment="1">
      <alignment horizontal="left" vertical="center" wrapText="1" indent="1"/>
    </xf>
    <xf numFmtId="0" fontId="51" fillId="0" borderId="0" xfId="0" applyNumberFormat="1" applyFont="1" applyFill="1" applyBorder="1" applyAlignment="1">
      <alignment horizontal="center" vertical="center" wrapText="1"/>
    </xf>
    <xf numFmtId="179" fontId="51" fillId="0" borderId="0" xfId="0" applyNumberFormat="1" applyFont="1" applyFill="1" applyBorder="1" applyAlignment="1">
      <alignment horizontal="center" vertical="center"/>
    </xf>
    <xf numFmtId="42" fontId="53" fillId="0" borderId="0" xfId="2" applyFont="1" applyFill="1" applyBorder="1" applyAlignment="1">
      <alignment horizontal="center" vertical="center"/>
    </xf>
    <xf numFmtId="0" fontId="55" fillId="0" borderId="0" xfId="0" applyFont="1"/>
    <xf numFmtId="0" fontId="54" fillId="0" borderId="0" xfId="0" applyFont="1" applyFill="1" applyBorder="1" applyAlignment="1">
      <alignment horizontal="center" vertical="center"/>
    </xf>
    <xf numFmtId="41" fontId="51" fillId="0" borderId="0" xfId="1" applyFont="1" applyFill="1" applyBorder="1" applyAlignment="1">
      <alignment vertical="center" shrinkToFit="1"/>
    </xf>
    <xf numFmtId="0" fontId="51" fillId="0" borderId="0" xfId="0" applyFont="1" applyFill="1" applyBorder="1" applyAlignment="1">
      <alignment horizontal="center" vertical="center" shrinkToFit="1"/>
    </xf>
    <xf numFmtId="176" fontId="51" fillId="0" borderId="0" xfId="0" applyNumberFormat="1" applyFont="1" applyFill="1" applyBorder="1" applyAlignment="1">
      <alignment horizontal="center" vertical="center" shrinkToFit="1"/>
    </xf>
    <xf numFmtId="176" fontId="51" fillId="0" borderId="0" xfId="0" applyNumberFormat="1" applyFont="1" applyFill="1" applyBorder="1" applyAlignment="1">
      <alignment horizontal="left" vertical="center" shrinkToFit="1"/>
    </xf>
    <xf numFmtId="0" fontId="54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 indent="1"/>
    </xf>
    <xf numFmtId="176" fontId="51" fillId="0" borderId="0" xfId="1" applyNumberFormat="1" applyFont="1" applyFill="1" applyBorder="1" applyAlignment="1">
      <alignment horizontal="right" vertical="center" indent="2"/>
    </xf>
    <xf numFmtId="179" fontId="51" fillId="0" borderId="0" xfId="0" applyNumberFormat="1" applyFont="1" applyFill="1" applyBorder="1" applyAlignment="1">
      <alignment horizontal="right" vertical="center"/>
    </xf>
    <xf numFmtId="41" fontId="51" fillId="0" borderId="0" xfId="0" applyNumberFormat="1" applyFont="1" applyFill="1" applyBorder="1" applyAlignment="1">
      <alignment horizontal="right" vertical="center" indent="2"/>
    </xf>
    <xf numFmtId="0" fontId="51" fillId="0" borderId="0" xfId="0" applyFont="1" applyFill="1" applyAlignment="1">
      <alignment horizontal="right" vertical="center"/>
    </xf>
    <xf numFmtId="0" fontId="51" fillId="0" borderId="0" xfId="0" applyFont="1" applyFill="1" applyBorder="1" applyAlignment="1">
      <alignment horizontal="distributed" vertical="center"/>
    </xf>
    <xf numFmtId="176" fontId="51" fillId="0" borderId="0" xfId="1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distributed" vertical="center" wrapText="1"/>
    </xf>
    <xf numFmtId="41" fontId="16" fillId="0" borderId="4" xfId="1" applyFont="1" applyFill="1" applyBorder="1" applyAlignment="1">
      <alignment vertical="center" wrapText="1" shrinkToFit="1"/>
    </xf>
    <xf numFmtId="41" fontId="49" fillId="0" borderId="2" xfId="0" applyNumberFormat="1" applyFont="1" applyFill="1" applyBorder="1" applyAlignment="1">
      <alignment horizontal="center" vertical="center" wrapText="1" shrinkToFit="1"/>
    </xf>
    <xf numFmtId="0" fontId="16" fillId="0" borderId="3" xfId="0" applyFont="1" applyFill="1" applyBorder="1" applyAlignment="1">
      <alignment vertical="center"/>
    </xf>
    <xf numFmtId="196" fontId="8" fillId="0" borderId="0" xfId="0" applyNumberFormat="1" applyFont="1" applyFill="1" applyBorder="1" applyAlignment="1">
      <alignment horizontal="left" vertical="center"/>
    </xf>
    <xf numFmtId="41" fontId="8" fillId="0" borderId="14" xfId="0" applyNumberFormat="1" applyFont="1" applyFill="1" applyBorder="1" applyAlignment="1">
      <alignment horizontal="right" vertical="center" shrinkToFit="1"/>
    </xf>
    <xf numFmtId="41" fontId="8" fillId="0" borderId="15" xfId="0" applyNumberFormat="1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0" fontId="0" fillId="0" borderId="2" xfId="0" applyBorder="1" applyAlignment="1">
      <alignment horizontal="center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/>
    <xf numFmtId="41" fontId="8" fillId="0" borderId="0" xfId="0" applyNumberFormat="1" applyFont="1" applyFill="1" applyAlignment="1">
      <alignment horizontal="center" vertical="center"/>
    </xf>
    <xf numFmtId="41" fontId="15" fillId="0" borderId="0" xfId="1" applyFont="1" applyFill="1" applyBorder="1" applyAlignment="1">
      <alignment horizontal="center" vertical="center" wrapText="1"/>
    </xf>
    <xf numFmtId="202" fontId="8" fillId="0" borderId="0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207" fontId="8" fillId="0" borderId="2" xfId="0" applyNumberFormat="1" applyFont="1" applyFill="1" applyBorder="1" applyAlignment="1">
      <alignment vertical="center"/>
    </xf>
    <xf numFmtId="205" fontId="15" fillId="0" borderId="41" xfId="0" applyNumberFormat="1" applyFont="1" applyFill="1" applyBorder="1" applyAlignment="1">
      <alignment vertical="center"/>
    </xf>
    <xf numFmtId="3" fontId="16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1" fontId="8" fillId="0" borderId="3" xfId="1" applyFont="1" applyFill="1" applyBorder="1" applyAlignment="1">
      <alignment horizontal="right" vertical="center"/>
    </xf>
    <xf numFmtId="41" fontId="47" fillId="0" borderId="15" xfId="0" applyNumberFormat="1" applyFont="1" applyFill="1" applyBorder="1" applyAlignment="1">
      <alignment horizontal="center" vertical="center" wrapText="1" shrinkToFit="1"/>
    </xf>
    <xf numFmtId="41" fontId="47" fillId="0" borderId="56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 shrinkToFit="1"/>
    </xf>
    <xf numFmtId="41" fontId="8" fillId="0" borderId="1" xfId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 indent="4"/>
    </xf>
    <xf numFmtId="41" fontId="8" fillId="0" borderId="1" xfId="1" applyFont="1" applyFill="1" applyBorder="1" applyAlignment="1">
      <alignment horizontal="center" vertical="center" shrinkToFit="1"/>
    </xf>
    <xf numFmtId="41" fontId="8" fillId="0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1" fontId="15" fillId="0" borderId="16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0" xfId="1" applyNumberFormat="1" applyFont="1" applyFill="1" applyBorder="1" applyAlignment="1">
      <alignment horizontal="center" vertical="center"/>
    </xf>
    <xf numFmtId="3" fontId="20" fillId="0" borderId="0" xfId="1" applyNumberFormat="1" applyFont="1" applyFill="1" applyBorder="1" applyAlignment="1">
      <alignment horizontal="right" vertical="center"/>
    </xf>
    <xf numFmtId="3" fontId="20" fillId="0" borderId="0" xfId="1" applyNumberFormat="1" applyFont="1" applyFill="1" applyBorder="1" applyAlignment="1">
      <alignment horizontal="center" vertical="center" wrapText="1" shrinkToFit="1"/>
    </xf>
    <xf numFmtId="41" fontId="16" fillId="0" borderId="0" xfId="1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Fill="1" applyAlignment="1">
      <alignment horizontal="left" vertical="center" indent="3"/>
    </xf>
    <xf numFmtId="0" fontId="8" fillId="0" borderId="0" xfId="0" applyFont="1" applyFill="1" applyAlignment="1">
      <alignment horizontal="left" vertical="center" wrapText="1" shrinkToFit="1"/>
    </xf>
    <xf numFmtId="0" fontId="25" fillId="0" borderId="0" xfId="0" applyFont="1" applyFill="1" applyAlignment="1">
      <alignment horizontal="left" vertical="center" indent="15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41" fontId="8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1" fontId="15" fillId="0" borderId="0" xfId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41" fontId="8" fillId="0" borderId="8" xfId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center"/>
    </xf>
    <xf numFmtId="181" fontId="41" fillId="0" borderId="0" xfId="1" applyNumberFormat="1" applyFont="1" applyFill="1" applyBorder="1" applyAlignment="1">
      <alignment horizontal="right" vertical="center"/>
    </xf>
    <xf numFmtId="179" fontId="41" fillId="0" borderId="0" xfId="0" applyNumberFormat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horizontal="right" vertical="center"/>
    </xf>
    <xf numFmtId="41" fontId="15" fillId="0" borderId="0" xfId="1" applyFont="1" applyFill="1" applyBorder="1" applyAlignment="1">
      <alignment horizontal="right" vertical="center"/>
    </xf>
    <xf numFmtId="41" fontId="14" fillId="0" borderId="0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1" fontId="42" fillId="0" borderId="0" xfId="1" applyFont="1" applyFill="1" applyBorder="1" applyAlignment="1">
      <alignment horizontal="center" vertical="center"/>
    </xf>
    <xf numFmtId="41" fontId="42" fillId="0" borderId="0" xfId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1" fontId="8" fillId="0" borderId="22" xfId="1" applyFont="1" applyFill="1" applyBorder="1" applyAlignment="1">
      <alignment horizontal="center" vertical="center"/>
    </xf>
    <xf numFmtId="41" fontId="8" fillId="0" borderId="23" xfId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 shrinkToFit="1"/>
    </xf>
    <xf numFmtId="0" fontId="15" fillId="0" borderId="9" xfId="0" applyFont="1" applyFill="1" applyBorder="1" applyAlignment="1">
      <alignment horizontal="center" vertical="center" wrapText="1" shrinkToFit="1"/>
    </xf>
    <xf numFmtId="0" fontId="10" fillId="0" borderId="59" xfId="0" applyFont="1" applyFill="1" applyBorder="1" applyAlignment="1">
      <alignment vertical="center" textRotation="255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41" fontId="8" fillId="0" borderId="2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1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quotePrefix="1" applyFont="1" applyAlignment="1">
      <alignment horizontal="right" vertical="center"/>
    </xf>
    <xf numFmtId="0" fontId="4" fillId="0" borderId="0" xfId="0" quotePrefix="1" applyFont="1" applyAlignment="1"/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177" fontId="8" fillId="0" borderId="0" xfId="1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09" fontId="8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1" fontId="8" fillId="0" borderId="0" xfId="1" applyFont="1" applyFill="1" applyAlignment="1">
      <alignment horizontal="left" vertical="center"/>
    </xf>
    <xf numFmtId="41" fontId="8" fillId="0" borderId="0" xfId="1" quotePrefix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1" fontId="20" fillId="0" borderId="0" xfId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1" fontId="8" fillId="0" borderId="3" xfId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1" fontId="15" fillId="0" borderId="40" xfId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41" fontId="15" fillId="0" borderId="11" xfId="1" applyFont="1" applyFill="1" applyBorder="1" applyAlignment="1">
      <alignment horizontal="center" vertical="center"/>
    </xf>
    <xf numFmtId="41" fontId="15" fillId="0" borderId="8" xfId="1" applyFont="1" applyFill="1" applyBorder="1" applyAlignment="1">
      <alignment horizontal="center" vertical="center"/>
    </xf>
    <xf numFmtId="41" fontId="15" fillId="0" borderId="10" xfId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41" fontId="15" fillId="0" borderId="3" xfId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41" fontId="15" fillId="0" borderId="68" xfId="1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vertical="center"/>
    </xf>
    <xf numFmtId="41" fontId="15" fillId="0" borderId="14" xfId="1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  <xf numFmtId="0" fontId="15" fillId="0" borderId="41" xfId="0" applyFont="1" applyFill="1" applyBorder="1" applyAlignment="1">
      <alignment horizontal="center" vertical="center" wrapText="1" shrinkToFit="1"/>
    </xf>
    <xf numFmtId="0" fontId="57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right" vertical="center"/>
    </xf>
    <xf numFmtId="0" fontId="62" fillId="0" borderId="54" xfId="0" applyFont="1" applyBorder="1" applyAlignment="1">
      <alignment horizontal="left" vertical="center" wrapText="1"/>
    </xf>
    <xf numFmtId="0" fontId="62" fillId="0" borderId="53" xfId="0" applyFont="1" applyBorder="1" applyAlignment="1">
      <alignment horizontal="left" vertical="center" wrapText="1"/>
    </xf>
    <xf numFmtId="0" fontId="62" fillId="0" borderId="55" xfId="0" applyFont="1" applyBorder="1" applyAlignment="1">
      <alignment horizontal="left" vertical="center" wrapText="1"/>
    </xf>
    <xf numFmtId="0" fontId="63" fillId="0" borderId="52" xfId="0" applyFont="1" applyBorder="1" applyAlignment="1">
      <alignment horizontal="left" vertical="center" wrapText="1"/>
    </xf>
    <xf numFmtId="0" fontId="63" fillId="0" borderId="53" xfId="0" applyFont="1" applyBorder="1" applyAlignment="1">
      <alignment horizontal="left" vertical="center" wrapText="1"/>
    </xf>
    <xf numFmtId="0" fontId="63" fillId="0" borderId="25" xfId="0" applyFont="1" applyBorder="1" applyAlignment="1">
      <alignment horizontal="left" vertical="center" wrapText="1"/>
    </xf>
    <xf numFmtId="0" fontId="63" fillId="0" borderId="63" xfId="0" applyFont="1" applyBorder="1" applyAlignment="1">
      <alignment horizontal="left" vertical="center" wrapText="1"/>
    </xf>
    <xf numFmtId="0" fontId="62" fillId="0" borderId="64" xfId="0" applyFont="1" applyBorder="1" applyAlignment="1">
      <alignment horizontal="left" vertical="center" wrapText="1"/>
    </xf>
    <xf numFmtId="0" fontId="62" fillId="0" borderId="63" xfId="0" applyFont="1" applyBorder="1" applyAlignment="1">
      <alignment horizontal="left" vertical="center" wrapText="1"/>
    </xf>
    <xf numFmtId="0" fontId="62" fillId="0" borderId="62" xfId="0" applyFont="1" applyBorder="1" applyAlignment="1">
      <alignment horizontal="left" vertical="center" wrapText="1"/>
    </xf>
    <xf numFmtId="0" fontId="63" fillId="0" borderId="27" xfId="0" applyFont="1" applyBorder="1" applyAlignment="1">
      <alignment horizontal="left" vertical="center" wrapText="1"/>
    </xf>
    <xf numFmtId="0" fontId="63" fillId="0" borderId="28" xfId="0" applyFont="1" applyBorder="1" applyAlignment="1">
      <alignment horizontal="left" vertical="center" wrapText="1"/>
    </xf>
    <xf numFmtId="0" fontId="63" fillId="0" borderId="54" xfId="0" applyFont="1" applyBorder="1" applyAlignment="1">
      <alignment horizontal="left" vertical="center" wrapText="1"/>
    </xf>
    <xf numFmtId="0" fontId="63" fillId="0" borderId="55" xfId="0" applyFont="1" applyBorder="1" applyAlignment="1">
      <alignment horizontal="left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3" fillId="0" borderId="31" xfId="0" applyFont="1" applyBorder="1" applyAlignment="1">
      <alignment vertical="center" wrapText="1"/>
    </xf>
    <xf numFmtId="0" fontId="63" fillId="0" borderId="32" xfId="0" applyFont="1" applyBorder="1" applyAlignment="1">
      <alignment vertical="center" wrapText="1"/>
    </xf>
    <xf numFmtId="0" fontId="62" fillId="0" borderId="32" xfId="0" applyNumberFormat="1" applyFont="1" applyBorder="1" applyAlignment="1">
      <alignment horizontal="left" vertical="center" wrapText="1"/>
    </xf>
    <xf numFmtId="0" fontId="62" fillId="0" borderId="65" xfId="0" applyNumberFormat="1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 shrinkToFit="1"/>
    </xf>
    <xf numFmtId="0" fontId="28" fillId="0" borderId="0" xfId="0" applyFont="1" applyAlignment="1">
      <alignment horizontal="left"/>
    </xf>
    <xf numFmtId="0" fontId="8" fillId="0" borderId="0" xfId="0" applyFont="1" applyFill="1" applyAlignment="1">
      <alignment horizontal="left" wrapText="1" shrinkToFit="1"/>
    </xf>
    <xf numFmtId="0" fontId="25" fillId="0" borderId="0" xfId="0" applyFont="1" applyFill="1" applyAlignment="1">
      <alignment horizontal="left" vertical="center" indent="15"/>
    </xf>
    <xf numFmtId="0" fontId="25" fillId="0" borderId="0" xfId="0" applyFont="1" applyFill="1" applyAlignment="1">
      <alignment horizontal="left" vertical="center" indent="3"/>
    </xf>
    <xf numFmtId="0" fontId="8" fillId="0" borderId="0" xfId="0" applyFont="1" applyFill="1" applyAlignment="1">
      <alignment horizontal="left" vertical="center" shrinkToFit="1"/>
    </xf>
    <xf numFmtId="0" fontId="2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shrinkToFit="1"/>
    </xf>
    <xf numFmtId="0" fontId="5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4" fillId="0" borderId="60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1" fontId="8" fillId="0" borderId="40" xfId="1" applyFont="1" applyFill="1" applyBorder="1" applyAlignment="1">
      <alignment horizontal="center" vertical="center"/>
    </xf>
    <xf numFmtId="41" fontId="8" fillId="0" borderId="12" xfId="1" applyFont="1" applyFill="1" applyBorder="1" applyAlignment="1">
      <alignment horizontal="center" vertical="center"/>
    </xf>
    <xf numFmtId="41" fontId="8" fillId="0" borderId="41" xfId="1" applyFont="1" applyFill="1" applyBorder="1" applyAlignment="1">
      <alignment horizontal="center" vertical="center"/>
    </xf>
    <xf numFmtId="41" fontId="8" fillId="0" borderId="10" xfId="1" applyNumberFormat="1" applyFont="1" applyFill="1" applyBorder="1" applyAlignment="1">
      <alignment horizontal="center" vertical="center"/>
    </xf>
    <xf numFmtId="41" fontId="8" fillId="0" borderId="1" xfId="1" applyNumberFormat="1" applyFont="1" applyFill="1" applyBorder="1" applyAlignment="1">
      <alignment horizontal="center" vertical="center"/>
    </xf>
    <xf numFmtId="41" fontId="8" fillId="0" borderId="6" xfId="1" applyNumberFormat="1" applyFont="1" applyFill="1" applyBorder="1" applyAlignment="1">
      <alignment horizontal="center" vertical="center"/>
    </xf>
    <xf numFmtId="41" fontId="8" fillId="0" borderId="40" xfId="1" applyNumberFormat="1" applyFont="1" applyFill="1" applyBorder="1" applyAlignment="1">
      <alignment horizontal="center" vertical="center"/>
    </xf>
    <xf numFmtId="41" fontId="8" fillId="0" borderId="12" xfId="1" applyNumberFormat="1" applyFont="1" applyFill="1" applyBorder="1" applyAlignment="1">
      <alignment horizontal="center" vertical="center"/>
    </xf>
    <xf numFmtId="41" fontId="8" fillId="0" borderId="41" xfId="1" applyNumberFormat="1" applyFont="1" applyFill="1" applyBorder="1" applyAlignment="1">
      <alignment horizontal="center" vertical="center"/>
    </xf>
    <xf numFmtId="41" fontId="8" fillId="0" borderId="10" xfId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center" vertical="center"/>
    </xf>
    <xf numFmtId="41" fontId="8" fillId="0" borderId="6" xfId="1" applyFont="1" applyFill="1" applyBorder="1" applyAlignment="1">
      <alignment horizontal="center" vertical="center"/>
    </xf>
    <xf numFmtId="41" fontId="8" fillId="0" borderId="14" xfId="1" applyFont="1" applyFill="1" applyBorder="1" applyAlignment="1">
      <alignment horizontal="center" vertical="center"/>
    </xf>
    <xf numFmtId="41" fontId="8" fillId="0" borderId="1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1" fontId="8" fillId="0" borderId="3" xfId="1" applyFont="1" applyFill="1" applyBorder="1" applyAlignment="1">
      <alignment horizontal="center" vertical="center"/>
    </xf>
    <xf numFmtId="0" fontId="0" fillId="0" borderId="5" xfId="0" applyBorder="1"/>
    <xf numFmtId="0" fontId="0" fillId="0" borderId="4" xfId="0" applyBorder="1"/>
    <xf numFmtId="41" fontId="8" fillId="0" borderId="2" xfId="1" applyNumberFormat="1" applyFont="1" applyFill="1" applyBorder="1" applyAlignment="1">
      <alignment horizontal="center" vertical="center"/>
    </xf>
    <xf numFmtId="41" fontId="8" fillId="0" borderId="5" xfId="1" applyFont="1" applyFill="1" applyBorder="1" applyAlignment="1">
      <alignment horizontal="center" vertical="center"/>
    </xf>
    <xf numFmtId="41" fontId="8" fillId="0" borderId="4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0" borderId="15" xfId="0" applyFill="1" applyBorder="1"/>
    <xf numFmtId="41" fontId="8" fillId="0" borderId="2" xfId="0" applyNumberFormat="1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right" vertical="center" indent="2"/>
    </xf>
    <xf numFmtId="0" fontId="8" fillId="0" borderId="2" xfId="0" applyNumberFormat="1" applyFont="1" applyFill="1" applyBorder="1" applyAlignment="1">
      <alignment horizontal="center" vertical="center"/>
    </xf>
    <xf numFmtId="187" fontId="8" fillId="0" borderId="14" xfId="1" applyNumberFormat="1" applyFont="1" applyFill="1" applyBorder="1" applyAlignment="1">
      <alignment horizontal="center" vertical="center"/>
    </xf>
    <xf numFmtId="187" fontId="8" fillId="0" borderId="16" xfId="1" applyNumberFormat="1" applyFont="1" applyFill="1" applyBorder="1" applyAlignment="1">
      <alignment horizontal="center" vertical="center"/>
    </xf>
    <xf numFmtId="187" fontId="8" fillId="0" borderId="15" xfId="1" applyNumberFormat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right" vertical="center" indent="2"/>
    </xf>
    <xf numFmtId="176" fontId="8" fillId="0" borderId="5" xfId="1" applyNumberFormat="1" applyFont="1" applyFill="1" applyBorder="1" applyAlignment="1">
      <alignment horizontal="right" vertical="center" indent="2"/>
    </xf>
    <xf numFmtId="176" fontId="8" fillId="0" borderId="4" xfId="1" applyNumberFormat="1" applyFont="1" applyFill="1" applyBorder="1" applyAlignment="1">
      <alignment horizontal="right" vertical="center" indent="2"/>
    </xf>
    <xf numFmtId="41" fontId="20" fillId="0" borderId="3" xfId="1" applyFont="1" applyFill="1" applyBorder="1" applyAlignment="1">
      <alignment horizontal="right" vertical="center"/>
    </xf>
    <xf numFmtId="41" fontId="20" fillId="0" borderId="5" xfId="1" applyFont="1" applyFill="1" applyBorder="1" applyAlignment="1">
      <alignment horizontal="right" vertical="center"/>
    </xf>
    <xf numFmtId="176" fontId="8" fillId="0" borderId="3" xfId="1" applyNumberFormat="1" applyFont="1" applyFill="1" applyBorder="1" applyAlignment="1">
      <alignment horizontal="center" vertical="center"/>
    </xf>
    <xf numFmtId="176" fontId="8" fillId="0" borderId="4" xfId="1" applyNumberFormat="1" applyFont="1" applyFill="1" applyBorder="1" applyAlignment="1">
      <alignment horizontal="center" vertical="center"/>
    </xf>
    <xf numFmtId="182" fontId="8" fillId="0" borderId="3" xfId="1" applyNumberFormat="1" applyFont="1" applyFill="1" applyBorder="1" applyAlignment="1">
      <alignment horizontal="center" vertical="center"/>
    </xf>
    <xf numFmtId="182" fontId="8" fillId="0" borderId="5" xfId="1" applyNumberFormat="1" applyFont="1" applyFill="1" applyBorder="1" applyAlignment="1">
      <alignment horizontal="center" vertical="center"/>
    </xf>
    <xf numFmtId="182" fontId="8" fillId="0" borderId="4" xfId="1" applyNumberFormat="1" applyFont="1" applyFill="1" applyBorder="1" applyAlignment="1">
      <alignment horizontal="center" vertical="center"/>
    </xf>
    <xf numFmtId="176" fontId="8" fillId="0" borderId="10" xfId="1" applyNumberFormat="1" applyFont="1" applyFill="1" applyBorder="1" applyAlignment="1">
      <alignment horizontal="right" vertical="center" indent="2"/>
    </xf>
    <xf numFmtId="176" fontId="8" fillId="0" borderId="6" xfId="1" applyNumberFormat="1" applyFont="1" applyFill="1" applyBorder="1" applyAlignment="1">
      <alignment horizontal="right" vertical="center" indent="2"/>
    </xf>
    <xf numFmtId="176" fontId="8" fillId="0" borderId="11" xfId="1" applyNumberFormat="1" applyFont="1" applyFill="1" applyBorder="1" applyAlignment="1">
      <alignment horizontal="right" vertical="center" indent="2"/>
    </xf>
    <xf numFmtId="176" fontId="8" fillId="0" borderId="9" xfId="1" applyNumberFormat="1" applyFont="1" applyFill="1" applyBorder="1" applyAlignment="1">
      <alignment horizontal="right" vertical="center" indent="2"/>
    </xf>
    <xf numFmtId="176" fontId="8" fillId="0" borderId="40" xfId="1" applyNumberFormat="1" applyFont="1" applyFill="1" applyBorder="1" applyAlignment="1">
      <alignment horizontal="right" vertical="center" indent="2"/>
    </xf>
    <xf numFmtId="176" fontId="8" fillId="0" borderId="41" xfId="1" applyNumberFormat="1" applyFont="1" applyFill="1" applyBorder="1" applyAlignment="1">
      <alignment horizontal="right" vertical="center" indent="2"/>
    </xf>
    <xf numFmtId="176" fontId="8" fillId="0" borderId="5" xfId="1" applyNumberFormat="1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right" vertical="center" indent="3"/>
    </xf>
    <xf numFmtId="182" fontId="8" fillId="0" borderId="3" xfId="1" applyNumberFormat="1" applyFont="1" applyFill="1" applyBorder="1" applyAlignment="1">
      <alignment horizontal="right" vertical="center" indent="1"/>
    </xf>
    <xf numFmtId="182" fontId="8" fillId="0" borderId="5" xfId="1" applyNumberFormat="1" applyFont="1" applyFill="1" applyBorder="1" applyAlignment="1">
      <alignment horizontal="right" vertical="center" indent="1"/>
    </xf>
    <xf numFmtId="182" fontId="8" fillId="0" borderId="4" xfId="1" applyNumberFormat="1" applyFont="1" applyFill="1" applyBorder="1" applyAlignment="1">
      <alignment horizontal="right" vertical="center" indent="1"/>
    </xf>
    <xf numFmtId="189" fontId="4" fillId="0" borderId="5" xfId="0" applyNumberFormat="1" applyFont="1" applyFill="1" applyBorder="1" applyAlignment="1">
      <alignment horizontal="left" vertical="center"/>
    </xf>
    <xf numFmtId="189" fontId="4" fillId="0" borderId="4" xfId="0" applyNumberFormat="1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right" vertical="center" indent="3" shrinkToFit="1"/>
    </xf>
    <xf numFmtId="176" fontId="8" fillId="0" borderId="5" xfId="1" applyNumberFormat="1" applyFont="1" applyFill="1" applyBorder="1" applyAlignment="1">
      <alignment horizontal="right" vertical="center" indent="3" shrinkToFit="1"/>
    </xf>
    <xf numFmtId="176" fontId="8" fillId="0" borderId="4" xfId="1" applyNumberFormat="1" applyFont="1" applyFill="1" applyBorder="1" applyAlignment="1">
      <alignment horizontal="right" vertical="center" indent="3" shrinkToFit="1"/>
    </xf>
    <xf numFmtId="176" fontId="8" fillId="0" borderId="3" xfId="1" applyNumberFormat="1" applyFont="1" applyFill="1" applyBorder="1" applyAlignment="1">
      <alignment horizontal="right" vertical="center" indent="3"/>
    </xf>
    <xf numFmtId="176" fontId="8" fillId="0" borderId="5" xfId="1" applyNumberFormat="1" applyFont="1" applyFill="1" applyBorder="1" applyAlignment="1">
      <alignment horizontal="right" vertical="center" indent="3"/>
    </xf>
    <xf numFmtId="176" fontId="8" fillId="0" borderId="4" xfId="1" applyNumberFormat="1" applyFont="1" applyFill="1" applyBorder="1" applyAlignment="1">
      <alignment horizontal="right" vertical="center" indent="3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182" fontId="8" fillId="0" borderId="3" xfId="1" applyNumberFormat="1" applyFont="1" applyFill="1" applyBorder="1" applyAlignment="1">
      <alignment horizontal="right" vertical="center"/>
    </xf>
    <xf numFmtId="182" fontId="8" fillId="0" borderId="5" xfId="1" applyNumberFormat="1" applyFont="1" applyFill="1" applyBorder="1" applyAlignment="1">
      <alignment horizontal="right" vertical="center"/>
    </xf>
    <xf numFmtId="41" fontId="8" fillId="0" borderId="2" xfId="1" applyFont="1" applyFill="1" applyBorder="1" applyAlignment="1">
      <alignment horizontal="center" vertical="center"/>
    </xf>
    <xf numFmtId="204" fontId="8" fillId="0" borderId="12" xfId="1" applyNumberFormat="1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203" fontId="8" fillId="0" borderId="2" xfId="0" applyNumberFormat="1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197" fontId="0" fillId="0" borderId="5" xfId="0" applyNumberFormat="1" applyFill="1" applyBorder="1" applyAlignment="1">
      <alignment horizontal="center"/>
    </xf>
    <xf numFmtId="197" fontId="0" fillId="0" borderId="4" xfId="0" applyNumberFormat="1" applyFill="1" applyBorder="1" applyAlignment="1">
      <alignment horizontal="center"/>
    </xf>
    <xf numFmtId="183" fontId="8" fillId="0" borderId="2" xfId="1" applyNumberFormat="1" applyFont="1" applyFill="1" applyBorder="1" applyAlignment="1">
      <alignment horizontal="right" vertical="center"/>
    </xf>
    <xf numFmtId="41" fontId="8" fillId="0" borderId="14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right" vertical="center" indent="1"/>
    </xf>
    <xf numFmtId="3" fontId="8" fillId="0" borderId="5" xfId="0" applyNumberFormat="1" applyFont="1" applyFill="1" applyBorder="1" applyAlignment="1">
      <alignment horizontal="right" vertical="center" indent="1"/>
    </xf>
    <xf numFmtId="3" fontId="8" fillId="0" borderId="4" xfId="0" applyNumberFormat="1" applyFont="1" applyFill="1" applyBorder="1" applyAlignment="1">
      <alignment horizontal="right" vertical="center" indent="1"/>
    </xf>
    <xf numFmtId="0" fontId="8" fillId="0" borderId="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center" vertical="center" shrinkToFit="1"/>
    </xf>
    <xf numFmtId="41" fontId="8" fillId="0" borderId="0" xfId="1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left" vertical="center" wrapText="1" shrinkToFit="1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199" fontId="8" fillId="0" borderId="14" xfId="1" applyNumberFormat="1" applyFont="1" applyFill="1" applyBorder="1" applyAlignment="1">
      <alignment horizontal="center" vertical="center"/>
    </xf>
    <xf numFmtId="199" fontId="8" fillId="0" borderId="16" xfId="1" applyNumberFormat="1" applyFont="1" applyFill="1" applyBorder="1" applyAlignment="1">
      <alignment horizontal="center" vertical="center"/>
    </xf>
    <xf numFmtId="199" fontId="8" fillId="0" borderId="15" xfId="1" applyNumberFormat="1" applyFont="1" applyFill="1" applyBorder="1" applyAlignment="1">
      <alignment horizontal="center" vertical="center"/>
    </xf>
    <xf numFmtId="180" fontId="8" fillId="0" borderId="12" xfId="1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center" vertical="center"/>
    </xf>
    <xf numFmtId="206" fontId="8" fillId="0" borderId="5" xfId="0" applyNumberFormat="1" applyFont="1" applyFill="1" applyBorder="1" applyAlignment="1">
      <alignment horizontal="center" vertical="center"/>
    </xf>
    <xf numFmtId="41" fontId="20" fillId="0" borderId="11" xfId="1" applyFont="1" applyFill="1" applyBorder="1" applyAlignment="1">
      <alignment horizontal="center" vertical="center" wrapText="1" shrinkToFit="1"/>
    </xf>
    <xf numFmtId="41" fontId="20" fillId="0" borderId="9" xfId="1" applyFont="1" applyFill="1" applyBorder="1" applyAlignment="1">
      <alignment horizontal="center" vertical="center" wrapText="1" shrinkToFit="1"/>
    </xf>
    <xf numFmtId="41" fontId="20" fillId="0" borderId="40" xfId="1" applyFont="1" applyFill="1" applyBorder="1" applyAlignment="1">
      <alignment horizontal="center" vertical="center" wrapText="1" shrinkToFit="1"/>
    </xf>
    <xf numFmtId="41" fontId="20" fillId="0" borderId="41" xfId="1" applyFont="1" applyFill="1" applyBorder="1" applyAlignment="1">
      <alignment horizontal="center" vertical="center" wrapText="1" shrinkToFit="1"/>
    </xf>
    <xf numFmtId="179" fontId="9" fillId="0" borderId="0" xfId="2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 indent="2"/>
    </xf>
    <xf numFmtId="176" fontId="8" fillId="0" borderId="5" xfId="0" applyNumberFormat="1" applyFont="1" applyFill="1" applyBorder="1" applyAlignment="1">
      <alignment horizontal="right" vertical="center" indent="2"/>
    </xf>
    <xf numFmtId="176" fontId="8" fillId="0" borderId="4" xfId="0" applyNumberFormat="1" applyFont="1" applyFill="1" applyBorder="1" applyAlignment="1">
      <alignment horizontal="right" vertical="center" indent="2"/>
    </xf>
    <xf numFmtId="3" fontId="15" fillId="0" borderId="2" xfId="0" applyNumberFormat="1" applyFont="1" applyFill="1" applyBorder="1" applyAlignment="1">
      <alignment horizontal="center" vertical="center"/>
    </xf>
    <xf numFmtId="41" fontId="8" fillId="0" borderId="3" xfId="1" applyFont="1" applyFill="1" applyBorder="1" applyAlignment="1">
      <alignment horizontal="center" vertical="center" shrinkToFit="1"/>
    </xf>
    <xf numFmtId="41" fontId="8" fillId="0" borderId="5" xfId="1" applyFont="1" applyFill="1" applyBorder="1" applyAlignment="1">
      <alignment horizontal="center" vertical="center" shrinkToFit="1"/>
    </xf>
    <xf numFmtId="41" fontId="8" fillId="0" borderId="4" xfId="1" applyFont="1" applyFill="1" applyBorder="1" applyAlignment="1">
      <alignment horizontal="center" vertical="center" shrinkToFit="1"/>
    </xf>
    <xf numFmtId="197" fontId="0" fillId="0" borderId="3" xfId="0" applyNumberFormat="1" applyFill="1" applyBorder="1" applyAlignment="1">
      <alignment horizontal="center"/>
    </xf>
    <xf numFmtId="179" fontId="8" fillId="0" borderId="12" xfId="1" applyNumberFormat="1" applyFont="1" applyFill="1" applyBorder="1" applyAlignment="1">
      <alignment horizontal="right" vertical="center"/>
    </xf>
    <xf numFmtId="41" fontId="15" fillId="0" borderId="40" xfId="1" applyFont="1" applyFill="1" applyBorder="1" applyAlignment="1">
      <alignment horizontal="center" vertical="center"/>
    </xf>
    <xf numFmtId="41" fontId="15" fillId="0" borderId="41" xfId="1" applyFont="1" applyFill="1" applyBorder="1" applyAlignment="1">
      <alignment horizontal="center" vertical="center"/>
    </xf>
    <xf numFmtId="176" fontId="8" fillId="0" borderId="10" xfId="1" applyNumberFormat="1" applyFont="1" applyFill="1" applyBorder="1" applyAlignment="1">
      <alignment horizontal="center" vertical="center"/>
    </xf>
    <xf numFmtId="176" fontId="8" fillId="0" borderId="6" xfId="1" applyNumberFormat="1" applyFont="1" applyFill="1" applyBorder="1" applyAlignment="1">
      <alignment horizontal="center" vertical="center"/>
    </xf>
    <xf numFmtId="176" fontId="8" fillId="0" borderId="40" xfId="1" applyNumberFormat="1" applyFont="1" applyFill="1" applyBorder="1" applyAlignment="1">
      <alignment horizontal="center" vertical="center"/>
    </xf>
    <xf numFmtId="176" fontId="8" fillId="0" borderId="41" xfId="1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176" fontId="8" fillId="0" borderId="3" xfId="1" applyNumberFormat="1" applyFont="1" applyFill="1" applyBorder="1" applyAlignment="1">
      <alignment horizontal="center" vertical="center" shrinkToFit="1"/>
    </xf>
    <xf numFmtId="176" fontId="8" fillId="0" borderId="4" xfId="1" applyNumberFormat="1" applyFont="1" applyFill="1" applyBorder="1" applyAlignment="1">
      <alignment horizontal="center" vertical="center" shrinkToFit="1"/>
    </xf>
    <xf numFmtId="188" fontId="8" fillId="0" borderId="3" xfId="1" applyNumberFormat="1" applyFont="1" applyFill="1" applyBorder="1" applyAlignment="1">
      <alignment horizontal="center" vertical="center"/>
    </xf>
    <xf numFmtId="188" fontId="8" fillId="0" borderId="5" xfId="1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center" wrapText="1" indent="1"/>
    </xf>
    <xf numFmtId="0" fontId="8" fillId="0" borderId="5" xfId="0" applyNumberFormat="1" applyFont="1" applyFill="1" applyBorder="1" applyAlignment="1">
      <alignment horizontal="left" vertical="center" wrapText="1" indent="1"/>
    </xf>
    <xf numFmtId="0" fontId="8" fillId="0" borderId="4" xfId="0" applyNumberFormat="1" applyFont="1" applyFill="1" applyBorder="1" applyAlignment="1">
      <alignment horizontal="left" vertical="center" wrapText="1" inden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1" xfId="0" applyBorder="1"/>
    <xf numFmtId="0" fontId="0" fillId="0" borderId="9" xfId="0" applyBorder="1"/>
    <xf numFmtId="0" fontId="8" fillId="0" borderId="3" xfId="0" applyNumberFormat="1" applyFont="1" applyFill="1" applyBorder="1" applyAlignment="1">
      <alignment horizontal="distributed" vertical="center"/>
    </xf>
    <xf numFmtId="0" fontId="8" fillId="0" borderId="4" xfId="0" applyNumberFormat="1" applyFont="1" applyFill="1" applyBorder="1" applyAlignment="1">
      <alignment horizontal="distributed" vertical="center"/>
    </xf>
    <xf numFmtId="0" fontId="15" fillId="0" borderId="3" xfId="0" applyNumberFormat="1" applyFont="1" applyFill="1" applyBorder="1" applyAlignment="1">
      <alignment horizontal="distributed" vertical="center"/>
    </xf>
    <xf numFmtId="0" fontId="15" fillId="0" borderId="4" xfId="0" applyNumberFormat="1" applyFont="1" applyFill="1" applyBorder="1" applyAlignment="1">
      <alignment horizontal="distributed" vertical="center"/>
    </xf>
    <xf numFmtId="0" fontId="16" fillId="0" borderId="3" xfId="0" applyNumberFormat="1" applyFont="1" applyFill="1" applyBorder="1" applyAlignment="1">
      <alignment horizontal="left" vertical="center" indent="1" shrinkToFit="1"/>
    </xf>
    <xf numFmtId="0" fontId="16" fillId="0" borderId="5" xfId="0" applyNumberFormat="1" applyFont="1" applyFill="1" applyBorder="1" applyAlignment="1">
      <alignment horizontal="left" vertical="center" indent="1" shrinkToFit="1"/>
    </xf>
    <xf numFmtId="0" fontId="16" fillId="0" borderId="4" xfId="0" applyNumberFormat="1" applyFont="1" applyFill="1" applyBorder="1" applyAlignment="1">
      <alignment horizontal="left" vertical="center" indent="1" shrinkToFi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distributed" vertical="center"/>
    </xf>
    <xf numFmtId="176" fontId="8" fillId="0" borderId="2" xfId="1" applyNumberFormat="1" applyFont="1" applyFill="1" applyBorder="1" applyAlignment="1">
      <alignment horizontal="right" vertical="center" indent="4"/>
    </xf>
    <xf numFmtId="185" fontId="8" fillId="0" borderId="2" xfId="1" applyNumberFormat="1" applyFont="1" applyFill="1" applyBorder="1" applyAlignment="1">
      <alignment horizontal="center" vertical="center"/>
    </xf>
    <xf numFmtId="208" fontId="8" fillId="0" borderId="12" xfId="1" applyNumberFormat="1" applyFont="1" applyFill="1" applyBorder="1" applyAlignment="1">
      <alignment horizontal="left" vertical="center" shrinkToFit="1"/>
    </xf>
    <xf numFmtId="0" fontId="15" fillId="0" borderId="3" xfId="0" applyNumberFormat="1" applyFont="1" applyFill="1" applyBorder="1" applyAlignment="1">
      <alignment horizontal="left" vertical="center" wrapText="1" indent="1"/>
    </xf>
    <xf numFmtId="0" fontId="15" fillId="0" borderId="5" xfId="0" applyNumberFormat="1" applyFont="1" applyFill="1" applyBorder="1" applyAlignment="1">
      <alignment horizontal="left" vertical="center" indent="1"/>
    </xf>
    <xf numFmtId="0" fontId="15" fillId="0" borderId="4" xfId="0" applyNumberFormat="1" applyFont="1" applyFill="1" applyBorder="1" applyAlignment="1">
      <alignment horizontal="left" vertical="center" indent="1"/>
    </xf>
    <xf numFmtId="0" fontId="8" fillId="0" borderId="3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  <xf numFmtId="196" fontId="8" fillId="0" borderId="14" xfId="1" applyNumberFormat="1" applyFont="1" applyFill="1" applyBorder="1" applyAlignment="1">
      <alignment horizontal="center" vertical="center"/>
    </xf>
    <xf numFmtId="196" fontId="8" fillId="0" borderId="16" xfId="1" applyNumberFormat="1" applyFont="1" applyFill="1" applyBorder="1" applyAlignment="1">
      <alignment horizontal="center" vertical="center"/>
    </xf>
    <xf numFmtId="196" fontId="8" fillId="0" borderId="15" xfId="1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177" fontId="8" fillId="0" borderId="9" xfId="1" applyNumberFormat="1" applyFont="1" applyFill="1" applyBorder="1" applyAlignment="1">
      <alignment horizontal="left" vertical="center"/>
    </xf>
    <xf numFmtId="41" fontId="8" fillId="0" borderId="2" xfId="1" applyFont="1" applyFill="1" applyBorder="1" applyAlignment="1">
      <alignment horizontal="left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80" fontId="8" fillId="0" borderId="4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86" fontId="9" fillId="0" borderId="0" xfId="2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distributed" vertical="center" textRotation="255"/>
    </xf>
    <xf numFmtId="0" fontId="16" fillId="0" borderId="16" xfId="0" applyFont="1" applyFill="1" applyBorder="1" applyAlignment="1">
      <alignment horizontal="distributed" vertical="center" textRotation="255"/>
    </xf>
    <xf numFmtId="0" fontId="16" fillId="0" borderId="15" xfId="0" applyFont="1" applyFill="1" applyBorder="1" applyAlignment="1">
      <alignment horizontal="distributed" vertical="center" textRotation="255"/>
    </xf>
    <xf numFmtId="0" fontId="10" fillId="0" borderId="3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41" fontId="8" fillId="0" borderId="2" xfId="1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41" fontId="8" fillId="2" borderId="3" xfId="1" applyFont="1" applyFill="1" applyBorder="1" applyAlignment="1">
      <alignment horizontal="center" vertical="center"/>
    </xf>
    <xf numFmtId="41" fontId="8" fillId="2" borderId="5" xfId="1" applyFont="1" applyFill="1" applyBorder="1" applyAlignment="1">
      <alignment horizontal="center" vertical="center"/>
    </xf>
    <xf numFmtId="41" fontId="8" fillId="2" borderId="4" xfId="1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center" vertical="center" wrapText="1"/>
    </xf>
    <xf numFmtId="0" fontId="8" fillId="0" borderId="9" xfId="0" quotePrefix="1" applyFont="1" applyFill="1" applyBorder="1" applyAlignment="1">
      <alignment horizontal="center" vertical="center" wrapText="1"/>
    </xf>
    <xf numFmtId="0" fontId="8" fillId="0" borderId="11" xfId="0" quotePrefix="1" applyFont="1" applyFill="1" applyBorder="1" applyAlignment="1">
      <alignment horizontal="center" vertical="center" wrapText="1"/>
    </xf>
    <xf numFmtId="0" fontId="8" fillId="0" borderId="40" xfId="0" quotePrefix="1" applyFont="1" applyFill="1" applyBorder="1" applyAlignment="1">
      <alignment horizontal="center" vertical="center" wrapText="1"/>
    </xf>
    <xf numFmtId="0" fontId="8" fillId="0" borderId="41" xfId="0" quotePrefix="1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4" xfId="0" applyFill="1" applyBorder="1"/>
    <xf numFmtId="41" fontId="15" fillId="0" borderId="14" xfId="0" applyNumberFormat="1" applyFont="1" applyFill="1" applyBorder="1" applyAlignment="1">
      <alignment horizontal="center" vertical="center" shrinkToFit="1"/>
    </xf>
    <xf numFmtId="41" fontId="15" fillId="0" borderId="16" xfId="0" applyNumberFormat="1" applyFont="1" applyFill="1" applyBorder="1" applyAlignment="1">
      <alignment horizontal="center" vertical="center" shrinkToFit="1"/>
    </xf>
    <xf numFmtId="41" fontId="8" fillId="0" borderId="3" xfId="1" applyNumberFormat="1" applyFont="1" applyFill="1" applyBorder="1" applyAlignment="1">
      <alignment horizontal="center" vertical="center"/>
    </xf>
    <xf numFmtId="41" fontId="8" fillId="0" borderId="5" xfId="1" applyNumberFormat="1" applyFont="1" applyFill="1" applyBorder="1" applyAlignment="1">
      <alignment horizontal="center" vertical="center"/>
    </xf>
    <xf numFmtId="41" fontId="8" fillId="0" borderId="4" xfId="1" applyNumberFormat="1" applyFont="1" applyFill="1" applyBorder="1" applyAlignment="1">
      <alignment horizontal="center" vertical="center"/>
    </xf>
    <xf numFmtId="41" fontId="8" fillId="0" borderId="56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94" fontId="8" fillId="0" borderId="3" xfId="0" applyNumberFormat="1" applyFont="1" applyFill="1" applyBorder="1" applyAlignment="1">
      <alignment horizontal="center" vertical="center"/>
    </xf>
    <xf numFmtId="194" fontId="8" fillId="0" borderId="5" xfId="0" applyNumberFormat="1" applyFont="1" applyFill="1" applyBorder="1" applyAlignment="1">
      <alignment horizontal="center" vertical="center"/>
    </xf>
    <xf numFmtId="194" fontId="8" fillId="0" borderId="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0" fillId="0" borderId="5" xfId="0" applyFill="1" applyBorder="1"/>
    <xf numFmtId="0" fontId="0" fillId="0" borderId="4" xfId="0" applyFill="1" applyBorder="1"/>
    <xf numFmtId="179" fontId="8" fillId="0" borderId="12" xfId="1" applyNumberFormat="1" applyFont="1" applyFill="1" applyBorder="1" applyAlignment="1">
      <alignment horizontal="center" vertical="center"/>
    </xf>
    <xf numFmtId="177" fontId="8" fillId="0" borderId="12" xfId="1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98" fontId="8" fillId="0" borderId="2" xfId="1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176" fontId="8" fillId="0" borderId="2" xfId="0" applyNumberFormat="1" applyFont="1" applyFill="1" applyBorder="1" applyAlignment="1">
      <alignment horizontal="right" vertical="center" indent="4"/>
    </xf>
    <xf numFmtId="180" fontId="8" fillId="0" borderId="3" xfId="1" applyNumberFormat="1" applyFont="1" applyFill="1" applyBorder="1" applyAlignment="1">
      <alignment horizontal="center" vertical="center"/>
    </xf>
    <xf numFmtId="180" fontId="8" fillId="0" borderId="5" xfId="1" applyNumberFormat="1" applyFont="1" applyFill="1" applyBorder="1" applyAlignment="1">
      <alignment horizontal="center" vertical="center"/>
    </xf>
    <xf numFmtId="180" fontId="8" fillId="0" borderId="4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41" fontId="14" fillId="0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shrinkToFit="1"/>
    </xf>
    <xf numFmtId="41" fontId="14" fillId="0" borderId="0" xfId="1" applyFont="1" applyFill="1" applyBorder="1" applyAlignment="1">
      <alignment horizontal="center" vertical="center" shrinkToFit="1"/>
    </xf>
    <xf numFmtId="3" fontId="39" fillId="0" borderId="0" xfId="0" applyNumberFormat="1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center" vertical="center" shrinkToFit="1"/>
    </xf>
    <xf numFmtId="41" fontId="42" fillId="0" borderId="0" xfId="1" applyFont="1" applyFill="1" applyBorder="1" applyAlignment="1">
      <alignment horizontal="center" vertical="center" shrinkToFit="1"/>
    </xf>
    <xf numFmtId="3" fontId="8" fillId="0" borderId="3" xfId="0" applyNumberFormat="1" applyFont="1" applyFill="1" applyBorder="1" applyAlignment="1">
      <alignment horizontal="right" vertical="center" indent="1" shrinkToFit="1"/>
    </xf>
    <xf numFmtId="3" fontId="8" fillId="0" borderId="5" xfId="0" applyNumberFormat="1" applyFont="1" applyFill="1" applyBorder="1" applyAlignment="1">
      <alignment horizontal="right" vertical="center" indent="1" shrinkToFit="1"/>
    </xf>
    <xf numFmtId="3" fontId="8" fillId="0" borderId="4" xfId="0" applyNumberFormat="1" applyFont="1" applyFill="1" applyBorder="1" applyAlignment="1">
      <alignment horizontal="right" vertical="center" indent="1" shrinkToFit="1"/>
    </xf>
    <xf numFmtId="185" fontId="8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185" fontId="8" fillId="0" borderId="2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41" fontId="15" fillId="0" borderId="2" xfId="1" applyFont="1" applyFill="1" applyBorder="1" applyAlignment="1">
      <alignment horizontal="center" vertical="center" shrinkToFit="1"/>
    </xf>
    <xf numFmtId="182" fontId="2" fillId="0" borderId="3" xfId="0" applyNumberFormat="1" applyFont="1" applyFill="1" applyBorder="1" applyAlignment="1">
      <alignment horizontal="center" vertical="center"/>
    </xf>
    <xf numFmtId="182" fontId="2" fillId="0" borderId="4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horizontal="center" vertical="center"/>
    </xf>
    <xf numFmtId="41" fontId="15" fillId="0" borderId="57" xfId="1" applyFont="1" applyFill="1" applyBorder="1" applyAlignment="1">
      <alignment horizontal="center" vertical="center"/>
    </xf>
    <xf numFmtId="41" fontId="15" fillId="0" borderId="58" xfId="1" applyFont="1" applyFill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184" fontId="8" fillId="0" borderId="3" xfId="0" applyNumberFormat="1" applyFont="1" applyFill="1" applyBorder="1" applyAlignment="1">
      <alignment horizontal="center" vertical="center"/>
    </xf>
    <xf numFmtId="184" fontId="8" fillId="0" borderId="5" xfId="0" applyNumberFormat="1" applyFont="1" applyFill="1" applyBorder="1" applyAlignment="1">
      <alignment horizontal="center" vertical="center"/>
    </xf>
    <xf numFmtId="184" fontId="8" fillId="0" borderId="4" xfId="0" applyNumberFormat="1" applyFont="1" applyFill="1" applyBorder="1" applyAlignment="1">
      <alignment horizontal="center" vertical="center"/>
    </xf>
    <xf numFmtId="41" fontId="20" fillId="0" borderId="3" xfId="1" applyFont="1" applyFill="1" applyBorder="1" applyAlignment="1">
      <alignment horizontal="center" vertical="center"/>
    </xf>
    <xf numFmtId="41" fontId="20" fillId="0" borderId="5" xfId="1" applyFont="1" applyFill="1" applyBorder="1" applyAlignment="1">
      <alignment horizontal="center" vertical="center"/>
    </xf>
    <xf numFmtId="41" fontId="20" fillId="0" borderId="4" xfId="1" applyFont="1" applyFill="1" applyBorder="1" applyAlignment="1">
      <alignment horizontal="center" vertical="center"/>
    </xf>
    <xf numFmtId="193" fontId="8" fillId="0" borderId="3" xfId="1" applyNumberFormat="1" applyFont="1" applyFill="1" applyBorder="1" applyAlignment="1">
      <alignment horizontal="center" vertical="center"/>
    </xf>
    <xf numFmtId="193" fontId="8" fillId="0" borderId="5" xfId="1" applyNumberFormat="1" applyFont="1" applyFill="1" applyBorder="1" applyAlignment="1">
      <alignment horizontal="center" vertical="center"/>
    </xf>
    <xf numFmtId="193" fontId="8" fillId="0" borderId="4" xfId="1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right" vertical="center" indent="1"/>
    </xf>
    <xf numFmtId="176" fontId="8" fillId="0" borderId="5" xfId="0" applyNumberFormat="1" applyFont="1" applyFill="1" applyBorder="1" applyAlignment="1">
      <alignment horizontal="right" vertical="center" indent="1"/>
    </xf>
    <xf numFmtId="176" fontId="8" fillId="0" borderId="4" xfId="0" applyNumberFormat="1" applyFont="1" applyFill="1" applyBorder="1" applyAlignment="1">
      <alignment horizontal="right" vertical="center" indent="1"/>
    </xf>
    <xf numFmtId="190" fontId="8" fillId="0" borderId="10" xfId="0" applyNumberFormat="1" applyFont="1" applyFill="1" applyBorder="1" applyAlignment="1">
      <alignment horizontal="center" vertical="center"/>
    </xf>
    <xf numFmtId="190" fontId="8" fillId="0" borderId="6" xfId="0" applyNumberFormat="1" applyFont="1" applyFill="1" applyBorder="1" applyAlignment="1">
      <alignment horizontal="center" vertical="center"/>
    </xf>
    <xf numFmtId="190" fontId="8" fillId="0" borderId="11" xfId="0" applyNumberFormat="1" applyFont="1" applyFill="1" applyBorder="1" applyAlignment="1">
      <alignment horizontal="center" vertical="center"/>
    </xf>
    <xf numFmtId="190" fontId="8" fillId="0" borderId="9" xfId="0" applyNumberFormat="1" applyFont="1" applyFill="1" applyBorder="1" applyAlignment="1">
      <alignment horizontal="center" vertical="center"/>
    </xf>
    <xf numFmtId="190" fontId="8" fillId="0" borderId="40" xfId="0" applyNumberFormat="1" applyFont="1" applyFill="1" applyBorder="1" applyAlignment="1">
      <alignment horizontal="center" vertical="center"/>
    </xf>
    <xf numFmtId="190" fontId="8" fillId="0" borderId="41" xfId="0" applyNumberFormat="1" applyFont="1" applyFill="1" applyBorder="1" applyAlignment="1">
      <alignment horizontal="center" vertical="center"/>
    </xf>
    <xf numFmtId="41" fontId="8" fillId="0" borderId="3" xfId="0" applyNumberFormat="1" applyFont="1" applyFill="1" applyBorder="1" applyAlignment="1">
      <alignment horizontal="left" vertical="center"/>
    </xf>
    <xf numFmtId="41" fontId="8" fillId="0" borderId="5" xfId="0" applyNumberFormat="1" applyFont="1" applyFill="1" applyBorder="1" applyAlignment="1">
      <alignment horizontal="left" vertical="center"/>
    </xf>
    <xf numFmtId="41" fontId="8" fillId="0" borderId="4" xfId="0" applyNumberFormat="1" applyFont="1" applyFill="1" applyBorder="1" applyAlignment="1">
      <alignment horizontal="left" vertical="center"/>
    </xf>
    <xf numFmtId="41" fontId="8" fillId="0" borderId="3" xfId="0" applyNumberFormat="1" applyFont="1" applyFill="1" applyBorder="1" applyAlignment="1">
      <alignment horizontal="center" vertical="center"/>
    </xf>
    <xf numFmtId="41" fontId="8" fillId="0" borderId="5" xfId="0" applyNumberFormat="1" applyFont="1" applyFill="1" applyBorder="1" applyAlignment="1">
      <alignment horizontal="center" vertical="center"/>
    </xf>
    <xf numFmtId="41" fontId="8" fillId="0" borderId="4" xfId="0" applyNumberFormat="1" applyFont="1" applyFill="1" applyBorder="1" applyAlignment="1">
      <alignment horizontal="center" vertical="center"/>
    </xf>
    <xf numFmtId="189" fontId="42" fillId="0" borderId="0" xfId="0" applyNumberFormat="1" applyFont="1" applyFill="1" applyBorder="1" applyAlignment="1">
      <alignment horizontal="left" vertical="center"/>
    </xf>
    <xf numFmtId="41" fontId="8" fillId="0" borderId="12" xfId="1" applyFont="1" applyFill="1" applyBorder="1" applyAlignment="1">
      <alignment horizontal="left" vertical="center"/>
    </xf>
    <xf numFmtId="177" fontId="14" fillId="0" borderId="12" xfId="1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distributed" vertical="center" wrapText="1"/>
    </xf>
    <xf numFmtId="0" fontId="16" fillId="0" borderId="4" xfId="0" applyFont="1" applyFill="1" applyBorder="1" applyAlignment="1">
      <alignment horizontal="distributed" vertical="center" wrapText="1"/>
    </xf>
    <xf numFmtId="176" fontId="8" fillId="0" borderId="3" xfId="1" applyNumberFormat="1" applyFont="1" applyFill="1" applyBorder="1" applyAlignment="1">
      <alignment horizontal="right" vertical="center" indent="1"/>
    </xf>
    <xf numFmtId="176" fontId="8" fillId="0" borderId="4" xfId="1" applyNumberFormat="1" applyFont="1" applyFill="1" applyBorder="1" applyAlignment="1">
      <alignment horizontal="right" vertical="center" indent="1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vertical="center"/>
    </xf>
    <xf numFmtId="0" fontId="60" fillId="0" borderId="4" xfId="0" applyFont="1" applyFill="1" applyBorder="1" applyAlignment="1">
      <alignment vertical="center"/>
    </xf>
    <xf numFmtId="41" fontId="8" fillId="0" borderId="3" xfId="1" applyFont="1" applyFill="1" applyBorder="1" applyAlignment="1">
      <alignment horizontal="right" vertical="center"/>
    </xf>
    <xf numFmtId="41" fontId="8" fillId="0" borderId="5" xfId="1" applyFont="1" applyFill="1" applyBorder="1" applyAlignment="1">
      <alignment horizontal="right" vertical="center"/>
    </xf>
    <xf numFmtId="41" fontId="8" fillId="0" borderId="4" xfId="1" applyFont="1" applyFill="1" applyBorder="1" applyAlignment="1">
      <alignment horizontal="right" vertical="center"/>
    </xf>
    <xf numFmtId="0" fontId="59" fillId="0" borderId="3" xfId="0" applyFont="1" applyFill="1" applyBorder="1" applyAlignment="1">
      <alignment horizontal="distributed" vertical="center" wrapText="1"/>
    </xf>
    <xf numFmtId="0" fontId="59" fillId="0" borderId="4" xfId="0" applyFont="1" applyFill="1" applyBorder="1" applyAlignment="1">
      <alignment horizontal="distributed" vertical="center" wrapText="1"/>
    </xf>
    <xf numFmtId="0" fontId="16" fillId="0" borderId="3" xfId="0" applyFont="1" applyFill="1" applyBorder="1" applyAlignment="1">
      <alignment horizontal="distributed" vertical="center"/>
    </xf>
    <xf numFmtId="0" fontId="16" fillId="0" borderId="4" xfId="0" applyFont="1" applyFill="1" applyBorder="1" applyAlignment="1">
      <alignment horizontal="distributed" vertical="center"/>
    </xf>
    <xf numFmtId="176" fontId="8" fillId="0" borderId="40" xfId="1" applyNumberFormat="1" applyFont="1" applyFill="1" applyBorder="1" applyAlignment="1">
      <alignment horizontal="right" vertical="center" indent="1"/>
    </xf>
    <xf numFmtId="176" fontId="8" fillId="0" borderId="41" xfId="1" applyNumberFormat="1" applyFont="1" applyFill="1" applyBorder="1" applyAlignment="1">
      <alignment horizontal="right" vertical="center" indent="1"/>
    </xf>
    <xf numFmtId="176" fontId="9" fillId="0" borderId="2" xfId="1" applyNumberFormat="1" applyFont="1" applyFill="1" applyBorder="1" applyAlignment="1">
      <alignment horizontal="right" vertical="center" indent="2"/>
    </xf>
    <xf numFmtId="0" fontId="8" fillId="0" borderId="0" xfId="0" applyFont="1" applyFill="1" applyAlignment="1">
      <alignment horizontal="righ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176" fontId="8" fillId="0" borderId="15" xfId="1" applyNumberFormat="1" applyFont="1" applyFill="1" applyBorder="1" applyAlignment="1">
      <alignment horizontal="right" vertical="center" indent="2"/>
    </xf>
    <xf numFmtId="14" fontId="8" fillId="0" borderId="12" xfId="0" applyNumberFormat="1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>
      <alignment horizontal="left" vertical="center" wrapText="1" shrinkToFit="1"/>
    </xf>
    <xf numFmtId="0" fontId="15" fillId="0" borderId="9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left" vertical="center" indent="1"/>
    </xf>
    <xf numFmtId="0" fontId="15" fillId="0" borderId="9" xfId="0" applyFont="1" applyFill="1" applyBorder="1" applyAlignment="1">
      <alignment horizontal="left" vertical="center" indent="1"/>
    </xf>
    <xf numFmtId="0" fontId="15" fillId="0" borderId="40" xfId="0" applyFont="1" applyFill="1" applyBorder="1" applyAlignment="1">
      <alignment horizontal="left" vertical="center" indent="1"/>
    </xf>
    <xf numFmtId="0" fontId="15" fillId="0" borderId="41" xfId="0" applyFont="1" applyFill="1" applyBorder="1" applyAlignment="1">
      <alignment horizontal="left" vertical="center" indent="1"/>
    </xf>
    <xf numFmtId="0" fontId="15" fillId="0" borderId="3" xfId="0" applyFont="1" applyFill="1" applyBorder="1" applyAlignment="1">
      <alignment horizontal="left" vertical="center" indent="1"/>
    </xf>
    <xf numFmtId="0" fontId="15" fillId="0" borderId="4" xfId="0" applyFont="1" applyFill="1" applyBorder="1" applyAlignment="1">
      <alignment horizontal="left" vertical="center" indent="1"/>
    </xf>
    <xf numFmtId="0" fontId="30" fillId="0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41" fontId="8" fillId="0" borderId="24" xfId="0" applyNumberFormat="1" applyFont="1" applyFill="1" applyBorder="1" applyAlignment="1">
      <alignment horizontal="center" vertical="center"/>
    </xf>
    <xf numFmtId="31" fontId="8" fillId="0" borderId="1" xfId="0" applyNumberFormat="1" applyFont="1" applyFill="1" applyBorder="1" applyAlignment="1">
      <alignment horizontal="right" vertical="center"/>
    </xf>
    <xf numFmtId="31" fontId="8" fillId="0" borderId="39" xfId="0" applyNumberFormat="1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 indent="1"/>
    </xf>
    <xf numFmtId="0" fontId="15" fillId="0" borderId="9" xfId="0" applyFont="1" applyFill="1" applyBorder="1" applyAlignment="1">
      <alignment horizontal="left" vertical="center" wrapText="1" indent="1"/>
    </xf>
    <xf numFmtId="0" fontId="10" fillId="0" borderId="4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 indent="1"/>
    </xf>
    <xf numFmtId="0" fontId="15" fillId="0" borderId="6" xfId="0" applyFont="1" applyFill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41" fontId="15" fillId="0" borderId="11" xfId="1" applyFont="1" applyFill="1" applyBorder="1" applyAlignment="1">
      <alignment horizontal="center" vertical="center"/>
    </xf>
    <xf numFmtId="41" fontId="15" fillId="0" borderId="8" xfId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68" xfId="0" applyFont="1" applyFill="1" applyBorder="1" applyAlignment="1">
      <alignment horizontal="left" vertical="center" wrapText="1" indent="1"/>
    </xf>
    <xf numFmtId="0" fontId="15" fillId="0" borderId="67" xfId="0" applyFont="1" applyFill="1" applyBorder="1" applyAlignment="1">
      <alignment horizontal="left" vertical="center" wrapText="1" indent="1"/>
    </xf>
    <xf numFmtId="0" fontId="15" fillId="0" borderId="69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41" fontId="15" fillId="0" borderId="66" xfId="1" applyFont="1" applyFill="1" applyBorder="1" applyAlignment="1">
      <alignment horizontal="center" vertical="center"/>
    </xf>
    <xf numFmtId="41" fontId="15" fillId="0" borderId="23" xfId="1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41" fontId="15" fillId="0" borderId="0" xfId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shrinkToFit="1"/>
    </xf>
    <xf numFmtId="3" fontId="8" fillId="0" borderId="3" xfId="0" applyNumberFormat="1" applyFont="1" applyFill="1" applyBorder="1" applyAlignment="1">
      <alignment horizontal="right" vertical="center" indent="3"/>
    </xf>
    <xf numFmtId="3" fontId="8" fillId="0" borderId="5" xfId="0" applyNumberFormat="1" applyFont="1" applyFill="1" applyBorder="1" applyAlignment="1">
      <alignment horizontal="right" vertical="center" indent="3"/>
    </xf>
    <xf numFmtId="3" fontId="8" fillId="0" borderId="24" xfId="0" applyNumberFormat="1" applyFont="1" applyFill="1" applyBorder="1" applyAlignment="1">
      <alignment horizontal="right" vertical="center" indent="3"/>
    </xf>
    <xf numFmtId="0" fontId="15" fillId="0" borderId="1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indent="1"/>
    </xf>
    <xf numFmtId="0" fontId="15" fillId="0" borderId="6" xfId="0" applyFont="1" applyFill="1" applyBorder="1" applyAlignment="1">
      <alignment horizontal="left" vertical="center" indent="1"/>
    </xf>
    <xf numFmtId="0" fontId="0" fillId="0" borderId="12" xfId="0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1" fillId="0" borderId="0" xfId="3" applyNumberFormat="1" applyFill="1" applyBorder="1" applyAlignment="1">
      <alignment horizontal="center" vertical="center"/>
    </xf>
    <xf numFmtId="41" fontId="1" fillId="0" borderId="0" xfId="3" applyNumberFormat="1" applyFill="1" applyBorder="1" applyAlignment="1">
      <alignment horizontal="center" vertical="center"/>
    </xf>
  </cellXfs>
  <cellStyles count="4">
    <cellStyle name="40% - 강조색1" xfId="3" builtinId="31"/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6</xdr:row>
      <xdr:rowOff>142875</xdr:rowOff>
    </xdr:from>
    <xdr:to>
      <xdr:col>7</xdr:col>
      <xdr:colOff>1152525</xdr:colOff>
      <xdr:row>8</xdr:row>
      <xdr:rowOff>228600</xdr:rowOff>
    </xdr:to>
    <xdr:sp macro="" textlink="">
      <xdr:nvSpPr>
        <xdr:cNvPr id="38338" name="AutoShape 1"/>
        <xdr:cNvSpPr>
          <a:spLocks noChangeArrowheads="1"/>
        </xdr:cNvSpPr>
      </xdr:nvSpPr>
      <xdr:spPr bwMode="auto">
        <a:xfrm>
          <a:off x="390525" y="1409700"/>
          <a:ext cx="5819775" cy="742950"/>
        </a:xfrm>
        <a:prstGeom prst="ribbon2">
          <a:avLst>
            <a:gd name="adj1" fmla="val 12500"/>
            <a:gd name="adj2" fmla="val 60278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238125</xdr:rowOff>
    </xdr:from>
    <xdr:to>
      <xdr:col>7</xdr:col>
      <xdr:colOff>0</xdr:colOff>
      <xdr:row>8</xdr:row>
      <xdr:rowOff>38100</xdr:rowOff>
    </xdr:to>
    <xdr:sp macro="" textlink="">
      <xdr:nvSpPr>
        <xdr:cNvPr id="26626" name="Text Box 2"/>
        <xdr:cNvSpPr txBox="1">
          <a:spLocks noChangeArrowheads="1"/>
        </xdr:cNvSpPr>
      </xdr:nvSpPr>
      <xdr:spPr bwMode="auto">
        <a:xfrm>
          <a:off x="1390650" y="1504950"/>
          <a:ext cx="427672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ko-KR" altLang="en-US" sz="2400" b="1" i="0" strike="noStrike">
              <a:solidFill>
                <a:srgbClr val="000000"/>
              </a:solidFill>
              <a:latin typeface="궁서"/>
              <a:ea typeface="궁서"/>
            </a:rPr>
            <a:t>관리비 부과 내역서</a:t>
          </a:r>
        </a:p>
      </xdr:txBody>
    </xdr:sp>
    <xdr:clientData/>
  </xdr:twoCellAnchor>
  <xdr:twoCellAnchor>
    <xdr:from>
      <xdr:col>5</xdr:col>
      <xdr:colOff>323850</xdr:colOff>
      <xdr:row>10</xdr:row>
      <xdr:rowOff>85725</xdr:rowOff>
    </xdr:from>
    <xdr:to>
      <xdr:col>8</xdr:col>
      <xdr:colOff>304800</xdr:colOff>
      <xdr:row>10</xdr:row>
      <xdr:rowOff>85725</xdr:rowOff>
    </xdr:to>
    <xdr:sp macro="" textlink="">
      <xdr:nvSpPr>
        <xdr:cNvPr id="38340" name="Line 3"/>
        <xdr:cNvSpPr>
          <a:spLocks noChangeShapeType="1"/>
        </xdr:cNvSpPr>
      </xdr:nvSpPr>
      <xdr:spPr bwMode="auto">
        <a:xfrm flipV="1">
          <a:off x="4295775" y="2409825"/>
          <a:ext cx="2219325" cy="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19050</xdr:colOff>
      <xdr:row>10</xdr:row>
      <xdr:rowOff>85725</xdr:rowOff>
    </xdr:from>
    <xdr:to>
      <xdr:col>3</xdr:col>
      <xdr:colOff>714375</xdr:colOff>
      <xdr:row>10</xdr:row>
      <xdr:rowOff>95250</xdr:rowOff>
    </xdr:to>
    <xdr:sp macro="" textlink="">
      <xdr:nvSpPr>
        <xdr:cNvPr id="38341" name="Line 4"/>
        <xdr:cNvSpPr>
          <a:spLocks noChangeShapeType="1"/>
        </xdr:cNvSpPr>
      </xdr:nvSpPr>
      <xdr:spPr bwMode="auto">
        <a:xfrm>
          <a:off x="19050" y="2409825"/>
          <a:ext cx="2085975" cy="9525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28575</xdr:colOff>
      <xdr:row>10</xdr:row>
      <xdr:rowOff>114300</xdr:rowOff>
    </xdr:from>
    <xdr:to>
      <xdr:col>0</xdr:col>
      <xdr:colOff>28575</xdr:colOff>
      <xdr:row>45</xdr:row>
      <xdr:rowOff>104775</xdr:rowOff>
    </xdr:to>
    <xdr:sp macro="" textlink="">
      <xdr:nvSpPr>
        <xdr:cNvPr id="38342" name="Line 5"/>
        <xdr:cNvSpPr>
          <a:spLocks noChangeShapeType="1"/>
        </xdr:cNvSpPr>
      </xdr:nvSpPr>
      <xdr:spPr bwMode="auto">
        <a:xfrm>
          <a:off x="28575" y="2438400"/>
          <a:ext cx="0" cy="6553200"/>
        </a:xfrm>
        <a:prstGeom prst="line">
          <a:avLst/>
        </a:prstGeom>
        <a:noFill/>
        <a:ln w="158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295275</xdr:colOff>
      <xdr:row>10</xdr:row>
      <xdr:rowOff>95250</xdr:rowOff>
    </xdr:from>
    <xdr:to>
      <xdr:col>8</xdr:col>
      <xdr:colOff>295275</xdr:colOff>
      <xdr:row>45</xdr:row>
      <xdr:rowOff>85725</xdr:rowOff>
    </xdr:to>
    <xdr:sp macro="" textlink="">
      <xdr:nvSpPr>
        <xdr:cNvPr id="38343" name="Line 6"/>
        <xdr:cNvSpPr>
          <a:spLocks noChangeShapeType="1"/>
        </xdr:cNvSpPr>
      </xdr:nvSpPr>
      <xdr:spPr bwMode="auto">
        <a:xfrm>
          <a:off x="6505575" y="2419350"/>
          <a:ext cx="0" cy="6553200"/>
        </a:xfrm>
        <a:prstGeom prst="line">
          <a:avLst/>
        </a:prstGeom>
        <a:noFill/>
        <a:ln w="158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28575</xdr:colOff>
      <xdr:row>45</xdr:row>
      <xdr:rowOff>95250</xdr:rowOff>
    </xdr:from>
    <xdr:to>
      <xdr:col>8</xdr:col>
      <xdr:colOff>295275</xdr:colOff>
      <xdr:row>45</xdr:row>
      <xdr:rowOff>95250</xdr:rowOff>
    </xdr:to>
    <xdr:sp macro="" textlink="">
      <xdr:nvSpPr>
        <xdr:cNvPr id="38344" name="Line 7"/>
        <xdr:cNvSpPr>
          <a:spLocks noChangeShapeType="1"/>
        </xdr:cNvSpPr>
      </xdr:nvSpPr>
      <xdr:spPr bwMode="auto">
        <a:xfrm>
          <a:off x="28575" y="8982075"/>
          <a:ext cx="6477000" cy="0"/>
        </a:xfrm>
        <a:prstGeom prst="line">
          <a:avLst/>
        </a:prstGeom>
        <a:noFill/>
        <a:ln w="190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542925</xdr:colOff>
      <xdr:row>47</xdr:row>
      <xdr:rowOff>0</xdr:rowOff>
    </xdr:from>
    <xdr:to>
      <xdr:col>7</xdr:col>
      <xdr:colOff>495300</xdr:colOff>
      <xdr:row>47</xdr:row>
      <xdr:rowOff>0</xdr:rowOff>
    </xdr:to>
    <xdr:sp macro="" textlink="">
      <xdr:nvSpPr>
        <xdr:cNvPr id="26632" name="Text Box 8"/>
        <xdr:cNvSpPr txBox="1">
          <a:spLocks noChangeArrowheads="1"/>
        </xdr:cNvSpPr>
      </xdr:nvSpPr>
      <xdr:spPr bwMode="auto">
        <a:xfrm>
          <a:off x="1390650" y="9229725"/>
          <a:ext cx="4772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en-US" altLang="ko-KR" sz="1800" b="1" i="0" strike="noStrike">
              <a:solidFill>
                <a:srgbClr val="000000"/>
              </a:solidFill>
              <a:latin typeface="굴림체"/>
              <a:ea typeface="굴림체"/>
            </a:rPr>
            <a:t>2003</a:t>
          </a:r>
          <a:r>
            <a:rPr lang="ko-KR" altLang="en-US" sz="1800" b="1" i="0" strike="noStrike">
              <a:solidFill>
                <a:srgbClr val="000000"/>
              </a:solidFill>
              <a:latin typeface="굴림체"/>
              <a:ea typeface="굴림체"/>
            </a:rPr>
            <a:t>년도</a:t>
          </a:r>
          <a:r>
            <a:rPr lang="en-US" altLang="ko-KR" sz="1800" b="1" i="0" strike="noStrike">
              <a:solidFill>
                <a:srgbClr val="000000"/>
              </a:solidFill>
              <a:latin typeface="굴림체"/>
              <a:ea typeface="굴림체"/>
            </a:rPr>
            <a:t>12</a:t>
          </a:r>
          <a:r>
            <a:rPr lang="ko-KR" altLang="en-US" sz="1800" b="1" i="0" strike="noStrike">
              <a:solidFill>
                <a:srgbClr val="000000"/>
              </a:solidFill>
              <a:latin typeface="굴림체"/>
              <a:ea typeface="굴림체"/>
            </a:rPr>
            <a:t>월 사업장 회계 증빙서류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7</xdr:col>
      <xdr:colOff>200025</xdr:colOff>
      <xdr:row>5</xdr:row>
      <xdr:rowOff>228600</xdr:rowOff>
    </xdr:to>
    <xdr:sp macro="" textlink="">
      <xdr:nvSpPr>
        <xdr:cNvPr id="26633" name="WordArt 9"/>
        <xdr:cNvSpPr>
          <a:spLocks noChangeArrowheads="1" noChangeShapeType="1" noTextEdit="1"/>
        </xdr:cNvSpPr>
      </xdr:nvSpPr>
      <xdr:spPr bwMode="auto">
        <a:xfrm>
          <a:off x="1390650" y="523875"/>
          <a:ext cx="4476750" cy="571500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770743"/>
            </a:avLst>
          </a:prstTxWarp>
        </a:bodyPr>
        <a:lstStyle/>
        <a:p>
          <a:pPr algn="ctr" rtl="0"/>
          <a:r>
            <a:rPr lang="ko-KR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돋움"/>
              <a:ea typeface="돋움"/>
            </a:rPr>
            <a:t>주고받는 인사속에 꽃피우는 우리아파트</a:t>
          </a:r>
        </a:p>
      </xdr:txBody>
    </xdr:sp>
    <xdr:clientData/>
  </xdr:twoCellAnchor>
  <xdr:twoCellAnchor>
    <xdr:from>
      <xdr:col>2</xdr:col>
      <xdr:colOff>142875</xdr:colOff>
      <xdr:row>2</xdr:row>
      <xdr:rowOff>76200</xdr:rowOff>
    </xdr:from>
    <xdr:to>
      <xdr:col>2</xdr:col>
      <xdr:colOff>304800</xdr:colOff>
      <xdr:row>3</xdr:row>
      <xdr:rowOff>104775</xdr:rowOff>
    </xdr:to>
    <xdr:sp macro="" textlink="">
      <xdr:nvSpPr>
        <xdr:cNvPr id="26634" name="Music"/>
        <xdr:cNvSpPr>
          <a:spLocks noEditPoints="1" noChangeArrowheads="1"/>
        </xdr:cNvSpPr>
      </xdr:nvSpPr>
      <xdr:spPr bwMode="auto">
        <a:xfrm>
          <a:off x="1285875" y="419100"/>
          <a:ext cx="104775" cy="209550"/>
        </a:xfrm>
        <a:custGeom>
          <a:avLst/>
          <a:gdLst>
            <a:gd name="T0" fmla="*/ 7352 w 21600"/>
            <a:gd name="T1" fmla="*/ 46 h 21600"/>
            <a:gd name="T2" fmla="*/ 7373 w 21600"/>
            <a:gd name="T3" fmla="*/ 9900 h 21600"/>
            <a:gd name="T4" fmla="*/ 21683 w 21600"/>
            <a:gd name="T5" fmla="*/ 10061 h 21600"/>
            <a:gd name="T6" fmla="*/ 7352 w 21600"/>
            <a:gd name="T7" fmla="*/ 46 h 21600"/>
            <a:gd name="T8" fmla="*/ 21600 w 21600"/>
            <a:gd name="T9" fmla="*/ 0 h 21600"/>
            <a:gd name="T10" fmla="*/ 7975 w 21600"/>
            <a:gd name="T11" fmla="*/ 923 h 21600"/>
            <a:gd name="T12" fmla="*/ 20935 w 21600"/>
            <a:gd name="T13" fmla="*/ 5354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T10" t="T11" r="T12" b="T13"/>
          <a:pathLst>
            <a:path w="21600" h="21600">
              <a:moveTo>
                <a:pt x="7352" y="46"/>
              </a:moveTo>
              <a:lnTo>
                <a:pt x="7373" y="9900"/>
              </a:lnTo>
              <a:lnTo>
                <a:pt x="7352" y="16107"/>
              </a:lnTo>
              <a:lnTo>
                <a:pt x="7103" y="15969"/>
              </a:lnTo>
              <a:lnTo>
                <a:pt x="6729" y="15692"/>
              </a:lnTo>
              <a:lnTo>
                <a:pt x="6355" y="15553"/>
              </a:lnTo>
              <a:lnTo>
                <a:pt x="5981" y="15415"/>
              </a:lnTo>
              <a:lnTo>
                <a:pt x="5607" y="15276"/>
              </a:lnTo>
              <a:lnTo>
                <a:pt x="5109" y="15138"/>
              </a:lnTo>
              <a:lnTo>
                <a:pt x="4735" y="15138"/>
              </a:lnTo>
              <a:lnTo>
                <a:pt x="4236" y="15138"/>
              </a:lnTo>
              <a:lnTo>
                <a:pt x="3364" y="15138"/>
              </a:lnTo>
              <a:lnTo>
                <a:pt x="2616" y="15276"/>
              </a:lnTo>
              <a:lnTo>
                <a:pt x="1869" y="15692"/>
              </a:lnTo>
              <a:lnTo>
                <a:pt x="1246" y="15969"/>
              </a:lnTo>
              <a:lnTo>
                <a:pt x="747" y="16523"/>
              </a:lnTo>
              <a:lnTo>
                <a:pt x="373" y="17076"/>
              </a:lnTo>
              <a:lnTo>
                <a:pt x="124" y="17630"/>
              </a:lnTo>
              <a:lnTo>
                <a:pt x="0" y="18323"/>
              </a:lnTo>
              <a:lnTo>
                <a:pt x="124" y="19015"/>
              </a:lnTo>
              <a:lnTo>
                <a:pt x="373" y="19569"/>
              </a:lnTo>
              <a:lnTo>
                <a:pt x="747" y="20123"/>
              </a:lnTo>
              <a:lnTo>
                <a:pt x="1246" y="20676"/>
              </a:lnTo>
              <a:lnTo>
                <a:pt x="1869" y="21092"/>
              </a:lnTo>
              <a:lnTo>
                <a:pt x="2616" y="21369"/>
              </a:lnTo>
              <a:lnTo>
                <a:pt x="3364" y="21507"/>
              </a:lnTo>
              <a:lnTo>
                <a:pt x="4236" y="21646"/>
              </a:lnTo>
              <a:lnTo>
                <a:pt x="5109" y="21507"/>
              </a:lnTo>
              <a:lnTo>
                <a:pt x="5856" y="21369"/>
              </a:lnTo>
              <a:lnTo>
                <a:pt x="6604" y="21092"/>
              </a:lnTo>
              <a:lnTo>
                <a:pt x="7227" y="20676"/>
              </a:lnTo>
              <a:lnTo>
                <a:pt x="7726" y="20123"/>
              </a:lnTo>
              <a:lnTo>
                <a:pt x="8100" y="19569"/>
              </a:lnTo>
              <a:lnTo>
                <a:pt x="8349" y="19015"/>
              </a:lnTo>
              <a:lnTo>
                <a:pt x="8473" y="18323"/>
              </a:lnTo>
              <a:lnTo>
                <a:pt x="8473" y="6276"/>
              </a:lnTo>
              <a:lnTo>
                <a:pt x="20561" y="6276"/>
              </a:lnTo>
              <a:lnTo>
                <a:pt x="20561" y="16107"/>
              </a:lnTo>
              <a:lnTo>
                <a:pt x="20187" y="15830"/>
              </a:lnTo>
              <a:lnTo>
                <a:pt x="19938" y="15692"/>
              </a:lnTo>
              <a:lnTo>
                <a:pt x="19564" y="15553"/>
              </a:lnTo>
              <a:lnTo>
                <a:pt x="19190" y="15415"/>
              </a:lnTo>
              <a:lnTo>
                <a:pt x="18692" y="15276"/>
              </a:lnTo>
              <a:lnTo>
                <a:pt x="18318" y="15138"/>
              </a:lnTo>
              <a:lnTo>
                <a:pt x="17944" y="15138"/>
              </a:lnTo>
              <a:lnTo>
                <a:pt x="17446" y="15138"/>
              </a:lnTo>
              <a:lnTo>
                <a:pt x="16573" y="15138"/>
              </a:lnTo>
              <a:lnTo>
                <a:pt x="15826" y="15276"/>
              </a:lnTo>
              <a:lnTo>
                <a:pt x="15078" y="15692"/>
              </a:lnTo>
              <a:lnTo>
                <a:pt x="14455" y="15969"/>
              </a:lnTo>
              <a:lnTo>
                <a:pt x="13956" y="16523"/>
              </a:lnTo>
              <a:lnTo>
                <a:pt x="13583" y="17076"/>
              </a:lnTo>
              <a:lnTo>
                <a:pt x="13333" y="17630"/>
              </a:lnTo>
              <a:lnTo>
                <a:pt x="13209" y="18323"/>
              </a:lnTo>
              <a:lnTo>
                <a:pt x="13333" y="19015"/>
              </a:lnTo>
              <a:lnTo>
                <a:pt x="13583" y="19569"/>
              </a:lnTo>
              <a:lnTo>
                <a:pt x="13956" y="20123"/>
              </a:lnTo>
              <a:lnTo>
                <a:pt x="14455" y="20676"/>
              </a:lnTo>
              <a:lnTo>
                <a:pt x="15078" y="21092"/>
              </a:lnTo>
              <a:lnTo>
                <a:pt x="15826" y="21369"/>
              </a:lnTo>
              <a:lnTo>
                <a:pt x="16573" y="21507"/>
              </a:lnTo>
              <a:lnTo>
                <a:pt x="17446" y="21646"/>
              </a:lnTo>
              <a:lnTo>
                <a:pt x="18318" y="21507"/>
              </a:lnTo>
              <a:lnTo>
                <a:pt x="19066" y="21369"/>
              </a:lnTo>
              <a:lnTo>
                <a:pt x="19813" y="21092"/>
              </a:lnTo>
              <a:lnTo>
                <a:pt x="20436" y="20676"/>
              </a:lnTo>
              <a:lnTo>
                <a:pt x="20935" y="20123"/>
              </a:lnTo>
              <a:lnTo>
                <a:pt x="21309" y="19569"/>
              </a:lnTo>
              <a:lnTo>
                <a:pt x="21558" y="19015"/>
              </a:lnTo>
              <a:lnTo>
                <a:pt x="21683" y="18323"/>
              </a:lnTo>
              <a:lnTo>
                <a:pt x="21683" y="10061"/>
              </a:lnTo>
              <a:lnTo>
                <a:pt x="21683" y="46"/>
              </a:lnTo>
              <a:lnTo>
                <a:pt x="7352" y="46"/>
              </a:lnTo>
              <a:close/>
            </a:path>
          </a:pathLst>
        </a:custGeom>
        <a:solidFill>
          <a:srgbClr val="FFBE7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/>
        <a:lstStyle/>
        <a:p>
          <a:endParaRPr lang="ko-KR" altLang="en-US"/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6642" name="AutoShape 18"/>
        <xdr:cNvSpPr>
          <a:spLocks noChangeArrowheads="1"/>
        </xdr:cNvSpPr>
      </xdr:nvSpPr>
      <xdr:spPr bwMode="auto">
        <a:xfrm>
          <a:off x="8077200" y="4438650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ko-KR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247649</xdr:rowOff>
    </xdr:from>
    <xdr:to>
      <xdr:col>10</xdr:col>
      <xdr:colOff>628650</xdr:colOff>
      <xdr:row>45</xdr:row>
      <xdr:rowOff>142876</xdr:rowOff>
    </xdr:to>
    <xdr:pic>
      <xdr:nvPicPr>
        <xdr:cNvPr id="21506" name="_x129445608" descr="EMB00000c54025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399"/>
          <a:ext cx="6657975" cy="462915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48" zoomScaleSheetLayoutView="6"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Q62"/>
  <sheetViews>
    <sheetView topLeftCell="A25" workbookViewId="0">
      <selection activeCell="B41" sqref="B41:G41"/>
    </sheetView>
  </sheetViews>
  <sheetFormatPr defaultRowHeight="13.5"/>
  <cols>
    <col min="1" max="1" width="4.5546875" customWidth="1"/>
    <col min="2" max="2" width="8.77734375" customWidth="1"/>
    <col min="3" max="3" width="2.88671875" customWidth="1"/>
    <col min="4" max="4" width="12.44140625" customWidth="1"/>
    <col min="5" max="5" width="17.6640625" customWidth="1"/>
    <col min="6" max="6" width="9" customWidth="1"/>
    <col min="7" max="7" width="10.77734375" customWidth="1"/>
    <col min="8" max="8" width="7.33203125" customWidth="1"/>
    <col min="9" max="9" width="4" customWidth="1"/>
    <col min="13" max="13" width="11.88671875" customWidth="1"/>
    <col min="16" max="16" width="16.77734375" customWidth="1"/>
  </cols>
  <sheetData>
    <row r="3" spans="1:8" ht="14.25">
      <c r="A3" s="381"/>
      <c r="B3" s="381"/>
      <c r="C3" s="381"/>
      <c r="D3" s="381"/>
      <c r="E3" s="381"/>
      <c r="F3" s="381"/>
      <c r="G3" s="381"/>
      <c r="H3" s="381"/>
    </row>
    <row r="6" spans="1:8" s="1" customFormat="1" ht="31.5">
      <c r="A6" s="385" t="s">
        <v>462</v>
      </c>
      <c r="B6" s="386"/>
      <c r="C6" s="386"/>
      <c r="D6" s="386"/>
      <c r="E6" s="386"/>
      <c r="F6" s="90"/>
    </row>
    <row r="7" spans="1:8" s="2" customFormat="1" ht="32.25" customHeight="1"/>
    <row r="8" spans="1:8" s="2" customFormat="1" ht="19.5" customHeight="1"/>
    <row r="9" spans="1:8" s="2" customFormat="1" ht="19.5" customHeight="1"/>
    <row r="10" spans="1:8" s="2" customFormat="1" ht="12" customHeight="1"/>
    <row r="11" spans="1:8" s="2" customFormat="1" ht="18.75">
      <c r="E11" s="135" t="s">
        <v>283</v>
      </c>
      <c r="F11" s="135"/>
      <c r="G11" s="135"/>
    </row>
    <row r="12" spans="1:8" s="2" customFormat="1" ht="6" customHeight="1">
      <c r="E12" s="23"/>
      <c r="F12" s="23"/>
      <c r="G12" s="23"/>
    </row>
    <row r="13" spans="1:8" s="2" customFormat="1" ht="14.25">
      <c r="B13" s="3" t="s">
        <v>4</v>
      </c>
      <c r="C13" s="4" t="s">
        <v>463</v>
      </c>
      <c r="D13" s="4"/>
    </row>
    <row r="14" spans="1:8" s="2" customFormat="1" ht="6" customHeight="1"/>
    <row r="15" spans="1:8" s="2" customFormat="1" ht="14.25">
      <c r="B15" s="3" t="s">
        <v>4</v>
      </c>
      <c r="C15" s="69" t="s">
        <v>464</v>
      </c>
      <c r="D15" s="69"/>
      <c r="E15" s="70"/>
      <c r="F15" s="70"/>
      <c r="G15" s="70"/>
    </row>
    <row r="16" spans="1:8" s="2" customFormat="1" ht="9.75" customHeight="1"/>
    <row r="17" spans="2:15" s="2" customFormat="1" ht="18" customHeight="1">
      <c r="B17" s="3" t="s">
        <v>4</v>
      </c>
      <c r="C17" s="4" t="s">
        <v>208</v>
      </c>
      <c r="D17" s="4"/>
    </row>
    <row r="18" spans="2:15" s="2" customFormat="1" ht="7.5" customHeight="1">
      <c r="B18" s="3"/>
      <c r="C18" s="4"/>
      <c r="D18" s="4"/>
    </row>
    <row r="19" spans="2:15" s="2" customFormat="1" ht="16.5" customHeight="1">
      <c r="C19" s="2" t="s">
        <v>222</v>
      </c>
      <c r="D19" s="93" t="s">
        <v>223</v>
      </c>
      <c r="E19" s="2" t="s">
        <v>209</v>
      </c>
      <c r="F19" s="133" t="s">
        <v>288</v>
      </c>
      <c r="G19" s="92" t="s">
        <v>277</v>
      </c>
      <c r="O19" s="92"/>
    </row>
    <row r="20" spans="2:15" s="2" customFormat="1" ht="7.5" customHeight="1">
      <c r="C20" s="91"/>
      <c r="D20" s="93"/>
      <c r="F20" s="133"/>
      <c r="M20" s="92"/>
    </row>
    <row r="21" spans="2:15" s="2" customFormat="1" ht="16.5" customHeight="1">
      <c r="C21" s="2" t="s">
        <v>222</v>
      </c>
      <c r="D21" s="93" t="s">
        <v>395</v>
      </c>
      <c r="E21" s="2" t="s">
        <v>210</v>
      </c>
      <c r="F21" s="134" t="s">
        <v>287</v>
      </c>
      <c r="G21" s="92" t="s">
        <v>278</v>
      </c>
      <c r="M21" s="92"/>
    </row>
    <row r="22" spans="2:15" s="2" customFormat="1" ht="6.75" customHeight="1">
      <c r="C22" s="91"/>
      <c r="F22" s="133"/>
      <c r="M22" s="92"/>
    </row>
    <row r="23" spans="2:15" s="2" customFormat="1" ht="16.5" customHeight="1">
      <c r="C23" s="2" t="s">
        <v>222</v>
      </c>
      <c r="D23" s="93" t="s">
        <v>224</v>
      </c>
      <c r="E23" s="2" t="s">
        <v>211</v>
      </c>
      <c r="F23" s="133" t="s">
        <v>284</v>
      </c>
      <c r="G23" s="92" t="s">
        <v>280</v>
      </c>
      <c r="M23" s="92"/>
    </row>
    <row r="24" spans="2:15" s="2" customFormat="1" ht="8.25" customHeight="1">
      <c r="C24" s="91"/>
      <c r="F24" s="133"/>
      <c r="M24" s="92"/>
    </row>
    <row r="25" spans="2:15" s="2" customFormat="1" ht="16.5" customHeight="1">
      <c r="C25" s="2" t="s">
        <v>222</v>
      </c>
      <c r="D25" s="93" t="s">
        <v>226</v>
      </c>
      <c r="E25" s="2" t="s">
        <v>213</v>
      </c>
      <c r="F25" s="133" t="s">
        <v>285</v>
      </c>
      <c r="G25" s="92" t="s">
        <v>279</v>
      </c>
      <c r="K25" s="93"/>
      <c r="L25" s="93"/>
      <c r="M25" s="92"/>
    </row>
    <row r="26" spans="2:15" s="2" customFormat="1" ht="6" customHeight="1">
      <c r="C26" s="91"/>
      <c r="F26" s="133"/>
      <c r="L26" s="91"/>
      <c r="M26" s="92"/>
    </row>
    <row r="27" spans="2:15" s="2" customFormat="1" ht="16.5" customHeight="1">
      <c r="C27" s="2" t="s">
        <v>222</v>
      </c>
      <c r="D27" s="93" t="s">
        <v>225</v>
      </c>
      <c r="E27" s="2" t="s">
        <v>212</v>
      </c>
      <c r="F27" s="133" t="s">
        <v>286</v>
      </c>
      <c r="G27" s="92" t="s">
        <v>281</v>
      </c>
      <c r="L27" s="91"/>
    </row>
    <row r="28" spans="2:15" s="2" customFormat="1" ht="6.75" customHeight="1">
      <c r="C28" s="91"/>
      <c r="F28" s="133"/>
      <c r="K28" s="89" t="s">
        <v>215</v>
      </c>
      <c r="L28" s="89"/>
      <c r="M28" s="92"/>
    </row>
    <row r="29" spans="2:15" s="2" customFormat="1" ht="16.5" customHeight="1">
      <c r="C29" s="2" t="s">
        <v>222</v>
      </c>
      <c r="D29" s="93" t="s">
        <v>227</v>
      </c>
      <c r="E29" s="2" t="s">
        <v>214</v>
      </c>
      <c r="F29" s="133" t="s">
        <v>286</v>
      </c>
      <c r="G29" s="92" t="s">
        <v>282</v>
      </c>
    </row>
    <row r="30" spans="2:15" s="2" customFormat="1" ht="8.25" customHeight="1">
      <c r="C30" s="91"/>
      <c r="F30" s="93"/>
    </row>
    <row r="31" spans="2:15" s="2" customFormat="1" ht="13.5" customHeight="1">
      <c r="B31" s="388"/>
      <c r="C31" s="388"/>
      <c r="D31" s="388"/>
      <c r="E31" s="388"/>
      <c r="F31" s="388"/>
      <c r="G31" s="388"/>
    </row>
    <row r="32" spans="2:15" s="2" customFormat="1" ht="13.5" customHeight="1">
      <c r="B32" s="89"/>
      <c r="C32" s="89"/>
      <c r="D32" s="89"/>
      <c r="E32" s="89"/>
      <c r="F32" s="89"/>
      <c r="G32" s="89"/>
      <c r="H32" s="89"/>
    </row>
    <row r="33" spans="1:17" s="2" customFormat="1" ht="36" customHeight="1">
      <c r="A33" s="382" t="s">
        <v>394</v>
      </c>
      <c r="B33" s="382"/>
      <c r="C33" s="382"/>
      <c r="D33" s="382"/>
      <c r="E33" s="382"/>
      <c r="F33" s="382"/>
      <c r="G33" s="382"/>
      <c r="H33" s="382"/>
    </row>
    <row r="34" spans="1:17" s="2" customFormat="1" ht="18" customHeight="1">
      <c r="A34" s="382" t="s">
        <v>207</v>
      </c>
      <c r="B34" s="382"/>
      <c r="C34" s="382"/>
      <c r="D34" s="382"/>
      <c r="E34" s="382"/>
      <c r="F34" s="382"/>
      <c r="G34" s="382"/>
      <c r="H34" s="382"/>
    </row>
    <row r="35" spans="1:17" s="2" customFormat="1" ht="18" customHeight="1">
      <c r="A35" s="387" t="s">
        <v>356</v>
      </c>
      <c r="B35" s="387"/>
      <c r="C35" s="387"/>
      <c r="D35" s="387"/>
      <c r="E35" s="387"/>
      <c r="F35" s="387"/>
      <c r="G35" s="387"/>
      <c r="H35" s="387"/>
    </row>
    <row r="36" spans="1:17" s="2" customFormat="1" ht="18" customHeight="1">
      <c r="A36" s="219" t="s">
        <v>216</v>
      </c>
      <c r="B36" s="219"/>
      <c r="C36" s="219"/>
      <c r="D36" s="219"/>
      <c r="E36" s="219"/>
      <c r="F36" s="219"/>
      <c r="G36" s="219"/>
      <c r="H36" s="219"/>
    </row>
    <row r="37" spans="1:17" s="2" customFormat="1" ht="18" customHeight="1">
      <c r="A37" s="73"/>
      <c r="B37" s="219" t="s">
        <v>217</v>
      </c>
      <c r="C37" s="219"/>
      <c r="D37" s="219"/>
      <c r="E37" s="219"/>
      <c r="F37" s="219"/>
      <c r="G37" s="219"/>
      <c r="H37" s="73"/>
      <c r="M37" s="5"/>
      <c r="N37" s="5"/>
      <c r="O37" s="5"/>
      <c r="P37" s="5"/>
      <c r="Q37" s="5"/>
    </row>
    <row r="38" spans="1:17" s="2" customFormat="1" ht="18" customHeight="1">
      <c r="A38" s="73"/>
      <c r="B38" s="219" t="s">
        <v>218</v>
      </c>
      <c r="C38" s="219"/>
      <c r="D38" s="219"/>
      <c r="E38" s="219"/>
      <c r="F38" s="219"/>
      <c r="G38" s="219"/>
      <c r="H38" s="73"/>
      <c r="K38" s="5"/>
      <c r="L38" s="5"/>
      <c r="M38" s="5"/>
      <c r="N38" s="5"/>
      <c r="O38" s="5"/>
      <c r="P38" s="5"/>
      <c r="Q38" s="5"/>
    </row>
    <row r="39" spans="1:17" s="2" customFormat="1" ht="18" customHeight="1">
      <c r="A39" s="73"/>
      <c r="B39" s="219" t="s">
        <v>219</v>
      </c>
      <c r="C39" s="219"/>
      <c r="D39" s="219"/>
      <c r="E39" s="219"/>
      <c r="F39" s="219"/>
      <c r="G39" s="219"/>
      <c r="H39" s="73"/>
      <c r="K39" s="5"/>
      <c r="L39" s="5"/>
      <c r="M39" s="5"/>
      <c r="N39" s="5"/>
      <c r="O39" s="5"/>
      <c r="P39" s="5"/>
      <c r="Q39" s="5"/>
    </row>
    <row r="40" spans="1:17" s="2" customFormat="1" ht="18" customHeight="1">
      <c r="A40" s="73"/>
      <c r="B40" s="379" t="s">
        <v>575</v>
      </c>
      <c r="C40" s="219"/>
      <c r="D40" s="219"/>
      <c r="E40" s="219"/>
      <c r="F40" s="219"/>
      <c r="G40" s="219"/>
      <c r="H40" s="73"/>
      <c r="K40" s="5"/>
      <c r="L40" s="5"/>
      <c r="M40" s="5"/>
      <c r="N40" s="5"/>
      <c r="O40" s="5"/>
      <c r="P40" s="5"/>
      <c r="Q40" s="5"/>
    </row>
    <row r="41" spans="1:17" s="2" customFormat="1" ht="23.25" customHeight="1">
      <c r="A41" s="66" t="s">
        <v>220</v>
      </c>
      <c r="B41" s="382" t="s">
        <v>221</v>
      </c>
      <c r="C41" s="382"/>
      <c r="D41" s="382"/>
      <c r="E41" s="382"/>
      <c r="F41" s="382"/>
      <c r="G41" s="382"/>
      <c r="H41" s="66"/>
      <c r="K41" s="5"/>
      <c r="L41" s="5"/>
    </row>
    <row r="42" spans="1:17" s="5" customFormat="1" ht="22.5" customHeight="1">
      <c r="A42" s="383" t="s">
        <v>358</v>
      </c>
      <c r="B42" s="383"/>
      <c r="C42" s="383"/>
      <c r="D42" s="383"/>
      <c r="E42" s="383"/>
      <c r="F42" s="383"/>
      <c r="G42" s="383"/>
      <c r="H42" s="383"/>
      <c r="I42" s="383"/>
      <c r="K42" s="2"/>
      <c r="L42" s="2"/>
      <c r="M42" s="2"/>
      <c r="N42" s="2"/>
      <c r="O42" s="2"/>
      <c r="P42" s="2"/>
      <c r="Q42" s="2"/>
    </row>
    <row r="43" spans="1:17" s="5" customFormat="1" ht="22.5" customHeight="1">
      <c r="A43" s="383" t="s">
        <v>357</v>
      </c>
      <c r="B43" s="383"/>
      <c r="C43" s="383"/>
      <c r="D43" s="383"/>
      <c r="E43" s="383"/>
      <c r="F43" s="383"/>
      <c r="G43" s="383"/>
      <c r="H43" s="383"/>
      <c r="I43" s="383"/>
      <c r="K43" s="2"/>
      <c r="L43" s="2"/>
      <c r="M43" s="2"/>
      <c r="N43" s="2"/>
      <c r="O43" s="2"/>
      <c r="P43" s="2"/>
      <c r="Q43" s="2"/>
    </row>
    <row r="44" spans="1:17" s="5" customFormat="1" ht="22.5" customHeight="1">
      <c r="A44" s="384" t="s">
        <v>241</v>
      </c>
      <c r="B44" s="384"/>
      <c r="C44" s="384"/>
      <c r="D44" s="384"/>
      <c r="E44" s="384"/>
      <c r="F44" s="384"/>
      <c r="G44" s="384"/>
      <c r="H44" s="384"/>
      <c r="I44" s="384"/>
      <c r="K44"/>
      <c r="L44"/>
      <c r="M44"/>
      <c r="N44"/>
      <c r="O44"/>
      <c r="P44"/>
      <c r="Q44"/>
    </row>
    <row r="45" spans="1:17" s="5" customFormat="1" ht="22.5" customHeight="1">
      <c r="A45" s="383" t="s">
        <v>242</v>
      </c>
      <c r="B45" s="383"/>
      <c r="C45" s="383"/>
      <c r="D45" s="383"/>
      <c r="E45" s="383"/>
      <c r="F45" s="383"/>
      <c r="G45" s="383"/>
      <c r="H45" s="383"/>
      <c r="I45" s="383"/>
      <c r="K45"/>
      <c r="L45"/>
      <c r="M45"/>
      <c r="N45"/>
      <c r="O45"/>
      <c r="P45"/>
      <c r="Q45"/>
    </row>
    <row r="46" spans="1:17" s="2" customFormat="1">
      <c r="K46"/>
      <c r="L46"/>
      <c r="M46"/>
      <c r="N46"/>
      <c r="O46"/>
      <c r="P46"/>
      <c r="Q46"/>
    </row>
    <row r="47" spans="1:17" s="2" customFormat="1">
      <c r="K47"/>
      <c r="L47"/>
      <c r="M47"/>
      <c r="N47"/>
      <c r="O47"/>
      <c r="P47"/>
      <c r="Q47"/>
    </row>
    <row r="50" spans="1:5">
      <c r="E50" t="s">
        <v>215</v>
      </c>
    </row>
    <row r="51" spans="1:5">
      <c r="A51" s="2"/>
      <c r="B51" s="2"/>
    </row>
    <row r="52" spans="1:5">
      <c r="A52" s="2"/>
      <c r="B52" s="2"/>
    </row>
    <row r="53" spans="1:5">
      <c r="A53" s="2"/>
      <c r="B53" s="2"/>
    </row>
    <row r="54" spans="1:5">
      <c r="A54" s="91"/>
      <c r="B54" s="2"/>
    </row>
    <row r="55" spans="1:5">
      <c r="A55" s="2"/>
      <c r="B55" s="2"/>
    </row>
    <row r="56" spans="1:5">
      <c r="A56" s="2"/>
      <c r="B56" s="2"/>
    </row>
    <row r="57" spans="1:5">
      <c r="A57" s="91"/>
      <c r="B57" s="2"/>
    </row>
    <row r="58" spans="1:5">
      <c r="A58" s="2"/>
      <c r="B58" s="2"/>
    </row>
    <row r="59" spans="1:5">
      <c r="A59" s="2"/>
      <c r="B59" s="2"/>
      <c r="C59" s="2"/>
      <c r="D59" s="2"/>
    </row>
    <row r="60" spans="1:5">
      <c r="A60" s="91"/>
      <c r="B60" s="2"/>
      <c r="C60" s="2"/>
      <c r="D60" s="2"/>
    </row>
    <row r="61" spans="1:5">
      <c r="A61" s="2"/>
      <c r="B61" s="2"/>
      <c r="C61" s="2"/>
      <c r="D61" s="2"/>
    </row>
    <row r="62" spans="1:5">
      <c r="A62" s="2"/>
      <c r="B62" s="2"/>
      <c r="C62" s="2"/>
      <c r="D62" s="2"/>
    </row>
  </sheetData>
  <mergeCells count="11">
    <mergeCell ref="A3:H3"/>
    <mergeCell ref="A33:H33"/>
    <mergeCell ref="A45:I45"/>
    <mergeCell ref="A44:I44"/>
    <mergeCell ref="A6:E6"/>
    <mergeCell ref="A42:I42"/>
    <mergeCell ref="A34:H34"/>
    <mergeCell ref="A43:I43"/>
    <mergeCell ref="B41:G41"/>
    <mergeCell ref="A35:H35"/>
    <mergeCell ref="B31:G31"/>
  </mergeCells>
  <phoneticPr fontId="3" type="noConversion"/>
  <printOptions horizontalCentered="1"/>
  <pageMargins left="0.6692913385826772" right="0.47244094488188981" top="0.82677165354330717" bottom="0.5511811023622047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1"/>
  <sheetViews>
    <sheetView zoomScaleSheetLayoutView="85" workbookViewId="0">
      <selection activeCell="D17" sqref="D17:K17"/>
    </sheetView>
  </sheetViews>
  <sheetFormatPr defaultRowHeight="13.5"/>
  <cols>
    <col min="1" max="1" width="5.5546875" style="356" customWidth="1"/>
    <col min="2" max="2" width="6.88671875" style="356" customWidth="1"/>
    <col min="3" max="3" width="14.33203125" style="356" customWidth="1"/>
    <col min="4" max="10" width="6.21875" style="356" customWidth="1"/>
    <col min="11" max="11" width="10.33203125" style="356" customWidth="1"/>
    <col min="12" max="12" width="2" style="356" customWidth="1"/>
    <col min="13" max="16384" width="8.88671875" style="356"/>
  </cols>
  <sheetData>
    <row r="1" spans="1:11" s="378" customFormat="1" ht="25.5" customHeight="1" thickBot="1"/>
    <row r="2" spans="1:11" ht="29.25" customHeight="1" thickBot="1">
      <c r="A2" s="404" t="s">
        <v>572</v>
      </c>
      <c r="B2" s="405"/>
      <c r="C2" s="405"/>
      <c r="D2" s="405"/>
      <c r="E2" s="405"/>
      <c r="F2" s="405"/>
      <c r="G2" s="405"/>
      <c r="H2" s="405"/>
      <c r="I2" s="405"/>
      <c r="J2" s="405"/>
      <c r="K2" s="406"/>
    </row>
    <row r="3" spans="1:11" ht="4.5" customHeight="1" thickBot="1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8" customHeight="1" thickBot="1">
      <c r="A4" s="408" t="s">
        <v>573</v>
      </c>
      <c r="B4" s="409"/>
      <c r="C4" s="409"/>
      <c r="D4" s="409" t="s">
        <v>574</v>
      </c>
      <c r="E4" s="409"/>
      <c r="F4" s="409"/>
      <c r="G4" s="409"/>
      <c r="H4" s="409"/>
      <c r="I4" s="409"/>
      <c r="J4" s="409"/>
      <c r="K4" s="410"/>
    </row>
    <row r="5" spans="1:11" s="21" customFormat="1" ht="20.25" customHeight="1" thickTop="1">
      <c r="A5" s="411" t="s">
        <v>557</v>
      </c>
      <c r="B5" s="412"/>
      <c r="C5" s="412"/>
      <c r="D5" s="413" t="s">
        <v>542</v>
      </c>
      <c r="E5" s="413"/>
      <c r="F5" s="413"/>
      <c r="G5" s="413"/>
      <c r="H5" s="413"/>
      <c r="I5" s="413"/>
      <c r="J5" s="413"/>
      <c r="K5" s="414"/>
    </row>
    <row r="6" spans="1:11" s="21" customFormat="1" ht="20.25" customHeight="1">
      <c r="A6" s="400" t="s">
        <v>563</v>
      </c>
      <c r="B6" s="401"/>
      <c r="C6" s="401"/>
      <c r="D6" s="390" t="s">
        <v>543</v>
      </c>
      <c r="E6" s="391"/>
      <c r="F6" s="391"/>
      <c r="G6" s="391"/>
      <c r="H6" s="391"/>
      <c r="I6" s="391"/>
      <c r="J6" s="391"/>
      <c r="K6" s="392"/>
    </row>
    <row r="7" spans="1:11" s="21" customFormat="1" ht="20.25" customHeight="1">
      <c r="A7" s="400" t="s">
        <v>564</v>
      </c>
      <c r="B7" s="401"/>
      <c r="C7" s="401"/>
      <c r="D7" s="390" t="s">
        <v>544</v>
      </c>
      <c r="E7" s="391"/>
      <c r="F7" s="391"/>
      <c r="G7" s="391"/>
      <c r="H7" s="391"/>
      <c r="I7" s="391"/>
      <c r="J7" s="391"/>
      <c r="K7" s="392"/>
    </row>
    <row r="8" spans="1:11" s="21" customFormat="1" ht="20.25" customHeight="1">
      <c r="A8" s="393" t="s">
        <v>562</v>
      </c>
      <c r="B8" s="394"/>
      <c r="C8" s="394"/>
      <c r="D8" s="390" t="s">
        <v>545</v>
      </c>
      <c r="E8" s="391"/>
      <c r="F8" s="391"/>
      <c r="G8" s="391"/>
      <c r="H8" s="391"/>
      <c r="I8" s="391"/>
      <c r="J8" s="391"/>
      <c r="K8" s="392"/>
    </row>
    <row r="9" spans="1:11" s="21" customFormat="1" ht="20.25" customHeight="1">
      <c r="A9" s="393" t="s">
        <v>565</v>
      </c>
      <c r="B9" s="394"/>
      <c r="C9" s="394"/>
      <c r="D9" s="390" t="s">
        <v>546</v>
      </c>
      <c r="E9" s="391"/>
      <c r="F9" s="391"/>
      <c r="G9" s="391"/>
      <c r="H9" s="391"/>
      <c r="I9" s="391"/>
      <c r="J9" s="391"/>
      <c r="K9" s="392"/>
    </row>
    <row r="10" spans="1:11" s="21" customFormat="1" ht="33" customHeight="1">
      <c r="A10" s="393" t="s">
        <v>558</v>
      </c>
      <c r="B10" s="394"/>
      <c r="C10" s="394"/>
      <c r="D10" s="402" t="s">
        <v>569</v>
      </c>
      <c r="E10" s="394"/>
      <c r="F10" s="394"/>
      <c r="G10" s="394"/>
      <c r="H10" s="394"/>
      <c r="I10" s="394"/>
      <c r="J10" s="394"/>
      <c r="K10" s="403"/>
    </row>
    <row r="11" spans="1:11" s="21" customFormat="1" ht="29.25" customHeight="1">
      <c r="A11" s="393" t="s">
        <v>559</v>
      </c>
      <c r="B11" s="394"/>
      <c r="C11" s="394"/>
      <c r="D11" s="390" t="s">
        <v>547</v>
      </c>
      <c r="E11" s="391"/>
      <c r="F11" s="391"/>
      <c r="G11" s="391"/>
      <c r="H11" s="391"/>
      <c r="I11" s="391"/>
      <c r="J11" s="391"/>
      <c r="K11" s="392"/>
    </row>
    <row r="12" spans="1:11" s="21" customFormat="1" ht="20.25" customHeight="1">
      <c r="A12" s="393" t="s">
        <v>566</v>
      </c>
      <c r="B12" s="394"/>
      <c r="C12" s="394"/>
      <c r="D12" s="390" t="s">
        <v>548</v>
      </c>
      <c r="E12" s="391"/>
      <c r="F12" s="391"/>
      <c r="G12" s="391"/>
      <c r="H12" s="391"/>
      <c r="I12" s="391"/>
      <c r="J12" s="391"/>
      <c r="K12" s="392"/>
    </row>
    <row r="13" spans="1:11" s="21" customFormat="1" ht="20.25" customHeight="1">
      <c r="A13" s="393" t="s">
        <v>560</v>
      </c>
      <c r="B13" s="394"/>
      <c r="C13" s="394"/>
      <c r="D13" s="390" t="s">
        <v>549</v>
      </c>
      <c r="E13" s="391"/>
      <c r="F13" s="391"/>
      <c r="G13" s="391"/>
      <c r="H13" s="391"/>
      <c r="I13" s="391"/>
      <c r="J13" s="391"/>
      <c r="K13" s="392"/>
    </row>
    <row r="14" spans="1:11" s="21" customFormat="1" ht="20.25" customHeight="1">
      <c r="A14" s="393" t="s">
        <v>570</v>
      </c>
      <c r="B14" s="394"/>
      <c r="C14" s="394"/>
      <c r="D14" s="390" t="s">
        <v>550</v>
      </c>
      <c r="E14" s="391"/>
      <c r="F14" s="391"/>
      <c r="G14" s="391"/>
      <c r="H14" s="391"/>
      <c r="I14" s="391"/>
      <c r="J14" s="391"/>
      <c r="K14" s="392"/>
    </row>
    <row r="15" spans="1:11" s="21" customFormat="1" ht="20.25" customHeight="1">
      <c r="A15" s="393" t="s">
        <v>567</v>
      </c>
      <c r="B15" s="394"/>
      <c r="C15" s="394"/>
      <c r="D15" s="390" t="s">
        <v>478</v>
      </c>
      <c r="E15" s="391"/>
      <c r="F15" s="391"/>
      <c r="G15" s="391"/>
      <c r="H15" s="391"/>
      <c r="I15" s="391"/>
      <c r="J15" s="391"/>
      <c r="K15" s="392"/>
    </row>
    <row r="16" spans="1:11" s="21" customFormat="1" ht="20.25" customHeight="1">
      <c r="A16" s="393" t="s">
        <v>568</v>
      </c>
      <c r="B16" s="394"/>
      <c r="C16" s="394"/>
      <c r="D16" s="390" t="s">
        <v>477</v>
      </c>
      <c r="E16" s="391"/>
      <c r="F16" s="391"/>
      <c r="G16" s="391"/>
      <c r="H16" s="391"/>
      <c r="I16" s="391"/>
      <c r="J16" s="391"/>
      <c r="K16" s="392"/>
    </row>
    <row r="17" spans="1:11" s="21" customFormat="1" ht="20.25" customHeight="1">
      <c r="A17" s="393" t="s">
        <v>571</v>
      </c>
      <c r="B17" s="394"/>
      <c r="C17" s="394"/>
      <c r="D17" s="390" t="s">
        <v>476</v>
      </c>
      <c r="E17" s="391"/>
      <c r="F17" s="391"/>
      <c r="G17" s="391"/>
      <c r="H17" s="391"/>
      <c r="I17" s="391"/>
      <c r="J17" s="391"/>
      <c r="K17" s="392"/>
    </row>
    <row r="18" spans="1:11" ht="20.25" customHeight="1" thickBot="1">
      <c r="A18" s="395" t="s">
        <v>561</v>
      </c>
      <c r="B18" s="396"/>
      <c r="C18" s="396"/>
      <c r="D18" s="397" t="s">
        <v>475</v>
      </c>
      <c r="E18" s="398"/>
      <c r="F18" s="398"/>
      <c r="G18" s="398"/>
      <c r="H18" s="398"/>
      <c r="I18" s="398"/>
      <c r="J18" s="398"/>
      <c r="K18" s="399"/>
    </row>
    <row r="19" spans="1:11" ht="21.75" customHeight="1">
      <c r="A19" s="389" t="s">
        <v>474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</row>
    <row r="21" spans="1:11">
      <c r="A21"/>
    </row>
  </sheetData>
  <mergeCells count="33">
    <mergeCell ref="A14:C14"/>
    <mergeCell ref="D14:K14"/>
    <mergeCell ref="D7:K7"/>
    <mergeCell ref="A8:C8"/>
    <mergeCell ref="D8:K8"/>
    <mergeCell ref="A11:C11"/>
    <mergeCell ref="A9:C9"/>
    <mergeCell ref="A2:K2"/>
    <mergeCell ref="A3:K3"/>
    <mergeCell ref="A4:C4"/>
    <mergeCell ref="D4:K4"/>
    <mergeCell ref="A5:C5"/>
    <mergeCell ref="D5:K5"/>
    <mergeCell ref="D6:K6"/>
    <mergeCell ref="A7:C7"/>
    <mergeCell ref="D9:K9"/>
    <mergeCell ref="D12:K12"/>
    <mergeCell ref="A13:C13"/>
    <mergeCell ref="A6:C6"/>
    <mergeCell ref="A10:C10"/>
    <mergeCell ref="D10:K10"/>
    <mergeCell ref="D11:K11"/>
    <mergeCell ref="A12:C12"/>
    <mergeCell ref="D13:K13"/>
    <mergeCell ref="A19:K19"/>
    <mergeCell ref="D15:K15"/>
    <mergeCell ref="A16:C16"/>
    <mergeCell ref="D16:K16"/>
    <mergeCell ref="A17:C17"/>
    <mergeCell ref="D17:K17"/>
    <mergeCell ref="A18:C18"/>
    <mergeCell ref="D18:K18"/>
    <mergeCell ref="A15:C15"/>
  </mergeCells>
  <phoneticPr fontId="3" type="noConversion"/>
  <pageMargins left="0.59055118110236227" right="0.39370078740157483" top="0.47244094488188981" bottom="0.39370078740157483" header="0.31496062992125984" footer="0.31496062992125984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6"/>
  <sheetViews>
    <sheetView zoomScaleSheetLayoutView="85" workbookViewId="0">
      <selection activeCell="N37" sqref="N37"/>
    </sheetView>
  </sheetViews>
  <sheetFormatPr defaultRowHeight="13.5"/>
  <cols>
    <col min="1" max="1" width="0.6640625" style="303" customWidth="1"/>
    <col min="2" max="2" width="5.5546875" style="303" customWidth="1"/>
    <col min="3" max="3" width="6.88671875" style="303" customWidth="1"/>
    <col min="4" max="12" width="6.21875" style="303" customWidth="1"/>
    <col min="13" max="13" width="6" style="303" customWidth="1"/>
    <col min="14" max="14" width="6.44140625" style="303" customWidth="1"/>
    <col min="15" max="15" width="5.77734375" style="303" customWidth="1"/>
    <col min="16" max="16" width="0.5546875" style="303" customWidth="1"/>
    <col min="17" max="16384" width="8.88671875" style="303"/>
  </cols>
  <sheetData>
    <row r="1" spans="1:16" ht="15.75" customHeight="1"/>
    <row r="2" spans="1:16" s="31" customFormat="1" ht="17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65"/>
    </row>
    <row r="3" spans="1:16" s="31" customFormat="1" ht="17.25" customHeight="1">
      <c r="A3" s="78" t="s">
        <v>43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65"/>
    </row>
    <row r="4" spans="1:16" s="31" customFormat="1" ht="17.25" customHeight="1">
      <c r="B4" s="415" t="s">
        <v>114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</row>
    <row r="5" spans="1:16" s="31" customFormat="1" ht="17.25" customHeight="1">
      <c r="B5" s="415" t="s">
        <v>113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</row>
    <row r="6" spans="1:16" s="31" customFormat="1" ht="17.25" customHeight="1" thickBot="1">
      <c r="B6" s="415" t="s">
        <v>398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</row>
    <row r="7" spans="1:16" s="31" customFormat="1" ht="15.75" customHeight="1">
      <c r="B7" s="430" t="s">
        <v>44</v>
      </c>
      <c r="C7" s="431"/>
      <c r="D7" s="210">
        <v>1</v>
      </c>
      <c r="E7" s="210">
        <v>2</v>
      </c>
      <c r="F7" s="210">
        <v>3</v>
      </c>
      <c r="G7" s="210">
        <v>4</v>
      </c>
      <c r="H7" s="210">
        <v>5</v>
      </c>
      <c r="I7" s="210">
        <v>6</v>
      </c>
      <c r="J7" s="210">
        <v>7</v>
      </c>
      <c r="K7" s="210">
        <v>8</v>
      </c>
      <c r="L7" s="210">
        <v>9</v>
      </c>
      <c r="M7" s="210">
        <v>10</v>
      </c>
      <c r="N7" s="210">
        <v>11</v>
      </c>
      <c r="O7" s="211">
        <v>12</v>
      </c>
    </row>
    <row r="8" spans="1:16" s="31" customFormat="1" ht="17.25" customHeight="1" thickBot="1">
      <c r="B8" s="432" t="s">
        <v>112</v>
      </c>
      <c r="C8" s="433"/>
      <c r="D8" s="212">
        <v>2</v>
      </c>
      <c r="E8" s="212">
        <v>2</v>
      </c>
      <c r="F8" s="212">
        <v>6.5</v>
      </c>
      <c r="G8" s="212">
        <v>8</v>
      </c>
      <c r="H8" s="212">
        <v>9.5</v>
      </c>
      <c r="I8" s="212">
        <v>11</v>
      </c>
      <c r="J8" s="212">
        <v>12.5</v>
      </c>
      <c r="K8" s="212">
        <v>14</v>
      </c>
      <c r="L8" s="212">
        <v>15.5</v>
      </c>
      <c r="M8" s="212">
        <v>17</v>
      </c>
      <c r="N8" s="212">
        <v>18.5</v>
      </c>
      <c r="O8" s="213">
        <v>20</v>
      </c>
    </row>
    <row r="9" spans="1:16" s="31" customFormat="1" ht="17.25" customHeight="1">
      <c r="B9" s="415" t="s">
        <v>183</v>
      </c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</row>
    <row r="10" spans="1:16" s="31" customFormat="1" ht="17.25" customHeight="1">
      <c r="B10" s="415" t="s">
        <v>115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</row>
    <row r="11" spans="1:16" s="31" customFormat="1" ht="21" customHeight="1">
      <c r="B11" s="415" t="s">
        <v>184</v>
      </c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</row>
    <row r="12" spans="1:16" s="31" customFormat="1" ht="17.25" customHeight="1">
      <c r="B12" s="415" t="s">
        <v>185</v>
      </c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</row>
    <row r="13" spans="1:16" s="31" customFormat="1" ht="17.25" customHeight="1">
      <c r="B13" s="415" t="s">
        <v>423</v>
      </c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</row>
    <row r="14" spans="1:16" s="31" customFormat="1" ht="17.25" customHeight="1">
      <c r="B14" s="415" t="s">
        <v>424</v>
      </c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</row>
    <row r="15" spans="1:16" s="68" customFormat="1" ht="17.25" customHeight="1">
      <c r="A15" s="31"/>
      <c r="B15" s="415" t="s">
        <v>425</v>
      </c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31"/>
    </row>
    <row r="16" spans="1:16" s="31" customFormat="1" ht="17.25" customHeight="1">
      <c r="B16" s="429" t="s">
        <v>422</v>
      </c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</row>
    <row r="17" spans="1:16" s="31" customFormat="1" ht="12.75" customHeight="1"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</row>
    <row r="18" spans="1:16" s="31" customFormat="1" ht="17.25" customHeight="1">
      <c r="A18" s="78" t="s">
        <v>405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65"/>
    </row>
    <row r="19" spans="1:16" s="31" customFormat="1" ht="17.25" customHeight="1">
      <c r="B19" s="330" t="s">
        <v>408</v>
      </c>
      <c r="C19" s="426" t="s">
        <v>410</v>
      </c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</row>
    <row r="20" spans="1:16" s="31" customFormat="1" ht="17.25" customHeight="1">
      <c r="B20" s="265"/>
      <c r="C20" s="428" t="s">
        <v>411</v>
      </c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</row>
    <row r="21" spans="1:16" s="31" customFormat="1" ht="17.25" customHeight="1">
      <c r="B21" s="265"/>
      <c r="C21" s="426" t="s">
        <v>406</v>
      </c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</row>
    <row r="22" spans="1:16" s="31" customFormat="1" ht="17.25" customHeight="1">
      <c r="B22" s="330" t="s">
        <v>408</v>
      </c>
      <c r="C22" s="377" t="s">
        <v>556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</row>
    <row r="23" spans="1:16" s="31" customFormat="1" ht="17.25" customHeight="1">
      <c r="B23" s="330" t="s">
        <v>408</v>
      </c>
      <c r="C23" s="426" t="s">
        <v>407</v>
      </c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</row>
    <row r="24" spans="1:16" s="31" customFormat="1" ht="14.25" customHeight="1">
      <c r="B24" s="265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</row>
    <row r="25" spans="1:16" s="31" customFormat="1" ht="17.25" customHeight="1">
      <c r="A25" s="78" t="s">
        <v>409</v>
      </c>
      <c r="B25" s="305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</row>
    <row r="26" spans="1:16" s="31" customFormat="1" ht="17.25" customHeight="1">
      <c r="B26" s="330" t="s">
        <v>408</v>
      </c>
      <c r="C26" s="426" t="s">
        <v>554</v>
      </c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6" s="31" customFormat="1" ht="17.25" customHeight="1">
      <c r="B27" s="265"/>
      <c r="C27" s="426" t="s">
        <v>555</v>
      </c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</row>
    <row r="28" spans="1:16" s="31" customFormat="1" ht="17.25" customHeight="1">
      <c r="B28" s="330" t="s">
        <v>408</v>
      </c>
      <c r="C28" s="426" t="s">
        <v>407</v>
      </c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</row>
    <row r="29" spans="1:16" s="31" customFormat="1" ht="14.25" customHeight="1">
      <c r="B29" s="265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</row>
    <row r="30" spans="1:16" s="31" customFormat="1" ht="17.25" customHeight="1">
      <c r="A30" s="418" t="s">
        <v>412</v>
      </c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</row>
    <row r="31" spans="1:16" s="31" customFormat="1" ht="17.25" customHeight="1">
      <c r="B31" s="415" t="s">
        <v>193</v>
      </c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</row>
    <row r="32" spans="1:16" s="31" customFormat="1" ht="17.25" customHeight="1">
      <c r="B32" s="415" t="s">
        <v>194</v>
      </c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</row>
    <row r="33" spans="1:28" s="31" customFormat="1" ht="23.25" customHeight="1">
      <c r="B33" s="416" t="s">
        <v>426</v>
      </c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</row>
    <row r="34" spans="1:28" s="31" customFormat="1" ht="12.75" customHeight="1">
      <c r="B34" s="31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</row>
    <row r="35" spans="1:28" ht="19.5">
      <c r="A35" s="420" t="s">
        <v>413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P35" s="31"/>
    </row>
    <row r="36" spans="1:28" ht="17.25" customHeight="1">
      <c r="A36" s="31"/>
      <c r="B36" s="330" t="s">
        <v>408</v>
      </c>
      <c r="C36" s="87" t="s">
        <v>191</v>
      </c>
      <c r="D36" s="87"/>
      <c r="E36" s="87"/>
      <c r="K36" s="277"/>
      <c r="L36" s="277"/>
      <c r="M36" s="277"/>
      <c r="N36" s="277"/>
      <c r="O36" s="21"/>
      <c r="P36" s="31"/>
    </row>
    <row r="37" spans="1:28" ht="17.25" customHeight="1">
      <c r="A37" s="31"/>
      <c r="B37" s="330" t="s">
        <v>408</v>
      </c>
      <c r="C37" s="215" t="s">
        <v>399</v>
      </c>
      <c r="D37" s="87"/>
      <c r="E37" s="87"/>
      <c r="K37" s="277"/>
      <c r="L37" s="277"/>
      <c r="M37" s="277"/>
      <c r="N37" s="277"/>
      <c r="O37" s="21"/>
      <c r="P37" s="31"/>
    </row>
    <row r="38" spans="1:28" ht="17.25" customHeight="1">
      <c r="A38" s="31"/>
      <c r="B38" s="330" t="s">
        <v>408</v>
      </c>
      <c r="C38" s="270" t="s">
        <v>400</v>
      </c>
      <c r="D38" s="65"/>
      <c r="E38" s="65"/>
      <c r="F38" s="65"/>
      <c r="G38" s="65"/>
      <c r="H38" s="65"/>
      <c r="I38" s="65"/>
      <c r="P38" s="31"/>
    </row>
    <row r="39" spans="1:28">
      <c r="A39" s="31"/>
      <c r="C39" s="270"/>
      <c r="D39" s="65"/>
      <c r="E39" s="65"/>
      <c r="F39" s="65"/>
      <c r="G39" s="65"/>
      <c r="H39" s="65"/>
      <c r="I39" s="65"/>
      <c r="P39" s="31"/>
    </row>
    <row r="40" spans="1:28" s="31" customFormat="1" ht="17.25" customHeight="1">
      <c r="A40" s="418" t="s">
        <v>414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</row>
    <row r="41" spans="1:28" s="31" customFormat="1" ht="20.25" customHeight="1">
      <c r="B41" s="415" t="s">
        <v>195</v>
      </c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4"/>
      <c r="AB41" s="424"/>
    </row>
    <row r="42" spans="1:28" s="31" customFormat="1" ht="17.25" customHeight="1">
      <c r="B42" s="415" t="s">
        <v>196</v>
      </c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</row>
    <row r="43" spans="1:28" ht="20.25" customHeight="1">
      <c r="A43" s="31"/>
      <c r="B43" s="415" t="s">
        <v>197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31"/>
    </row>
    <row r="44" spans="1:28" s="31" customFormat="1" ht="20.25" customHeight="1">
      <c r="B44" s="415" t="s">
        <v>198</v>
      </c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415"/>
      <c r="O44" s="415"/>
    </row>
    <row r="45" spans="1:28" s="31" customFormat="1" ht="14.25">
      <c r="B45" s="425"/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</row>
    <row r="46" spans="1:28" s="76" customFormat="1" ht="20.25" customHeight="1">
      <c r="A46" s="418" t="s">
        <v>415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31"/>
    </row>
    <row r="47" spans="1:28" s="76" customFormat="1" ht="20.25" customHeight="1">
      <c r="A47" s="31"/>
      <c r="B47" s="415" t="s">
        <v>199</v>
      </c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31"/>
    </row>
    <row r="48" spans="1:28" s="76" customFormat="1" ht="12" customHeight="1">
      <c r="A48" s="31"/>
      <c r="B48" s="425"/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  <c r="P48" s="31"/>
    </row>
    <row r="49" spans="1:16" s="76" customFormat="1" ht="20.25" customHeight="1">
      <c r="A49" s="418" t="s">
        <v>416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31"/>
    </row>
    <row r="50" spans="1:16" s="76" customFormat="1" ht="17.25" customHeight="1">
      <c r="A50" s="31"/>
      <c r="B50" s="415" t="s">
        <v>200</v>
      </c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31"/>
    </row>
    <row r="51" spans="1:16" s="277" customFormat="1" ht="17.25" customHeight="1">
      <c r="A51" s="31"/>
      <c r="B51" s="415" t="s">
        <v>201</v>
      </c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31"/>
    </row>
    <row r="52" spans="1:16" s="277" customFormat="1" ht="17.25" customHeight="1">
      <c r="A52" s="31"/>
      <c r="B52" s="426" t="s">
        <v>250</v>
      </c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31"/>
    </row>
    <row r="53" spans="1:16" ht="12.75" customHeight="1">
      <c r="A53" s="31"/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31"/>
    </row>
    <row r="54" spans="1:16" ht="19.5">
      <c r="A54" s="418" t="s">
        <v>417</v>
      </c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31"/>
    </row>
    <row r="55" spans="1:16" ht="18.75" customHeight="1">
      <c r="A55" s="31"/>
      <c r="B55" s="427" t="s">
        <v>202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31"/>
    </row>
    <row r="56" spans="1:16" ht="18.75" customHeight="1">
      <c r="A56" s="31"/>
      <c r="B56" s="415" t="s">
        <v>203</v>
      </c>
      <c r="C56" s="415"/>
      <c r="D56" s="415"/>
      <c r="E56" s="415"/>
      <c r="F56" s="415"/>
      <c r="G56" s="415"/>
      <c r="H56" s="415"/>
      <c r="I56" s="415"/>
      <c r="J56" s="415"/>
      <c r="K56" s="415"/>
      <c r="L56" s="415"/>
      <c r="M56" s="415"/>
      <c r="N56" s="415"/>
      <c r="O56" s="415"/>
      <c r="P56" s="31"/>
    </row>
    <row r="57" spans="1:16" s="304" customFormat="1" ht="23.25" customHeight="1">
      <c r="A57" s="31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31"/>
    </row>
    <row r="58" spans="1:16" s="304" customFormat="1" ht="15.75" customHeight="1">
      <c r="A58" s="31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31"/>
    </row>
    <row r="59" spans="1:16" ht="19.5">
      <c r="A59" s="418" t="s">
        <v>418</v>
      </c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31"/>
    </row>
    <row r="60" spans="1:16" ht="16.5" customHeight="1">
      <c r="A60" s="31"/>
      <c r="B60" s="415" t="s">
        <v>428</v>
      </c>
      <c r="C60" s="415"/>
      <c r="D60" s="415"/>
      <c r="E60" s="415"/>
      <c r="F60" s="415"/>
      <c r="G60" s="415"/>
      <c r="H60" s="415"/>
      <c r="I60" s="415"/>
      <c r="J60" s="415"/>
      <c r="K60" s="415"/>
      <c r="L60" s="415"/>
      <c r="M60" s="415"/>
      <c r="N60" s="415"/>
      <c r="O60" s="415"/>
      <c r="P60" s="31"/>
    </row>
    <row r="61" spans="1:16" ht="16.5" customHeight="1">
      <c r="A61" s="31"/>
      <c r="B61" s="427" t="s">
        <v>429</v>
      </c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31"/>
    </row>
    <row r="62" spans="1:16" ht="16.5" customHeight="1">
      <c r="A62" s="31"/>
      <c r="B62" s="415" t="s">
        <v>430</v>
      </c>
      <c r="C62" s="415"/>
      <c r="D62" s="415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31"/>
    </row>
    <row r="63" spans="1:16">
      <c r="A63" s="31"/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31"/>
    </row>
    <row r="64" spans="1:16" ht="19.5">
      <c r="A64" s="418" t="s">
        <v>419</v>
      </c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31"/>
    </row>
    <row r="65" spans="1:16" ht="18" customHeight="1">
      <c r="A65" s="31"/>
      <c r="B65" s="427" t="s">
        <v>420</v>
      </c>
      <c r="C65" s="427"/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31"/>
    </row>
    <row r="66" spans="1:16" ht="18" customHeight="1">
      <c r="A66" s="31"/>
      <c r="B66" s="415" t="s">
        <v>421</v>
      </c>
      <c r="C66" s="415"/>
      <c r="D66" s="415"/>
      <c r="E66" s="415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31"/>
    </row>
    <row r="67" spans="1:16" ht="15.75" customHeight="1">
      <c r="A67" s="31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31"/>
    </row>
    <row r="68" spans="1:16" s="31" customFormat="1" ht="17.25" customHeight="1">
      <c r="A68" s="78" t="s">
        <v>445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1:16" s="31" customFormat="1" ht="17.25" customHeight="1">
      <c r="B69" s="415" t="s">
        <v>204</v>
      </c>
      <c r="C69" s="415"/>
      <c r="D69" s="415"/>
      <c r="E69" s="415"/>
      <c r="F69" s="415"/>
      <c r="G69" s="415"/>
      <c r="H69" s="415"/>
      <c r="I69" s="415"/>
      <c r="J69" s="415"/>
      <c r="K69" s="415"/>
      <c r="L69" s="415"/>
      <c r="M69" s="415"/>
      <c r="N69" s="415"/>
      <c r="O69" s="415"/>
    </row>
    <row r="70" spans="1:16" s="31" customFormat="1" ht="17.25" customHeight="1">
      <c r="B70" s="415" t="s">
        <v>312</v>
      </c>
      <c r="C70" s="415"/>
      <c r="D70" s="415"/>
      <c r="E70" s="415"/>
      <c r="F70" s="415"/>
      <c r="G70" s="415"/>
      <c r="H70" s="415"/>
      <c r="I70" s="415"/>
      <c r="J70" s="415"/>
      <c r="K70" s="415"/>
      <c r="L70" s="415"/>
      <c r="M70" s="415"/>
      <c r="N70" s="415"/>
      <c r="O70" s="415"/>
    </row>
    <row r="71" spans="1:16" s="31" customFormat="1" ht="17.25" customHeight="1">
      <c r="B71" s="85"/>
      <c r="C71" s="86" t="s">
        <v>148</v>
      </c>
      <c r="D71" s="86"/>
      <c r="E71" s="86"/>
      <c r="F71" s="86"/>
      <c r="G71" s="86"/>
      <c r="H71" s="86"/>
      <c r="I71" s="86"/>
      <c r="J71" s="86" t="s">
        <v>190</v>
      </c>
      <c r="K71" s="86"/>
      <c r="L71" s="86"/>
      <c r="M71" s="86"/>
      <c r="N71" s="86"/>
      <c r="O71" s="86"/>
      <c r="P71" s="71"/>
    </row>
    <row r="72" spans="1:16" s="31" customFormat="1" ht="17.25" customHeight="1">
      <c r="B72" s="85"/>
      <c r="C72" s="86" t="s">
        <v>149</v>
      </c>
      <c r="D72" s="86"/>
      <c r="E72" s="86"/>
      <c r="F72" s="86"/>
      <c r="G72" s="86"/>
      <c r="H72" s="86"/>
      <c r="I72" s="86"/>
      <c r="J72" s="86" t="s">
        <v>150</v>
      </c>
      <c r="K72" s="86"/>
      <c r="L72" s="86"/>
      <c r="M72" s="86"/>
      <c r="N72" s="86"/>
      <c r="O72" s="86"/>
      <c r="P72" s="71"/>
    </row>
    <row r="73" spans="1:16" s="31" customFormat="1" ht="17.25" customHeight="1">
      <c r="B73" s="85"/>
      <c r="C73" s="199" t="s">
        <v>313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71"/>
    </row>
    <row r="74" spans="1:16">
      <c r="A74" s="31"/>
      <c r="C74" s="270"/>
      <c r="D74" s="65"/>
      <c r="E74" s="65"/>
      <c r="F74" s="65"/>
      <c r="G74" s="65"/>
      <c r="H74" s="65"/>
      <c r="I74" s="65"/>
      <c r="P74" s="31"/>
    </row>
    <row r="75" spans="1:16" ht="19.5">
      <c r="A75" s="75" t="s">
        <v>446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31"/>
    </row>
    <row r="76" spans="1:16" ht="17.25" customHeight="1">
      <c r="A76" s="31"/>
      <c r="B76" s="215" t="s">
        <v>427</v>
      </c>
      <c r="C76" s="421" t="s">
        <v>401</v>
      </c>
      <c r="D76" s="421"/>
      <c r="E76" s="421"/>
      <c r="F76" s="421"/>
      <c r="G76" s="421"/>
      <c r="H76" s="421"/>
      <c r="I76" s="421"/>
      <c r="J76" s="421"/>
      <c r="K76" s="421"/>
      <c r="L76" s="421"/>
      <c r="M76" s="421"/>
      <c r="N76" s="421"/>
      <c r="O76" s="421"/>
      <c r="P76" s="31"/>
    </row>
    <row r="77" spans="1:16" ht="17.25" customHeight="1">
      <c r="A77" s="31"/>
      <c r="B77" s="331"/>
      <c r="C77" s="309" t="s">
        <v>404</v>
      </c>
      <c r="D77" s="310"/>
      <c r="E77" s="310"/>
      <c r="F77" s="307"/>
      <c r="G77" s="307"/>
      <c r="H77" s="307"/>
      <c r="I77" s="307"/>
      <c r="J77" s="307"/>
      <c r="K77" s="311"/>
      <c r="L77" s="311"/>
      <c r="M77" s="311"/>
      <c r="N77" s="311"/>
      <c r="O77" s="312"/>
      <c r="P77" s="31"/>
    </row>
    <row r="78" spans="1:16" ht="17.25" customHeight="1">
      <c r="A78" s="31"/>
      <c r="B78" s="308" t="s">
        <v>0</v>
      </c>
      <c r="C78" s="309" t="s">
        <v>402</v>
      </c>
      <c r="D78" s="310"/>
      <c r="E78" s="310"/>
      <c r="F78" s="307"/>
      <c r="G78" s="307"/>
      <c r="H78" s="307"/>
      <c r="I78" s="307"/>
      <c r="J78" s="307"/>
      <c r="K78" s="311"/>
      <c r="L78" s="311"/>
      <c r="M78" s="311"/>
      <c r="N78" s="311"/>
      <c r="O78" s="312"/>
      <c r="P78" s="31"/>
    </row>
    <row r="79" spans="1:16" ht="17.25" customHeight="1">
      <c r="A79" s="31"/>
      <c r="B79" s="307"/>
      <c r="C79" s="313" t="s">
        <v>403</v>
      </c>
      <c r="D79" s="314"/>
      <c r="E79" s="314"/>
      <c r="F79" s="314"/>
      <c r="G79" s="314"/>
      <c r="H79" s="314"/>
      <c r="I79" s="314"/>
      <c r="J79" s="307"/>
      <c r="K79" s="307"/>
      <c r="L79" s="307"/>
      <c r="M79" s="307"/>
      <c r="N79" s="307"/>
      <c r="O79" s="307"/>
      <c r="P79" s="31"/>
    </row>
    <row r="80" spans="1:16" ht="19.5" customHeight="1">
      <c r="A80" s="31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31"/>
    </row>
    <row r="81" spans="1:16" ht="18.75">
      <c r="A81" s="77" t="s">
        <v>152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6"/>
      <c r="O81" s="76"/>
      <c r="P81" s="31"/>
    </row>
    <row r="82" spans="1:16" ht="18.75">
      <c r="A82" s="76"/>
      <c r="B82" s="76"/>
      <c r="C82" s="79"/>
      <c r="D82" s="79" t="s">
        <v>151</v>
      </c>
      <c r="E82" s="79"/>
      <c r="F82" s="76"/>
      <c r="G82" s="76"/>
      <c r="H82" s="76"/>
      <c r="I82" s="76"/>
      <c r="J82" s="76"/>
      <c r="K82" s="76"/>
      <c r="L82" s="76"/>
      <c r="M82" s="76"/>
      <c r="N82" s="76"/>
      <c r="O82" s="76"/>
    </row>
    <row r="83" spans="1:16" ht="18.75">
      <c r="A83" s="76"/>
      <c r="B83" s="76"/>
      <c r="C83" s="77"/>
      <c r="D83" s="79" t="s">
        <v>124</v>
      </c>
      <c r="E83" s="79"/>
      <c r="F83" s="79"/>
      <c r="G83" s="79"/>
      <c r="H83" s="79"/>
      <c r="I83" s="79"/>
      <c r="J83" s="76"/>
      <c r="K83" s="76"/>
      <c r="L83" s="76"/>
      <c r="M83" s="76"/>
      <c r="N83" s="76"/>
      <c r="O83" s="76"/>
      <c r="P83" s="31"/>
    </row>
    <row r="84" spans="1:16" ht="18.75">
      <c r="A84" s="76"/>
      <c r="B84" s="76"/>
      <c r="C84" s="77"/>
      <c r="D84" s="77" t="s">
        <v>125</v>
      </c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31"/>
    </row>
    <row r="85" spans="1:16" ht="18.75">
      <c r="A85" s="76"/>
      <c r="B85" s="76"/>
      <c r="C85" s="77"/>
      <c r="D85" s="77" t="s">
        <v>126</v>
      </c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</row>
    <row r="86" spans="1:16" ht="18.75">
      <c r="A86" s="277"/>
      <c r="D86" s="77" t="s">
        <v>127</v>
      </c>
      <c r="E86" s="76"/>
      <c r="F86" s="76"/>
      <c r="G86" s="76"/>
      <c r="H86" s="76"/>
      <c r="I86" s="76"/>
      <c r="P86" s="76"/>
    </row>
    <row r="87" spans="1:16" ht="18.75">
      <c r="A87" s="76"/>
      <c r="B87" s="76"/>
      <c r="C87" s="77"/>
      <c r="D87" s="79"/>
      <c r="E87" s="79"/>
      <c r="F87" s="79"/>
      <c r="G87" s="79"/>
      <c r="H87" s="79"/>
      <c r="I87" s="79"/>
      <c r="J87" s="76"/>
      <c r="K87" s="76"/>
      <c r="L87" s="76"/>
      <c r="M87" s="76"/>
      <c r="N87" s="76"/>
      <c r="O87" s="76"/>
      <c r="P87" s="76"/>
    </row>
    <row r="88" spans="1:16" ht="18.75">
      <c r="A88" s="267" t="s">
        <v>230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76"/>
      <c r="P88" s="76"/>
    </row>
    <row r="89" spans="1:16" ht="18.75">
      <c r="A89" s="269" t="s">
        <v>228</v>
      </c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76"/>
      <c r="P89" s="76"/>
    </row>
    <row r="90" spans="1:16" ht="14.25">
      <c r="A90" s="422" t="s">
        <v>229</v>
      </c>
      <c r="B90" s="422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P90" s="277"/>
    </row>
    <row r="91" spans="1:16" ht="14.25">
      <c r="A91" s="269"/>
      <c r="B91" s="269"/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  <c r="N91" s="269"/>
      <c r="P91" s="277"/>
    </row>
    <row r="92" spans="1:16" ht="14.25">
      <c r="A92" s="423" t="s">
        <v>314</v>
      </c>
      <c r="B92" s="423"/>
      <c r="C92" s="423"/>
      <c r="D92" s="423"/>
      <c r="E92" s="423"/>
      <c r="F92" s="423"/>
      <c r="G92" s="423"/>
      <c r="H92" s="423"/>
      <c r="I92" s="423"/>
      <c r="J92" s="423"/>
      <c r="K92" s="423"/>
      <c r="L92" s="423"/>
      <c r="M92" s="423"/>
      <c r="N92" s="423"/>
    </row>
    <row r="93" spans="1:16" ht="14.25">
      <c r="A93" s="267"/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</row>
    <row r="94" spans="1:16" ht="19.5">
      <c r="A94" s="75" t="s">
        <v>447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</row>
    <row r="95" spans="1:16" ht="19.5">
      <c r="A95" s="75"/>
      <c r="B95" s="332" t="s">
        <v>427</v>
      </c>
      <c r="C95" s="419" t="s">
        <v>373</v>
      </c>
      <c r="D95" s="419"/>
      <c r="E95" s="419"/>
      <c r="F95" s="419"/>
      <c r="G95" s="419"/>
      <c r="H95" s="419"/>
      <c r="I95" s="419"/>
      <c r="J95" s="419"/>
      <c r="K95" s="419"/>
      <c r="L95" s="419"/>
      <c r="M95" s="419"/>
      <c r="N95" s="419"/>
      <c r="O95" s="419"/>
    </row>
    <row r="96" spans="1:16">
      <c r="C96" s="419"/>
      <c r="D96" s="419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</row>
  </sheetData>
  <mergeCells count="58">
    <mergeCell ref="B10:O10"/>
    <mergeCell ref="B11:O11"/>
    <mergeCell ref="B12:O12"/>
    <mergeCell ref="B69:O69"/>
    <mergeCell ref="B65:O65"/>
    <mergeCell ref="B66:O66"/>
    <mergeCell ref="B60:O60"/>
    <mergeCell ref="B61:O61"/>
    <mergeCell ref="B62:O62"/>
    <mergeCell ref="A64:O64"/>
    <mergeCell ref="B43:O43"/>
    <mergeCell ref="C23:O23"/>
    <mergeCell ref="C24:O24"/>
    <mergeCell ref="C26:O26"/>
    <mergeCell ref="A30:O30"/>
    <mergeCell ref="B31:O31"/>
    <mergeCell ref="B4:O4"/>
    <mergeCell ref="C29:O29"/>
    <mergeCell ref="C19:O19"/>
    <mergeCell ref="C20:O20"/>
    <mergeCell ref="C27:O27"/>
    <mergeCell ref="C21:O21"/>
    <mergeCell ref="C28:O28"/>
    <mergeCell ref="B16:O16"/>
    <mergeCell ref="B5:O5"/>
    <mergeCell ref="B6:O6"/>
    <mergeCell ref="B7:C7"/>
    <mergeCell ref="B8:C8"/>
    <mergeCell ref="B9:O9"/>
    <mergeCell ref="B13:O13"/>
    <mergeCell ref="B14:O14"/>
    <mergeCell ref="B15:O15"/>
    <mergeCell ref="Q41:AB41"/>
    <mergeCell ref="B42:O42"/>
    <mergeCell ref="B56:O56"/>
    <mergeCell ref="B44:O44"/>
    <mergeCell ref="B45:O45"/>
    <mergeCell ref="A46:O46"/>
    <mergeCell ref="B47:O47"/>
    <mergeCell ref="B48:O48"/>
    <mergeCell ref="A49:O49"/>
    <mergeCell ref="B50:O50"/>
    <mergeCell ref="B51:O51"/>
    <mergeCell ref="B52:O52"/>
    <mergeCell ref="A54:O54"/>
    <mergeCell ref="B55:O55"/>
    <mergeCell ref="B41:O41"/>
    <mergeCell ref="B32:O32"/>
    <mergeCell ref="B33:O33"/>
    <mergeCell ref="A40:O40"/>
    <mergeCell ref="A59:O59"/>
    <mergeCell ref="C96:O96"/>
    <mergeCell ref="A35:M35"/>
    <mergeCell ref="C76:O76"/>
    <mergeCell ref="A90:N90"/>
    <mergeCell ref="A92:N92"/>
    <mergeCell ref="C95:O95"/>
    <mergeCell ref="B70:O70"/>
  </mergeCells>
  <phoneticPr fontId="3" type="noConversion"/>
  <printOptions horizontalCentered="1"/>
  <pageMargins left="0.19685039370078741" right="0.19685039370078741" top="0.51181102362204722" bottom="0.27559055118110237" header="0.51181102362204722" footer="0.23622047244094491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Q357"/>
  <sheetViews>
    <sheetView topLeftCell="K298" zoomScaleSheetLayoutView="100" workbookViewId="0">
      <selection activeCell="P21" sqref="P21"/>
    </sheetView>
  </sheetViews>
  <sheetFormatPr defaultRowHeight="13.5"/>
  <cols>
    <col min="1" max="2" width="4.44140625" style="9" customWidth="1"/>
    <col min="3" max="3" width="9.109375" style="9" customWidth="1"/>
    <col min="4" max="4" width="13.21875" style="9" customWidth="1"/>
    <col min="5" max="5" width="7.6640625" style="9" customWidth="1"/>
    <col min="6" max="6" width="4.44140625" style="9" customWidth="1"/>
    <col min="7" max="7" width="3.5546875" style="9" customWidth="1"/>
    <col min="8" max="8" width="7.109375" style="9" customWidth="1"/>
    <col min="9" max="9" width="2.77734375" style="9" customWidth="1"/>
    <col min="10" max="10" width="2.88671875" style="9" customWidth="1"/>
    <col min="11" max="11" width="3.33203125" style="9" customWidth="1"/>
    <col min="12" max="12" width="3.77734375" style="9" customWidth="1"/>
    <col min="13" max="13" width="7.44140625" style="9" customWidth="1"/>
    <col min="14" max="14" width="11.33203125" style="9" customWidth="1"/>
    <col min="15" max="15" width="13.109375" style="9" customWidth="1"/>
    <col min="16" max="16" width="11.5546875" style="158" customWidth="1"/>
    <col min="17" max="17" width="9.33203125" style="9" customWidth="1"/>
    <col min="18" max="18" width="7.77734375" style="9" customWidth="1"/>
    <col min="19" max="19" width="12.5546875" style="9" customWidth="1"/>
    <col min="20" max="20" width="6.77734375" style="9" customWidth="1"/>
    <col min="21" max="21" width="6.21875" style="9" customWidth="1"/>
    <col min="22" max="22" width="5.88671875" style="9" customWidth="1"/>
    <col min="23" max="23" width="1.5546875" style="9" customWidth="1"/>
    <col min="24" max="24" width="9" style="9" bestFit="1" customWidth="1"/>
    <col min="25" max="25" width="12.44140625" style="9" customWidth="1"/>
    <col min="26" max="16384" width="8.88671875" style="9"/>
  </cols>
  <sheetData>
    <row r="1" spans="1:28" ht="21" customHeight="1">
      <c r="A1" s="24" t="s">
        <v>119</v>
      </c>
      <c r="B1" s="6"/>
      <c r="C1" s="6"/>
      <c r="D1" s="7"/>
      <c r="E1" s="6"/>
      <c r="F1" s="6"/>
      <c r="G1" s="6"/>
      <c r="H1" s="6"/>
      <c r="I1" s="8"/>
      <c r="J1" s="8"/>
      <c r="K1" s="8"/>
      <c r="L1" s="8"/>
      <c r="M1" s="8"/>
      <c r="N1" s="8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3.75" customHeight="1">
      <c r="A2" s="10"/>
      <c r="B2" s="11"/>
      <c r="C2" s="11"/>
      <c r="D2" s="11"/>
      <c r="E2" s="11"/>
      <c r="F2" s="11"/>
      <c r="G2" s="12"/>
      <c r="H2" s="12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15" customHeight="1">
      <c r="A3" s="531" t="s">
        <v>45</v>
      </c>
      <c r="B3" s="531"/>
      <c r="C3" s="531"/>
      <c r="D3" s="33" t="s">
        <v>46</v>
      </c>
      <c r="E3" s="34"/>
      <c r="F3" s="35"/>
      <c r="G3" s="35"/>
      <c r="H3" s="35"/>
      <c r="I3" s="35"/>
      <c r="J3" s="36"/>
      <c r="K3" s="531" t="s">
        <v>47</v>
      </c>
      <c r="L3" s="531"/>
      <c r="M3" s="531"/>
      <c r="N3" s="531" t="s">
        <v>18</v>
      </c>
      <c r="U3" s="25"/>
      <c r="V3" s="25"/>
      <c r="W3" s="25"/>
      <c r="X3" s="25"/>
      <c r="Y3" s="25"/>
      <c r="Z3" s="25"/>
      <c r="AA3" s="25"/>
      <c r="AB3" s="25"/>
    </row>
    <row r="4" spans="1:28" ht="15" customHeight="1">
      <c r="A4" s="531"/>
      <c r="B4" s="531"/>
      <c r="C4" s="531"/>
      <c r="D4" s="81">
        <v>6</v>
      </c>
      <c r="E4" s="670">
        <v>7</v>
      </c>
      <c r="F4" s="671"/>
      <c r="G4" s="672"/>
      <c r="H4" s="669" t="s">
        <v>48</v>
      </c>
      <c r="I4" s="669"/>
      <c r="J4" s="669"/>
      <c r="K4" s="531"/>
      <c r="L4" s="531"/>
      <c r="M4" s="531"/>
      <c r="N4" s="531"/>
      <c r="P4" s="159"/>
      <c r="Q4" s="14"/>
      <c r="U4" s="25"/>
      <c r="V4" s="25"/>
      <c r="W4" s="25"/>
      <c r="X4" s="25"/>
      <c r="Y4" s="25"/>
      <c r="Z4" s="25"/>
      <c r="AA4" s="25"/>
      <c r="AB4" s="25"/>
    </row>
    <row r="5" spans="1:28" ht="15" customHeight="1">
      <c r="A5" s="531" t="s">
        <v>34</v>
      </c>
      <c r="B5" s="531"/>
      <c r="C5" s="531"/>
      <c r="D5" s="40">
        <v>27107030</v>
      </c>
      <c r="E5" s="453">
        <v>26488590</v>
      </c>
      <c r="F5" s="454"/>
      <c r="G5" s="455"/>
      <c r="H5" s="456">
        <f t="shared" ref="H5:H15" si="0">E5-D5</f>
        <v>-618440</v>
      </c>
      <c r="I5" s="456"/>
      <c r="J5" s="456"/>
      <c r="K5" s="523">
        <f>H68</f>
        <v>26492550</v>
      </c>
      <c r="L5" s="523"/>
      <c r="M5" s="523"/>
      <c r="N5" s="42">
        <f t="shared" ref="N5:N15" si="1">K5-E5</f>
        <v>3960</v>
      </c>
      <c r="O5" s="31"/>
      <c r="P5" s="160"/>
      <c r="Q5" s="157"/>
      <c r="U5" s="25"/>
      <c r="V5" s="25"/>
      <c r="W5" s="25"/>
      <c r="X5" s="25"/>
      <c r="Y5" s="25"/>
      <c r="Z5" s="25"/>
      <c r="AA5" s="25"/>
      <c r="AB5" s="25"/>
    </row>
    <row r="6" spans="1:28" ht="15" customHeight="1">
      <c r="A6" s="531" t="s">
        <v>35</v>
      </c>
      <c r="B6" s="531"/>
      <c r="C6" s="531"/>
      <c r="D6" s="40">
        <v>44990500</v>
      </c>
      <c r="E6" s="453">
        <v>44990500</v>
      </c>
      <c r="F6" s="677"/>
      <c r="G6" s="678"/>
      <c r="H6" s="456">
        <f t="shared" si="0"/>
        <v>0</v>
      </c>
      <c r="I6" s="456"/>
      <c r="J6" s="456"/>
      <c r="K6" s="523">
        <f>H86</f>
        <v>44992880</v>
      </c>
      <c r="L6" s="523"/>
      <c r="M6" s="523"/>
      <c r="N6" s="42">
        <f t="shared" si="1"/>
        <v>2380</v>
      </c>
      <c r="O6" s="117"/>
      <c r="P6" s="222"/>
      <c r="T6" s="25"/>
      <c r="U6" s="25"/>
      <c r="V6" s="25"/>
      <c r="W6" s="25"/>
      <c r="X6" s="25"/>
      <c r="Y6" s="25"/>
      <c r="Z6" s="25"/>
      <c r="AA6" s="25"/>
    </row>
    <row r="7" spans="1:28" ht="15" customHeight="1">
      <c r="A7" s="531" t="s">
        <v>36</v>
      </c>
      <c r="B7" s="531"/>
      <c r="C7" s="531"/>
      <c r="D7" s="40">
        <v>18528910</v>
      </c>
      <c r="E7" s="453">
        <v>18528910</v>
      </c>
      <c r="F7" s="454"/>
      <c r="G7" s="455"/>
      <c r="H7" s="456">
        <f t="shared" si="0"/>
        <v>0</v>
      </c>
      <c r="I7" s="456"/>
      <c r="J7" s="456"/>
      <c r="K7" s="523">
        <f>H103</f>
        <v>18531730</v>
      </c>
      <c r="L7" s="523"/>
      <c r="M7" s="523"/>
      <c r="N7" s="42">
        <f t="shared" si="1"/>
        <v>2820</v>
      </c>
      <c r="O7" s="222"/>
      <c r="P7" s="116"/>
      <c r="T7" s="25"/>
      <c r="U7" s="25"/>
      <c r="V7" s="25"/>
      <c r="W7" s="25"/>
      <c r="X7" s="25"/>
      <c r="Y7" s="25"/>
      <c r="Z7" s="25"/>
      <c r="AA7" s="25"/>
    </row>
    <row r="8" spans="1:28" ht="15" customHeight="1">
      <c r="A8" s="531" t="s">
        <v>37</v>
      </c>
      <c r="B8" s="531"/>
      <c r="C8" s="531"/>
      <c r="D8" s="40">
        <v>550000</v>
      </c>
      <c r="E8" s="453">
        <v>550000</v>
      </c>
      <c r="F8" s="454"/>
      <c r="G8" s="455"/>
      <c r="H8" s="456">
        <f t="shared" si="0"/>
        <v>0</v>
      </c>
      <c r="I8" s="456"/>
      <c r="J8" s="456"/>
      <c r="K8" s="523">
        <f>H120</f>
        <v>550440</v>
      </c>
      <c r="L8" s="523"/>
      <c r="M8" s="523"/>
      <c r="N8" s="42">
        <f t="shared" si="1"/>
        <v>440</v>
      </c>
      <c r="P8" s="161"/>
      <c r="Q8" s="116"/>
      <c r="U8" s="25"/>
      <c r="V8" s="25"/>
      <c r="W8" s="25"/>
      <c r="X8" s="25"/>
      <c r="Y8" s="25"/>
      <c r="Z8" s="25"/>
      <c r="AA8" s="25"/>
      <c r="AB8" s="25"/>
    </row>
    <row r="9" spans="1:28" ht="15" customHeight="1">
      <c r="A9" s="531" t="s">
        <v>38</v>
      </c>
      <c r="B9" s="531"/>
      <c r="C9" s="531"/>
      <c r="D9" s="40">
        <v>2226400</v>
      </c>
      <c r="E9" s="453">
        <v>2226400</v>
      </c>
      <c r="F9" s="454"/>
      <c r="G9" s="455"/>
      <c r="H9" s="456">
        <f t="shared" si="0"/>
        <v>0</v>
      </c>
      <c r="I9" s="456"/>
      <c r="J9" s="456"/>
      <c r="K9" s="523">
        <f>H136</f>
        <v>2225940</v>
      </c>
      <c r="L9" s="523"/>
      <c r="M9" s="523"/>
      <c r="N9" s="42">
        <f t="shared" si="1"/>
        <v>-460</v>
      </c>
      <c r="P9" s="161"/>
      <c r="Q9" s="116"/>
      <c r="U9" s="25"/>
      <c r="V9" s="25"/>
      <c r="W9" s="25"/>
      <c r="X9" s="25"/>
      <c r="Y9" s="25"/>
      <c r="Z9" s="25"/>
      <c r="AA9" s="25"/>
      <c r="AB9" s="25"/>
    </row>
    <row r="10" spans="1:28" ht="15" customHeight="1">
      <c r="A10" s="531" t="s">
        <v>39</v>
      </c>
      <c r="B10" s="531"/>
      <c r="C10" s="531"/>
      <c r="D10" s="40">
        <v>2207980</v>
      </c>
      <c r="E10" s="453">
        <v>3419200</v>
      </c>
      <c r="F10" s="454"/>
      <c r="G10" s="455"/>
      <c r="H10" s="456">
        <f t="shared" si="0"/>
        <v>1211220</v>
      </c>
      <c r="I10" s="456"/>
      <c r="J10" s="456"/>
      <c r="K10" s="523">
        <f>H160</f>
        <v>3417540</v>
      </c>
      <c r="L10" s="523"/>
      <c r="M10" s="523"/>
      <c r="N10" s="42">
        <f t="shared" si="1"/>
        <v>-1660</v>
      </c>
      <c r="P10" s="161"/>
      <c r="Q10" s="116"/>
      <c r="U10" s="25"/>
      <c r="V10" s="25"/>
      <c r="W10" s="25"/>
      <c r="X10" s="25"/>
      <c r="Y10" s="25"/>
      <c r="Z10" s="25"/>
      <c r="AA10" s="25"/>
      <c r="AB10" s="25"/>
    </row>
    <row r="11" spans="1:28" ht="15" customHeight="1">
      <c r="A11" s="531" t="s">
        <v>40</v>
      </c>
      <c r="B11" s="531"/>
      <c r="C11" s="531"/>
      <c r="D11" s="40">
        <v>1500000</v>
      </c>
      <c r="E11" s="453">
        <v>1502000</v>
      </c>
      <c r="F11" s="454"/>
      <c r="G11" s="455"/>
      <c r="H11" s="456">
        <f t="shared" si="0"/>
        <v>2000</v>
      </c>
      <c r="I11" s="456"/>
      <c r="J11" s="456"/>
      <c r="K11" s="523">
        <f>F176</f>
        <v>1502000</v>
      </c>
      <c r="L11" s="523"/>
      <c r="M11" s="523"/>
      <c r="N11" s="42">
        <f t="shared" si="1"/>
        <v>0</v>
      </c>
      <c r="O11" s="362"/>
      <c r="P11" s="161"/>
      <c r="Q11" s="116"/>
      <c r="U11" s="25"/>
      <c r="V11" s="25"/>
      <c r="W11" s="25"/>
      <c r="X11" s="25"/>
      <c r="Y11" s="25"/>
      <c r="Z11" s="25"/>
      <c r="AA11" s="25"/>
      <c r="AB11" s="25"/>
    </row>
    <row r="12" spans="1:28" ht="15" customHeight="1">
      <c r="A12" s="541" t="s">
        <v>362</v>
      </c>
      <c r="B12" s="542"/>
      <c r="C12" s="543"/>
      <c r="D12" s="40">
        <v>1207840</v>
      </c>
      <c r="E12" s="453">
        <v>1207840</v>
      </c>
      <c r="F12" s="454"/>
      <c r="G12" s="455"/>
      <c r="H12" s="456">
        <f t="shared" si="0"/>
        <v>0</v>
      </c>
      <c r="I12" s="456"/>
      <c r="J12" s="456"/>
      <c r="K12" s="523">
        <f>H192</f>
        <v>1207350</v>
      </c>
      <c r="L12" s="523"/>
      <c r="M12" s="523"/>
      <c r="N12" s="42">
        <f t="shared" si="1"/>
        <v>-490</v>
      </c>
      <c r="P12" s="161"/>
      <c r="Q12" s="116"/>
      <c r="U12" s="25"/>
      <c r="V12" s="25"/>
      <c r="W12" s="25"/>
      <c r="X12" s="25"/>
      <c r="Y12" s="25"/>
      <c r="Z12" s="25"/>
      <c r="AA12" s="25"/>
      <c r="AB12" s="25"/>
    </row>
    <row r="13" spans="1:28" ht="15" customHeight="1">
      <c r="A13" s="531" t="s">
        <v>41</v>
      </c>
      <c r="B13" s="531"/>
      <c r="C13" s="531"/>
      <c r="D13" s="40">
        <v>10067800</v>
      </c>
      <c r="E13" s="453">
        <v>10067800</v>
      </c>
      <c r="F13" s="454"/>
      <c r="G13" s="455"/>
      <c r="H13" s="456">
        <f t="shared" si="0"/>
        <v>0</v>
      </c>
      <c r="I13" s="456"/>
      <c r="J13" s="456"/>
      <c r="K13" s="523">
        <f>H203</f>
        <v>10067800</v>
      </c>
      <c r="L13" s="523"/>
      <c r="M13" s="523"/>
      <c r="N13" s="42">
        <f t="shared" si="1"/>
        <v>0</v>
      </c>
      <c r="P13" s="161"/>
      <c r="Q13" s="116"/>
      <c r="U13" s="25"/>
      <c r="V13" s="25"/>
      <c r="W13" s="25"/>
      <c r="X13" s="25"/>
      <c r="Y13" s="25"/>
      <c r="Z13" s="25"/>
      <c r="AA13" s="25"/>
      <c r="AB13" s="25"/>
    </row>
    <row r="14" spans="1:28" ht="15" customHeight="1">
      <c r="A14" s="531" t="s">
        <v>42</v>
      </c>
      <c r="B14" s="531"/>
      <c r="C14" s="531"/>
      <c r="D14" s="44">
        <v>1098770</v>
      </c>
      <c r="E14" s="453">
        <v>1098770</v>
      </c>
      <c r="F14" s="454"/>
      <c r="G14" s="455"/>
      <c r="H14" s="456">
        <f>E14-D14</f>
        <v>0</v>
      </c>
      <c r="I14" s="456"/>
      <c r="J14" s="456"/>
      <c r="K14" s="523">
        <f>H216</f>
        <v>1097220</v>
      </c>
      <c r="L14" s="523"/>
      <c r="M14" s="523"/>
      <c r="N14" s="42">
        <f>K14-E14</f>
        <v>-1550</v>
      </c>
      <c r="Q14" s="25"/>
      <c r="R14" s="25"/>
      <c r="S14" s="25"/>
      <c r="T14" s="25"/>
      <c r="U14" s="25"/>
      <c r="V14" s="25"/>
      <c r="W14" s="25"/>
      <c r="X14" s="25"/>
    </row>
    <row r="15" spans="1:28" ht="15" customHeight="1">
      <c r="A15" s="531" t="s">
        <v>306</v>
      </c>
      <c r="B15" s="531"/>
      <c r="C15" s="531"/>
      <c r="D15" s="44">
        <v>1350000</v>
      </c>
      <c r="E15" s="453">
        <v>1350000</v>
      </c>
      <c r="F15" s="454"/>
      <c r="G15" s="455"/>
      <c r="H15" s="456">
        <f t="shared" si="0"/>
        <v>0</v>
      </c>
      <c r="I15" s="456"/>
      <c r="J15" s="456"/>
      <c r="K15" s="523">
        <f>H227</f>
        <v>1345520</v>
      </c>
      <c r="L15" s="523"/>
      <c r="M15" s="523"/>
      <c r="N15" s="42">
        <f t="shared" si="1"/>
        <v>-4480</v>
      </c>
      <c r="O15" s="255"/>
      <c r="Q15" s="25"/>
      <c r="R15" s="25"/>
      <c r="S15" s="25"/>
      <c r="T15" s="25"/>
      <c r="U15" s="96"/>
      <c r="V15" s="25"/>
      <c r="W15" s="25"/>
      <c r="X15" s="25"/>
    </row>
    <row r="16" spans="1:28" ht="15" customHeight="1">
      <c r="A16" s="512" t="s">
        <v>296</v>
      </c>
      <c r="B16" s="513"/>
      <c r="C16" s="37" t="s">
        <v>134</v>
      </c>
      <c r="D16" s="45">
        <v>10718040</v>
      </c>
      <c r="E16" s="653">
        <f>F233</f>
        <v>10743600</v>
      </c>
      <c r="F16" s="661"/>
      <c r="G16" s="662"/>
      <c r="H16" s="653"/>
      <c r="I16" s="661"/>
      <c r="J16" s="662"/>
      <c r="K16" s="653">
        <f>I233</f>
        <v>12282640</v>
      </c>
      <c r="L16" s="661"/>
      <c r="M16" s="662"/>
      <c r="N16" s="663" t="s">
        <v>305</v>
      </c>
      <c r="O16" s="117"/>
      <c r="P16" s="117"/>
      <c r="Q16" s="216"/>
      <c r="R16" s="25"/>
      <c r="S16" s="25"/>
      <c r="T16" s="25"/>
      <c r="U16" s="96"/>
      <c r="V16" s="25"/>
      <c r="W16" s="25"/>
      <c r="X16" s="25"/>
    </row>
    <row r="17" spans="1:42" ht="15" customHeight="1">
      <c r="A17" s="515"/>
      <c r="B17" s="516"/>
      <c r="C17" s="37" t="s">
        <v>315</v>
      </c>
      <c r="D17" s="45">
        <v>5883600</v>
      </c>
      <c r="E17" s="653">
        <f>F234</f>
        <v>5897800</v>
      </c>
      <c r="F17" s="654"/>
      <c r="G17" s="655"/>
      <c r="H17" s="653"/>
      <c r="I17" s="654"/>
      <c r="J17" s="655"/>
      <c r="K17" s="653">
        <f>I234</f>
        <v>6872840</v>
      </c>
      <c r="L17" s="654"/>
      <c r="M17" s="655"/>
      <c r="N17" s="664"/>
      <c r="O17" s="117"/>
      <c r="P17" s="117"/>
      <c r="Q17" s="216"/>
      <c r="R17" s="25"/>
      <c r="S17" s="25"/>
      <c r="T17" s="25"/>
      <c r="U17" s="96"/>
      <c r="V17" s="25"/>
      <c r="W17" s="25"/>
      <c r="X17" s="25"/>
    </row>
    <row r="18" spans="1:42" ht="15" customHeight="1">
      <c r="A18" s="515"/>
      <c r="B18" s="516"/>
      <c r="C18" s="201" t="s">
        <v>316</v>
      </c>
      <c r="D18" s="45">
        <v>2228470</v>
      </c>
      <c r="E18" s="653">
        <f>F235</f>
        <v>2233850</v>
      </c>
      <c r="F18" s="654"/>
      <c r="G18" s="655"/>
      <c r="H18" s="653"/>
      <c r="I18" s="654"/>
      <c r="J18" s="655"/>
      <c r="K18" s="653">
        <f>I235</f>
        <v>2382990</v>
      </c>
      <c r="L18" s="654"/>
      <c r="M18" s="655"/>
      <c r="N18" s="207">
        <f>K20-E20</f>
        <v>2663220</v>
      </c>
      <c r="O18" s="117"/>
      <c r="P18" s="117"/>
      <c r="Q18" s="216"/>
      <c r="R18" s="25"/>
      <c r="S18" s="25"/>
      <c r="T18" s="25"/>
      <c r="U18" s="96"/>
      <c r="V18" s="25"/>
      <c r="W18" s="25"/>
      <c r="X18" s="25"/>
    </row>
    <row r="19" spans="1:42" s="221" customFormat="1" ht="15" customHeight="1">
      <c r="A19" s="515"/>
      <c r="B19" s="516"/>
      <c r="C19" s="201" t="s">
        <v>363</v>
      </c>
      <c r="D19" s="45">
        <v>-162250</v>
      </c>
      <c r="E19" s="653">
        <f>F236</f>
        <v>-162250</v>
      </c>
      <c r="F19" s="654"/>
      <c r="G19" s="655"/>
      <c r="H19" s="653"/>
      <c r="I19" s="654"/>
      <c r="J19" s="655"/>
      <c r="K19" s="653">
        <f>I236</f>
        <v>-162250</v>
      </c>
      <c r="L19" s="654"/>
      <c r="M19" s="655"/>
      <c r="N19" s="256" t="s">
        <v>441</v>
      </c>
      <c r="O19" s="117"/>
      <c r="P19" s="117"/>
      <c r="Q19" s="216"/>
      <c r="R19" s="25"/>
      <c r="S19" s="25"/>
      <c r="T19" s="25"/>
      <c r="U19" s="96"/>
      <c r="V19" s="25"/>
      <c r="W19" s="25"/>
      <c r="X19" s="25"/>
    </row>
    <row r="20" spans="1:42" ht="15" customHeight="1">
      <c r="A20" s="518"/>
      <c r="B20" s="519"/>
      <c r="C20" s="223" t="s">
        <v>372</v>
      </c>
      <c r="D20" s="44">
        <f>SUM(D16:D19)</f>
        <v>18667860</v>
      </c>
      <c r="E20" s="653">
        <f>SUM(E16:E19)</f>
        <v>18713000</v>
      </c>
      <c r="F20" s="661"/>
      <c r="G20" s="662"/>
      <c r="H20" s="653">
        <f>E20-D20</f>
        <v>45140</v>
      </c>
      <c r="I20" s="661"/>
      <c r="J20" s="662"/>
      <c r="K20" s="653">
        <f>SUM(K16:K19)</f>
        <v>21376220</v>
      </c>
      <c r="L20" s="661"/>
      <c r="M20" s="662"/>
      <c r="N20" s="206" t="s">
        <v>307</v>
      </c>
      <c r="O20" s="216"/>
      <c r="P20" s="9"/>
      <c r="Q20" s="25"/>
      <c r="R20" s="25"/>
      <c r="S20" s="25"/>
      <c r="T20" s="25"/>
      <c r="U20" s="25"/>
      <c r="V20" s="25"/>
      <c r="W20" s="25"/>
      <c r="X20" s="25"/>
    </row>
    <row r="21" spans="1:42" ht="15" customHeight="1">
      <c r="A21" s="512" t="s">
        <v>297</v>
      </c>
      <c r="B21" s="656"/>
      <c r="C21" s="451" t="s">
        <v>19</v>
      </c>
      <c r="D21" s="449">
        <v>57495490</v>
      </c>
      <c r="E21" s="446">
        <f>K21+K22</f>
        <v>57460330</v>
      </c>
      <c r="F21" s="447"/>
      <c r="G21" s="448"/>
      <c r="H21" s="440"/>
      <c r="I21" s="441"/>
      <c r="J21" s="442"/>
      <c r="K21" s="668">
        <f>I248</f>
        <v>56882940</v>
      </c>
      <c r="L21" s="668"/>
      <c r="M21" s="668"/>
      <c r="N21" s="242"/>
      <c r="Q21" s="25"/>
      <c r="R21" s="25"/>
      <c r="S21" s="25"/>
      <c r="T21" s="25"/>
      <c r="U21" s="25"/>
      <c r="V21" s="25"/>
      <c r="W21" s="25"/>
      <c r="X21" s="25"/>
    </row>
    <row r="22" spans="1:42" s="237" customFormat="1" ht="15" customHeight="1">
      <c r="A22" s="515"/>
      <c r="B22" s="657"/>
      <c r="C22" s="452"/>
      <c r="D22" s="450"/>
      <c r="E22" s="437"/>
      <c r="F22" s="438"/>
      <c r="G22" s="439"/>
      <c r="H22" s="443"/>
      <c r="I22" s="444"/>
      <c r="J22" s="445"/>
      <c r="K22" s="437">
        <f>I249</f>
        <v>577390</v>
      </c>
      <c r="L22" s="438"/>
      <c r="M22" s="439"/>
      <c r="N22" s="241" t="s">
        <v>387</v>
      </c>
      <c r="P22" s="158"/>
      <c r="Q22" s="25"/>
      <c r="R22" s="25"/>
      <c r="S22" s="25"/>
      <c r="T22" s="25"/>
      <c r="U22" s="25"/>
      <c r="V22" s="25"/>
      <c r="W22" s="25"/>
      <c r="X22" s="25"/>
    </row>
    <row r="23" spans="1:42" ht="15" customHeight="1">
      <c r="A23" s="515"/>
      <c r="B23" s="657"/>
      <c r="C23" s="84" t="s">
        <v>179</v>
      </c>
      <c r="D23" s="40">
        <v>2111700</v>
      </c>
      <c r="E23" s="453">
        <f>I250</f>
        <v>2659790</v>
      </c>
      <c r="F23" s="454"/>
      <c r="G23" s="455"/>
      <c r="H23" s="665"/>
      <c r="I23" s="666"/>
      <c r="J23" s="667"/>
      <c r="K23" s="453">
        <f>I250</f>
        <v>2659790</v>
      </c>
      <c r="L23" s="457"/>
      <c r="M23" s="458"/>
      <c r="N23" s="42"/>
      <c r="O23" s="16"/>
      <c r="P23" s="161"/>
      <c r="Q23" s="116"/>
      <c r="U23" s="25"/>
      <c r="V23" s="25"/>
      <c r="W23" s="25"/>
      <c r="X23" s="25"/>
      <c r="Y23" s="25"/>
      <c r="Z23" s="25"/>
      <c r="AA23" s="25"/>
      <c r="AB23" s="25"/>
    </row>
    <row r="24" spans="1:42" ht="15" customHeight="1">
      <c r="A24" s="658"/>
      <c r="B24" s="657"/>
      <c r="C24" s="46" t="s">
        <v>5</v>
      </c>
      <c r="D24" s="40">
        <v>9905290</v>
      </c>
      <c r="E24" s="453">
        <f>I251</f>
        <v>12351600</v>
      </c>
      <c r="F24" s="454"/>
      <c r="G24" s="455"/>
      <c r="H24" s="456"/>
      <c r="I24" s="456"/>
      <c r="J24" s="456"/>
      <c r="K24" s="453">
        <f>H281</f>
        <v>12354580</v>
      </c>
      <c r="L24" s="457"/>
      <c r="M24" s="458"/>
      <c r="N24" s="203"/>
      <c r="O24" s="339"/>
      <c r="P24" s="161"/>
      <c r="Q24" s="116"/>
      <c r="U24" s="25"/>
      <c r="V24" s="25"/>
      <c r="W24" s="25"/>
      <c r="X24" s="25"/>
      <c r="Y24" s="25"/>
      <c r="Z24" s="25"/>
      <c r="AA24" s="25"/>
      <c r="AB24" s="25"/>
    </row>
    <row r="25" spans="1:42" ht="15" customHeight="1">
      <c r="A25" s="658"/>
      <c r="B25" s="657"/>
      <c r="C25" s="204" t="s">
        <v>317</v>
      </c>
      <c r="D25" s="40">
        <v>1564300</v>
      </c>
      <c r="E25" s="453">
        <f>I252</f>
        <v>1509650</v>
      </c>
      <c r="F25" s="454"/>
      <c r="G25" s="455"/>
      <c r="H25" s="665"/>
      <c r="I25" s="666"/>
      <c r="J25" s="667"/>
      <c r="K25" s="453">
        <f>I252</f>
        <v>1509650</v>
      </c>
      <c r="L25" s="457"/>
      <c r="M25" s="458"/>
      <c r="N25" s="42"/>
      <c r="O25" s="340"/>
      <c r="P25" s="161"/>
      <c r="Q25" s="116"/>
      <c r="U25" s="25"/>
      <c r="V25" s="25"/>
      <c r="W25" s="25"/>
      <c r="X25" s="25"/>
      <c r="Y25" s="25"/>
      <c r="Z25" s="25"/>
      <c r="AA25" s="25"/>
      <c r="AB25" s="25"/>
    </row>
    <row r="26" spans="1:42" s="237" customFormat="1" ht="15" customHeight="1">
      <c r="A26" s="658"/>
      <c r="B26" s="657"/>
      <c r="C26" s="238" t="s">
        <v>318</v>
      </c>
      <c r="D26" s="240">
        <v>65000</v>
      </c>
      <c r="E26" s="453">
        <f>I254</f>
        <v>85000</v>
      </c>
      <c r="F26" s="454"/>
      <c r="G26" s="455"/>
      <c r="H26" s="456"/>
      <c r="I26" s="456"/>
      <c r="J26" s="456"/>
      <c r="K26" s="453">
        <f>I254</f>
        <v>85000</v>
      </c>
      <c r="L26" s="457"/>
      <c r="M26" s="458"/>
      <c r="N26" s="203"/>
      <c r="O26" s="117"/>
      <c r="P26" s="161"/>
      <c r="Q26" s="116"/>
      <c r="U26" s="25"/>
      <c r="V26" s="25"/>
      <c r="W26" s="25"/>
      <c r="X26" s="25"/>
      <c r="Y26" s="25"/>
      <c r="Z26" s="25"/>
      <c r="AA26" s="25"/>
      <c r="AB26" s="25"/>
    </row>
    <row r="27" spans="1:42" ht="15" customHeight="1">
      <c r="A27" s="658"/>
      <c r="B27" s="657"/>
      <c r="C27" s="239" t="s">
        <v>388</v>
      </c>
      <c r="D27" s="40">
        <v>414170</v>
      </c>
      <c r="E27" s="453">
        <v>414170</v>
      </c>
      <c r="F27" s="454"/>
      <c r="G27" s="455"/>
      <c r="H27" s="456"/>
      <c r="I27" s="456"/>
      <c r="J27" s="456"/>
      <c r="K27" s="453">
        <f>I253</f>
        <v>414170</v>
      </c>
      <c r="L27" s="457"/>
      <c r="M27" s="458"/>
      <c r="N27" s="203"/>
      <c r="O27" s="117"/>
      <c r="P27" s="161"/>
      <c r="Q27" s="116"/>
      <c r="U27" s="25"/>
      <c r="V27" s="25"/>
      <c r="W27" s="25"/>
      <c r="X27" s="25"/>
      <c r="Y27" s="25"/>
      <c r="Z27" s="25"/>
      <c r="AA27" s="25"/>
      <c r="AB27" s="25"/>
    </row>
    <row r="28" spans="1:42" ht="15" customHeight="1">
      <c r="A28" s="658"/>
      <c r="B28" s="657"/>
      <c r="C28" s="46" t="s">
        <v>32</v>
      </c>
      <c r="D28" s="40">
        <v>3572500</v>
      </c>
      <c r="E28" s="453">
        <f>I255</f>
        <v>3572500</v>
      </c>
      <c r="F28" s="454"/>
      <c r="G28" s="455"/>
      <c r="H28" s="456"/>
      <c r="I28" s="456"/>
      <c r="J28" s="456"/>
      <c r="K28" s="453">
        <f>E268</f>
        <v>3572500</v>
      </c>
      <c r="L28" s="457"/>
      <c r="M28" s="458"/>
      <c r="N28" s="42"/>
      <c r="P28" s="161"/>
      <c r="Q28" s="116"/>
      <c r="U28" s="25"/>
      <c r="V28" s="25"/>
      <c r="W28" s="25"/>
      <c r="X28" s="25"/>
      <c r="Y28" s="25"/>
      <c r="Z28" s="25"/>
      <c r="AA28" s="25"/>
      <c r="AB28" s="25"/>
    </row>
    <row r="29" spans="1:42" ht="15" customHeight="1">
      <c r="A29" s="659"/>
      <c r="B29" s="660"/>
      <c r="C29" s="46" t="s">
        <v>33</v>
      </c>
      <c r="D29" s="40">
        <f>SUM(D21:D28)</f>
        <v>75128450</v>
      </c>
      <c r="E29" s="453">
        <f>SUM(E21:G28)</f>
        <v>78053040</v>
      </c>
      <c r="F29" s="454"/>
      <c r="G29" s="455"/>
      <c r="H29" s="456">
        <f>E29-D29</f>
        <v>2924590</v>
      </c>
      <c r="I29" s="456"/>
      <c r="J29" s="456"/>
      <c r="K29" s="523">
        <f>SUM(K21:K28)</f>
        <v>78056020</v>
      </c>
      <c r="L29" s="523"/>
      <c r="M29" s="523"/>
      <c r="N29" s="42">
        <f>K29-E29</f>
        <v>2980</v>
      </c>
      <c r="O29" s="214"/>
      <c r="P29" s="161"/>
      <c r="Q29" s="116"/>
      <c r="U29" s="25"/>
      <c r="V29" s="25"/>
      <c r="W29" s="25"/>
      <c r="X29" s="25"/>
      <c r="Y29" s="25"/>
      <c r="Z29" s="25"/>
      <c r="AA29" s="25"/>
      <c r="AB29" s="25"/>
    </row>
    <row r="30" spans="1:42" ht="15" customHeight="1">
      <c r="A30" s="452" t="s">
        <v>66</v>
      </c>
      <c r="B30" s="531"/>
      <c r="C30" s="531"/>
      <c r="D30" s="47">
        <f>SUM(D5,D6,D7,D8,D9,D10,D11,D12,D13,D14,D15,D20,D29)</f>
        <v>204631540</v>
      </c>
      <c r="E30" s="566">
        <f>E5+E6+E7+E8+E9+E10+E11+E12+E13+E14+E15+E20+E29</f>
        <v>208196050</v>
      </c>
      <c r="F30" s="454"/>
      <c r="G30" s="455"/>
      <c r="H30" s="456">
        <f>E30-D30</f>
        <v>3564510</v>
      </c>
      <c r="I30" s="456"/>
      <c r="J30" s="456"/>
      <c r="K30" s="651">
        <f>K5+K6+K7+K8+K9+K10+K11+K12+K13+K15+K20+K29+K14</f>
        <v>210863210</v>
      </c>
      <c r="L30" s="651"/>
      <c r="M30" s="651"/>
      <c r="N30" s="42">
        <f>N5+N6+N7+N8+N9+N10+N11+N12+N13+N14+N15+N29</f>
        <v>3940</v>
      </c>
      <c r="O30" s="17"/>
      <c r="P30" s="164"/>
      <c r="Q30" s="116"/>
      <c r="R30" s="117"/>
      <c r="U30" s="25"/>
      <c r="V30" s="25"/>
      <c r="W30" s="25"/>
      <c r="X30" s="25"/>
      <c r="Y30" s="25"/>
      <c r="Z30" s="25"/>
      <c r="AA30" s="25"/>
      <c r="AB30" s="25"/>
    </row>
    <row r="31" spans="1:42" ht="3" customHeight="1">
      <c r="AD31" s="14"/>
      <c r="AE31" s="14"/>
      <c r="AI31" s="25"/>
      <c r="AJ31" s="25"/>
      <c r="AK31" s="25"/>
      <c r="AL31" s="25"/>
      <c r="AM31" s="25"/>
      <c r="AN31" s="25"/>
      <c r="AO31" s="25"/>
      <c r="AP31" s="25"/>
    </row>
    <row r="32" spans="1:42" ht="17.25" customHeight="1">
      <c r="A32" s="652" t="s">
        <v>49</v>
      </c>
      <c r="B32" s="652"/>
      <c r="C32" s="652"/>
      <c r="D32" s="652"/>
      <c r="E32" s="6"/>
      <c r="F32" s="6"/>
      <c r="G32" s="6"/>
      <c r="H32" s="6"/>
      <c r="I32" s="8"/>
      <c r="J32" s="8"/>
      <c r="K32" s="8"/>
      <c r="L32" s="8"/>
      <c r="M32" s="8"/>
      <c r="N32" s="8"/>
      <c r="O32" s="8"/>
      <c r="P32" s="165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I32" s="25"/>
      <c r="AJ32" s="25"/>
      <c r="AK32" s="25"/>
      <c r="AL32" s="25"/>
      <c r="AM32" s="25"/>
      <c r="AN32" s="25"/>
      <c r="AO32" s="25"/>
      <c r="AP32" s="25"/>
    </row>
    <row r="33" spans="1:42" ht="14.25" customHeight="1">
      <c r="A33" s="639" t="s">
        <v>6</v>
      </c>
      <c r="B33" s="639"/>
      <c r="C33" s="639"/>
      <c r="D33" s="72" t="s">
        <v>20</v>
      </c>
      <c r="E33" s="72"/>
      <c r="F33" s="72"/>
      <c r="G33" s="72"/>
      <c r="H33" s="72"/>
      <c r="I33" s="72"/>
      <c r="J33" s="72"/>
      <c r="K33" s="72"/>
      <c r="M33" s="642">
        <f>E5</f>
        <v>26488590</v>
      </c>
      <c r="N33" s="642"/>
      <c r="O33" s="119"/>
      <c r="P33" s="166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I33" s="25"/>
      <c r="AJ33" s="25"/>
      <c r="AK33" s="25"/>
      <c r="AL33" s="25"/>
      <c r="AM33" s="25"/>
      <c r="AN33" s="25"/>
      <c r="AO33" s="25"/>
      <c r="AP33" s="25"/>
    </row>
    <row r="34" spans="1:42">
      <c r="A34" s="673" t="s">
        <v>144</v>
      </c>
      <c r="B34" s="673"/>
      <c r="C34" s="673"/>
      <c r="D34" s="673"/>
      <c r="E34" s="673"/>
      <c r="F34" s="673"/>
      <c r="G34" s="673"/>
      <c r="H34" s="673"/>
      <c r="I34" s="673"/>
      <c r="J34" s="673"/>
      <c r="K34" s="673"/>
      <c r="L34" s="673"/>
      <c r="M34" s="673"/>
      <c r="N34" s="673"/>
      <c r="O34" s="50"/>
      <c r="P34" s="167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</row>
    <row r="35" spans="1:42" s="14" customFormat="1" ht="12.75" customHeight="1">
      <c r="A35" s="531" t="s">
        <v>8</v>
      </c>
      <c r="B35" s="531"/>
      <c r="C35" s="531"/>
      <c r="D35" s="32" t="s">
        <v>21</v>
      </c>
      <c r="E35" s="531" t="s">
        <v>9</v>
      </c>
      <c r="F35" s="531"/>
      <c r="G35" s="531"/>
      <c r="H35" s="531"/>
      <c r="I35" s="531"/>
      <c r="J35" s="531"/>
      <c r="K35" s="531"/>
      <c r="L35" s="531"/>
      <c r="M35" s="531"/>
      <c r="N35" s="531"/>
      <c r="P35" s="159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ht="12" customHeight="1">
      <c r="A36" s="674" t="s">
        <v>309</v>
      </c>
      <c r="B36" s="648" t="s">
        <v>10</v>
      </c>
      <c r="C36" s="650"/>
      <c r="D36" s="49">
        <v>13300890</v>
      </c>
      <c r="E36" s="541" t="s">
        <v>442</v>
      </c>
      <c r="F36" s="542"/>
      <c r="G36" s="542"/>
      <c r="H36" s="542"/>
      <c r="I36" s="542"/>
      <c r="J36" s="542"/>
      <c r="K36" s="542"/>
      <c r="L36" s="542"/>
      <c r="M36" s="542"/>
      <c r="N36" s="543"/>
      <c r="O36" s="50"/>
      <c r="P36" s="167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</row>
    <row r="37" spans="1:42" ht="12" customHeight="1">
      <c r="A37" s="675"/>
      <c r="B37" s="640" t="s">
        <v>11</v>
      </c>
      <c r="C37" s="640"/>
      <c r="D37" s="49">
        <v>2356240</v>
      </c>
      <c r="E37" s="628" t="s">
        <v>443</v>
      </c>
      <c r="F37" s="628"/>
      <c r="G37" s="628"/>
      <c r="H37" s="628"/>
      <c r="I37" s="628"/>
      <c r="J37" s="628"/>
      <c r="K37" s="628"/>
      <c r="L37" s="628"/>
      <c r="M37" s="628"/>
      <c r="N37" s="628"/>
      <c r="O37" s="50"/>
      <c r="P37" s="167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</row>
    <row r="38" spans="1:42" ht="12" customHeight="1">
      <c r="A38" s="675"/>
      <c r="B38" s="640" t="s">
        <v>188</v>
      </c>
      <c r="C38" s="640"/>
      <c r="D38" s="49">
        <v>3485250</v>
      </c>
      <c r="E38" s="628" t="s">
        <v>123</v>
      </c>
      <c r="F38" s="628"/>
      <c r="G38" s="628"/>
      <c r="H38" s="628"/>
      <c r="I38" s="628"/>
      <c r="J38" s="628"/>
      <c r="K38" s="628"/>
      <c r="L38" s="628"/>
      <c r="M38" s="628"/>
      <c r="N38" s="628"/>
      <c r="O38" s="50"/>
      <c r="P38" s="167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</row>
    <row r="39" spans="1:42" ht="12" customHeight="1">
      <c r="A39" s="675"/>
      <c r="B39" s="640" t="s">
        <v>136</v>
      </c>
      <c r="C39" s="640"/>
      <c r="D39" s="49">
        <v>844660</v>
      </c>
      <c r="E39" s="628" t="s">
        <v>444</v>
      </c>
      <c r="F39" s="628"/>
      <c r="G39" s="628"/>
      <c r="H39" s="628"/>
      <c r="I39" s="628"/>
      <c r="J39" s="628"/>
      <c r="K39" s="628"/>
      <c r="L39" s="628"/>
      <c r="M39" s="628"/>
      <c r="N39" s="628"/>
      <c r="O39" s="50"/>
      <c r="P39" s="167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</row>
    <row r="40" spans="1:42" ht="12" customHeight="1">
      <c r="A40" s="676"/>
      <c r="B40" s="640" t="s">
        <v>12</v>
      </c>
      <c r="C40" s="640"/>
      <c r="D40" s="49">
        <v>1688250</v>
      </c>
      <c r="E40" s="628" t="s">
        <v>105</v>
      </c>
      <c r="F40" s="628"/>
      <c r="G40" s="628"/>
      <c r="H40" s="628"/>
      <c r="I40" s="628"/>
      <c r="J40" s="628"/>
      <c r="K40" s="628"/>
      <c r="L40" s="628"/>
      <c r="M40" s="628"/>
      <c r="N40" s="628"/>
      <c r="O40" s="50"/>
      <c r="P40" s="167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</row>
    <row r="41" spans="1:42" ht="12" customHeight="1">
      <c r="A41" s="643" t="s">
        <v>120</v>
      </c>
      <c r="B41" s="640" t="s">
        <v>22</v>
      </c>
      <c r="C41" s="640"/>
      <c r="D41" s="49">
        <v>822000</v>
      </c>
      <c r="E41" s="628" t="s">
        <v>117</v>
      </c>
      <c r="F41" s="628"/>
      <c r="G41" s="628"/>
      <c r="H41" s="628"/>
      <c r="I41" s="628"/>
      <c r="J41" s="628"/>
      <c r="K41" s="628"/>
      <c r="L41" s="628"/>
      <c r="M41" s="628"/>
      <c r="N41" s="628"/>
      <c r="O41" s="50"/>
      <c r="P41" s="167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</row>
    <row r="42" spans="1:42" ht="12" customHeight="1">
      <c r="A42" s="644"/>
      <c r="B42" s="434" t="s">
        <v>139</v>
      </c>
      <c r="C42" s="436"/>
      <c r="D42" s="49">
        <v>745670</v>
      </c>
      <c r="E42" s="541" t="s">
        <v>118</v>
      </c>
      <c r="F42" s="542"/>
      <c r="G42" s="542"/>
      <c r="H42" s="542"/>
      <c r="I42" s="542"/>
      <c r="J42" s="542"/>
      <c r="K42" s="542"/>
      <c r="L42" s="542"/>
      <c r="M42" s="542"/>
      <c r="N42" s="543"/>
      <c r="O42" s="50"/>
      <c r="P42" s="167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25"/>
      <c r="AD42" s="25" t="s">
        <v>243</v>
      </c>
      <c r="AE42" s="25" t="s">
        <v>240</v>
      </c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1:42" ht="12" customHeight="1">
      <c r="A43" s="644"/>
      <c r="B43" s="434" t="s">
        <v>189</v>
      </c>
      <c r="C43" s="436"/>
      <c r="D43" s="49">
        <v>545930</v>
      </c>
      <c r="E43" s="541" t="s">
        <v>361</v>
      </c>
      <c r="F43" s="542"/>
      <c r="G43" s="542"/>
      <c r="H43" s="542"/>
      <c r="I43" s="542"/>
      <c r="J43" s="542"/>
      <c r="K43" s="542"/>
      <c r="L43" s="542"/>
      <c r="M43" s="542"/>
      <c r="N43" s="543"/>
      <c r="O43" s="50"/>
      <c r="P43" s="167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25"/>
      <c r="AD43" s="25" t="s">
        <v>244</v>
      </c>
      <c r="AE43" s="25" t="s">
        <v>239</v>
      </c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</row>
    <row r="44" spans="1:42" ht="12" customHeight="1">
      <c r="A44" s="644"/>
      <c r="B44" s="648" t="s">
        <v>13</v>
      </c>
      <c r="C44" s="649"/>
      <c r="D44" s="49">
        <v>543820</v>
      </c>
      <c r="E44" s="628" t="s">
        <v>310</v>
      </c>
      <c r="F44" s="628"/>
      <c r="G44" s="628"/>
      <c r="H44" s="628"/>
      <c r="I44" s="628"/>
      <c r="J44" s="628"/>
      <c r="K44" s="628"/>
      <c r="L44" s="628"/>
      <c r="M44" s="628"/>
      <c r="N44" s="628"/>
      <c r="O44" s="50"/>
      <c r="P44" s="167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</row>
    <row r="45" spans="1:42" ht="12" customHeight="1">
      <c r="A45" s="645"/>
      <c r="B45" s="646" t="s">
        <v>231</v>
      </c>
      <c r="C45" s="647"/>
      <c r="D45" s="49">
        <v>316700</v>
      </c>
      <c r="E45" s="628" t="s">
        <v>456</v>
      </c>
      <c r="F45" s="628"/>
      <c r="G45" s="628"/>
      <c r="H45" s="628"/>
      <c r="I45" s="628"/>
      <c r="J45" s="628"/>
      <c r="K45" s="628"/>
      <c r="L45" s="628"/>
      <c r="M45" s="628"/>
      <c r="N45" s="628"/>
      <c r="O45" s="50"/>
      <c r="P45" s="167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</row>
    <row r="46" spans="1:42" ht="12" customHeight="1">
      <c r="A46" s="641" t="s">
        <v>14</v>
      </c>
      <c r="B46" s="641"/>
      <c r="C46" s="641"/>
      <c r="D46" s="49">
        <v>18000</v>
      </c>
      <c r="E46" s="628" t="s">
        <v>147</v>
      </c>
      <c r="F46" s="628"/>
      <c r="G46" s="628"/>
      <c r="H46" s="628"/>
      <c r="I46" s="628"/>
      <c r="J46" s="628"/>
      <c r="K46" s="628"/>
      <c r="L46" s="628"/>
      <c r="M46" s="628"/>
      <c r="N46" s="628"/>
      <c r="O46" s="50"/>
      <c r="P46" s="167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</row>
    <row r="47" spans="1:42" ht="12" customHeight="1">
      <c r="A47" s="464" t="s">
        <v>23</v>
      </c>
      <c r="B47" s="464"/>
      <c r="C47" s="464"/>
      <c r="D47" s="49">
        <v>133260</v>
      </c>
      <c r="E47" s="541" t="s">
        <v>232</v>
      </c>
      <c r="F47" s="542"/>
      <c r="G47" s="542"/>
      <c r="H47" s="542"/>
      <c r="I47" s="542"/>
      <c r="J47" s="542"/>
      <c r="K47" s="542"/>
      <c r="L47" s="542"/>
      <c r="M47" s="542"/>
      <c r="N47" s="543"/>
      <c r="O47" s="50"/>
      <c r="P47" s="167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</row>
    <row r="48" spans="1:42" ht="12" customHeight="1">
      <c r="A48" s="464" t="s">
        <v>24</v>
      </c>
      <c r="B48" s="464"/>
      <c r="C48" s="464"/>
      <c r="D48" s="49">
        <v>434000</v>
      </c>
      <c r="E48" s="625" t="s">
        <v>390</v>
      </c>
      <c r="F48" s="632"/>
      <c r="G48" s="632"/>
      <c r="H48" s="632"/>
      <c r="I48" s="632"/>
      <c r="J48" s="632"/>
      <c r="K48" s="632"/>
      <c r="L48" s="632"/>
      <c r="M48" s="632"/>
      <c r="N48" s="633"/>
      <c r="O48" s="120"/>
      <c r="P48" s="168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</row>
    <row r="49" spans="1:42" ht="12" customHeight="1">
      <c r="A49" s="464" t="s">
        <v>25</v>
      </c>
      <c r="B49" s="464"/>
      <c r="C49" s="464"/>
      <c r="D49" s="49">
        <v>203900</v>
      </c>
      <c r="E49" s="631" t="s">
        <v>432</v>
      </c>
      <c r="F49" s="631"/>
      <c r="G49" s="631"/>
      <c r="H49" s="631"/>
      <c r="I49" s="631"/>
      <c r="J49" s="631"/>
      <c r="K49" s="631"/>
      <c r="L49" s="631"/>
      <c r="M49" s="631"/>
      <c r="N49" s="631"/>
      <c r="O49" s="64"/>
      <c r="P49" s="169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</row>
    <row r="50" spans="1:42" ht="12" customHeight="1">
      <c r="A50" s="464" t="s">
        <v>181</v>
      </c>
      <c r="B50" s="464"/>
      <c r="C50" s="464"/>
      <c r="D50" s="49">
        <v>72300</v>
      </c>
      <c r="E50" s="628" t="s">
        <v>389</v>
      </c>
      <c r="F50" s="628"/>
      <c r="G50" s="628"/>
      <c r="H50" s="628"/>
      <c r="I50" s="628"/>
      <c r="J50" s="628"/>
      <c r="K50" s="628"/>
      <c r="L50" s="628"/>
      <c r="M50" s="628"/>
      <c r="N50" s="628"/>
      <c r="O50" s="50"/>
      <c r="P50" s="167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</row>
    <row r="51" spans="1:42" ht="12" customHeight="1">
      <c r="A51" s="464" t="s">
        <v>348</v>
      </c>
      <c r="B51" s="464"/>
      <c r="C51" s="464"/>
      <c r="D51" s="49">
        <v>200000</v>
      </c>
      <c r="E51" s="631" t="s">
        <v>116</v>
      </c>
      <c r="F51" s="631"/>
      <c r="G51" s="631"/>
      <c r="H51" s="631"/>
      <c r="I51" s="631"/>
      <c r="J51" s="631"/>
      <c r="K51" s="631"/>
      <c r="L51" s="631"/>
      <c r="M51" s="631"/>
      <c r="N51" s="631"/>
      <c r="O51" s="64"/>
      <c r="P51" s="169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</row>
    <row r="52" spans="1:42" ht="12" customHeight="1">
      <c r="A52" s="464" t="s">
        <v>106</v>
      </c>
      <c r="B52" s="464"/>
      <c r="C52" s="464"/>
      <c r="D52" s="49">
        <v>1500</v>
      </c>
      <c r="E52" s="631" t="s">
        <v>431</v>
      </c>
      <c r="F52" s="631"/>
      <c r="G52" s="631"/>
      <c r="H52" s="631"/>
      <c r="I52" s="631"/>
      <c r="J52" s="631"/>
      <c r="K52" s="631"/>
      <c r="L52" s="631"/>
      <c r="M52" s="631"/>
      <c r="N52" s="631"/>
      <c r="O52" s="64"/>
      <c r="P52" s="169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98"/>
      <c r="AD52" s="99"/>
      <c r="AE52" s="99"/>
      <c r="AF52" s="99"/>
      <c r="AG52" s="99"/>
      <c r="AH52" s="99"/>
      <c r="AI52" s="99"/>
      <c r="AJ52" s="99"/>
      <c r="AK52" s="99"/>
      <c r="AL52" s="99"/>
      <c r="AM52" s="25"/>
      <c r="AN52" s="25"/>
      <c r="AO52" s="25"/>
      <c r="AP52" s="25"/>
    </row>
    <row r="53" spans="1:42" ht="12" customHeight="1">
      <c r="A53" s="464" t="s">
        <v>15</v>
      </c>
      <c r="B53" s="464"/>
      <c r="C53" s="464"/>
      <c r="D53" s="49">
        <v>164260</v>
      </c>
      <c r="E53" s="628" t="s">
        <v>292</v>
      </c>
      <c r="F53" s="628"/>
      <c r="G53" s="628"/>
      <c r="H53" s="628"/>
      <c r="I53" s="628"/>
      <c r="J53" s="628"/>
      <c r="K53" s="628"/>
      <c r="L53" s="628"/>
      <c r="M53" s="628"/>
      <c r="N53" s="628"/>
      <c r="O53" s="50"/>
      <c r="P53" s="167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</row>
    <row r="54" spans="1:42" ht="12" customHeight="1">
      <c r="A54" s="464" t="s">
        <v>16</v>
      </c>
      <c r="B54" s="464"/>
      <c r="C54" s="464"/>
      <c r="D54" s="49">
        <v>227300</v>
      </c>
      <c r="E54" s="625" t="s">
        <v>448</v>
      </c>
      <c r="F54" s="626"/>
      <c r="G54" s="626"/>
      <c r="H54" s="626"/>
      <c r="I54" s="626"/>
      <c r="J54" s="626"/>
      <c r="K54" s="626"/>
      <c r="L54" s="626"/>
      <c r="M54" s="626"/>
      <c r="N54" s="627"/>
      <c r="O54" s="120"/>
      <c r="P54" s="168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</row>
    <row r="55" spans="1:42" ht="12" customHeight="1">
      <c r="A55" s="606" t="s">
        <v>323</v>
      </c>
      <c r="B55" s="607"/>
      <c r="C55" s="608"/>
      <c r="D55" s="49">
        <v>0</v>
      </c>
      <c r="E55" s="628"/>
      <c r="F55" s="628"/>
      <c r="G55" s="628"/>
      <c r="H55" s="628"/>
      <c r="I55" s="628"/>
      <c r="J55" s="628"/>
      <c r="K55" s="628"/>
      <c r="L55" s="628"/>
      <c r="M55" s="628"/>
      <c r="N55" s="628"/>
      <c r="O55" s="50"/>
      <c r="P55" s="205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</row>
    <row r="56" spans="1:42" ht="12" customHeight="1">
      <c r="A56" s="606" t="s">
        <v>254</v>
      </c>
      <c r="B56" s="607"/>
      <c r="C56" s="608"/>
      <c r="D56" s="49">
        <v>384660</v>
      </c>
      <c r="E56" s="628" t="s">
        <v>457</v>
      </c>
      <c r="F56" s="628"/>
      <c r="G56" s="628"/>
      <c r="H56" s="628"/>
      <c r="I56" s="628"/>
      <c r="J56" s="628"/>
      <c r="K56" s="628"/>
      <c r="L56" s="628"/>
      <c r="M56" s="628"/>
      <c r="N56" s="628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</row>
    <row r="57" spans="1:42" ht="12" customHeight="1">
      <c r="A57" s="636" t="s">
        <v>1</v>
      </c>
      <c r="B57" s="637"/>
      <c r="C57" s="637"/>
      <c r="D57" s="49">
        <f>SUM(D36:D56)</f>
        <v>26488590</v>
      </c>
      <c r="E57" s="635"/>
      <c r="F57" s="635"/>
      <c r="G57" s="635"/>
      <c r="H57" s="635"/>
      <c r="I57" s="635"/>
      <c r="J57" s="635"/>
      <c r="K57" s="635"/>
      <c r="L57" s="635"/>
      <c r="M57" s="635"/>
      <c r="N57" s="635"/>
      <c r="O57" s="121"/>
      <c r="P57" s="170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</row>
    <row r="58" spans="1:42" ht="20.25" customHeight="1">
      <c r="A58" s="629" t="s">
        <v>353</v>
      </c>
      <c r="B58" s="630"/>
      <c r="C58" s="630"/>
      <c r="D58" s="630"/>
      <c r="E58" s="630"/>
      <c r="F58" s="630"/>
      <c r="G58" s="630"/>
      <c r="H58" s="22"/>
      <c r="I58" s="19"/>
      <c r="J58" s="88"/>
      <c r="K58" s="88"/>
      <c r="L58" s="19"/>
      <c r="M58" s="19"/>
      <c r="N58" s="59"/>
      <c r="O58" s="14"/>
      <c r="P58" s="159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</row>
    <row r="59" spans="1:42" ht="13.5" customHeight="1">
      <c r="A59" s="638">
        <f>D57</f>
        <v>26488590</v>
      </c>
      <c r="B59" s="554"/>
      <c r="C59" s="554"/>
      <c r="D59" s="218">
        <v>166370</v>
      </c>
      <c r="E59" s="15" t="s">
        <v>352</v>
      </c>
      <c r="F59" s="14" t="s">
        <v>26</v>
      </c>
      <c r="G59" s="524">
        <f>ROUND(A59/D59,2)</f>
        <v>159.21</v>
      </c>
      <c r="H59" s="524"/>
      <c r="I59" s="530"/>
      <c r="J59" s="530"/>
      <c r="K59" s="530"/>
      <c r="L59" s="530"/>
      <c r="M59" s="530"/>
      <c r="N59" s="634"/>
      <c r="O59" s="118"/>
      <c r="P59" s="171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</row>
    <row r="60" spans="1:42" ht="12.75" customHeight="1">
      <c r="A60" s="529" t="s">
        <v>434</v>
      </c>
      <c r="B60" s="529"/>
      <c r="C60" s="51" t="s">
        <v>27</v>
      </c>
      <c r="D60" s="32" t="s">
        <v>433</v>
      </c>
      <c r="E60" s="531" t="s">
        <v>28</v>
      </c>
      <c r="F60" s="531"/>
      <c r="G60" s="531"/>
      <c r="H60" s="434" t="s">
        <v>29</v>
      </c>
      <c r="I60" s="435"/>
      <c r="J60" s="435"/>
      <c r="K60" s="435"/>
      <c r="L60" s="436"/>
      <c r="M60" s="531" t="s">
        <v>17</v>
      </c>
      <c r="N60" s="531"/>
      <c r="O60" s="14"/>
      <c r="P60" s="159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97"/>
      <c r="AD60" s="100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</row>
    <row r="61" spans="1:42" ht="12.75" customHeight="1">
      <c r="A61" s="529">
        <v>79.319999999999993</v>
      </c>
      <c r="B61" s="529"/>
      <c r="C61" s="52">
        <v>258</v>
      </c>
      <c r="D61" s="465">
        <f>G59</f>
        <v>159.21</v>
      </c>
      <c r="E61" s="463">
        <f>ROUND(A61*$D$61,-1)</f>
        <v>12630</v>
      </c>
      <c r="F61" s="463"/>
      <c r="G61" s="463"/>
      <c r="H61" s="468">
        <f>ROUND(E61*C61,0)</f>
        <v>3258540</v>
      </c>
      <c r="I61" s="469"/>
      <c r="J61" s="469"/>
      <c r="K61" s="469"/>
      <c r="L61" s="470"/>
      <c r="M61" s="624"/>
      <c r="N61" s="624"/>
      <c r="O61" s="16"/>
      <c r="P61" s="163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01"/>
      <c r="AD61" s="102"/>
      <c r="AE61" s="103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</row>
    <row r="62" spans="1:42" ht="12.75" customHeight="1">
      <c r="A62" s="529">
        <v>92.54</v>
      </c>
      <c r="B62" s="529"/>
      <c r="C62" s="52">
        <v>196</v>
      </c>
      <c r="D62" s="466"/>
      <c r="E62" s="463">
        <f t="shared" ref="E62:E67" si="2">ROUND(A62*$D$61,-1)</f>
        <v>14730</v>
      </c>
      <c r="F62" s="463"/>
      <c r="G62" s="463"/>
      <c r="H62" s="468">
        <f t="shared" ref="H62:H67" si="3">ROUND(E62*C62,0)</f>
        <v>2887080</v>
      </c>
      <c r="I62" s="469"/>
      <c r="J62" s="469"/>
      <c r="K62" s="469"/>
      <c r="L62" s="470"/>
      <c r="M62" s="624"/>
      <c r="N62" s="624"/>
      <c r="O62" s="16"/>
      <c r="P62" s="163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01"/>
      <c r="AD62" s="102"/>
      <c r="AE62" s="103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</row>
    <row r="63" spans="1:42" ht="12.75" customHeight="1">
      <c r="A63" s="529">
        <v>109.07</v>
      </c>
      <c r="B63" s="529"/>
      <c r="C63" s="52">
        <v>815</v>
      </c>
      <c r="D63" s="466"/>
      <c r="E63" s="463">
        <f t="shared" si="2"/>
        <v>17370</v>
      </c>
      <c r="F63" s="463"/>
      <c r="G63" s="463"/>
      <c r="H63" s="468">
        <f t="shared" si="3"/>
        <v>14156550</v>
      </c>
      <c r="I63" s="469"/>
      <c r="J63" s="469"/>
      <c r="K63" s="469"/>
      <c r="L63" s="470"/>
      <c r="M63" s="624"/>
      <c r="N63" s="624"/>
      <c r="O63" s="16"/>
      <c r="P63" s="1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01"/>
      <c r="AD63" s="102"/>
      <c r="AE63" s="103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</row>
    <row r="64" spans="1:42" ht="12.75" customHeight="1">
      <c r="A64" s="529">
        <v>128.9</v>
      </c>
      <c r="B64" s="529"/>
      <c r="C64" s="52">
        <v>68</v>
      </c>
      <c r="D64" s="466"/>
      <c r="E64" s="463">
        <f t="shared" si="2"/>
        <v>20520</v>
      </c>
      <c r="F64" s="463"/>
      <c r="G64" s="463"/>
      <c r="H64" s="468">
        <f t="shared" si="3"/>
        <v>1395360</v>
      </c>
      <c r="I64" s="469"/>
      <c r="J64" s="469"/>
      <c r="K64" s="469"/>
      <c r="L64" s="470"/>
      <c r="M64" s="624"/>
      <c r="N64" s="624"/>
      <c r="O64" s="16"/>
      <c r="P64" s="163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01"/>
      <c r="AD64" s="102"/>
      <c r="AE64" s="103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</row>
    <row r="65" spans="1:42" ht="12.75" customHeight="1">
      <c r="A65" s="529">
        <v>158.63999999999999</v>
      </c>
      <c r="B65" s="529"/>
      <c r="C65" s="52">
        <v>102</v>
      </c>
      <c r="D65" s="466"/>
      <c r="E65" s="463">
        <f t="shared" si="2"/>
        <v>25260</v>
      </c>
      <c r="F65" s="463"/>
      <c r="G65" s="463"/>
      <c r="H65" s="468">
        <f t="shared" si="3"/>
        <v>2576520</v>
      </c>
      <c r="I65" s="469"/>
      <c r="J65" s="469"/>
      <c r="K65" s="469"/>
      <c r="L65" s="470"/>
      <c r="M65" s="624"/>
      <c r="N65" s="624"/>
      <c r="O65" s="16"/>
      <c r="P65" s="163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01"/>
      <c r="AD65" s="102"/>
      <c r="AE65" s="103"/>
      <c r="AF65" s="100"/>
      <c r="AG65" s="25"/>
      <c r="AH65" s="25"/>
      <c r="AI65" s="25"/>
      <c r="AJ65" s="25"/>
      <c r="AK65" s="25"/>
      <c r="AL65" s="25"/>
      <c r="AM65" s="25"/>
      <c r="AN65" s="25"/>
      <c r="AO65" s="25"/>
      <c r="AP65" s="25"/>
    </row>
    <row r="66" spans="1:42" ht="12.75" customHeight="1">
      <c r="A66" s="529">
        <v>188.39</v>
      </c>
      <c r="B66" s="529"/>
      <c r="C66" s="52">
        <v>34</v>
      </c>
      <c r="D66" s="466"/>
      <c r="E66" s="463">
        <f t="shared" si="2"/>
        <v>29990</v>
      </c>
      <c r="F66" s="463"/>
      <c r="G66" s="463"/>
      <c r="H66" s="468">
        <f t="shared" si="3"/>
        <v>1019660</v>
      </c>
      <c r="I66" s="469"/>
      <c r="J66" s="469"/>
      <c r="K66" s="469"/>
      <c r="L66" s="470"/>
      <c r="M66" s="624"/>
      <c r="N66" s="624"/>
      <c r="O66" s="16"/>
      <c r="P66" s="163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01"/>
      <c r="AD66" s="102"/>
      <c r="AE66" s="103"/>
      <c r="AF66" s="102"/>
      <c r="AG66" s="25"/>
      <c r="AH66" s="25"/>
      <c r="AI66" s="25"/>
      <c r="AJ66" s="25"/>
      <c r="AK66" s="25"/>
      <c r="AL66" s="25"/>
      <c r="AM66" s="25"/>
      <c r="AN66" s="25"/>
      <c r="AO66" s="25"/>
      <c r="AP66" s="25"/>
    </row>
    <row r="67" spans="1:42" ht="12.75" customHeight="1">
      <c r="A67" s="529">
        <v>221.44</v>
      </c>
      <c r="B67" s="529"/>
      <c r="C67" s="52">
        <v>34</v>
      </c>
      <c r="D67" s="467"/>
      <c r="E67" s="463">
        <f t="shared" si="2"/>
        <v>35260</v>
      </c>
      <c r="F67" s="463"/>
      <c r="G67" s="463"/>
      <c r="H67" s="468">
        <f t="shared" si="3"/>
        <v>1198840</v>
      </c>
      <c r="I67" s="469"/>
      <c r="J67" s="469"/>
      <c r="K67" s="469"/>
      <c r="L67" s="470"/>
      <c r="M67" s="624"/>
      <c r="N67" s="624"/>
      <c r="O67" s="16"/>
      <c r="P67" s="163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01"/>
      <c r="AD67" s="102"/>
      <c r="AE67" s="103"/>
      <c r="AF67" s="102"/>
      <c r="AG67" s="25"/>
      <c r="AH67" s="25"/>
      <c r="AI67" s="25"/>
      <c r="AJ67" s="25"/>
      <c r="AK67" s="25"/>
      <c r="AL67" s="25"/>
      <c r="AM67" s="25"/>
      <c r="AN67" s="25"/>
      <c r="AO67" s="25"/>
      <c r="AP67" s="25"/>
    </row>
    <row r="68" spans="1:42" ht="12.75" customHeight="1">
      <c r="A68" s="531" t="s">
        <v>3</v>
      </c>
      <c r="B68" s="531"/>
      <c r="C68" s="53">
        <f>SUM(C61:C67)</f>
        <v>1507</v>
      </c>
      <c r="D68" s="39"/>
      <c r="E68" s="463"/>
      <c r="F68" s="463"/>
      <c r="G68" s="463"/>
      <c r="H68" s="562">
        <f>SUM(H61:H67)</f>
        <v>26492550</v>
      </c>
      <c r="I68" s="563"/>
      <c r="J68" s="563"/>
      <c r="K68" s="563"/>
      <c r="L68" s="564"/>
      <c r="M68" s="38" t="s">
        <v>18</v>
      </c>
      <c r="N68" s="41">
        <f>H68-A59</f>
        <v>3960</v>
      </c>
      <c r="O68" s="17"/>
      <c r="P68" s="161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25"/>
      <c r="AD68" s="102"/>
      <c r="AE68" s="104"/>
      <c r="AF68" s="102"/>
      <c r="AG68" s="102">
        <f>AC60-AF68</f>
        <v>0</v>
      </c>
      <c r="AH68" s="25"/>
      <c r="AI68" s="25"/>
      <c r="AJ68" s="25"/>
      <c r="AK68" s="25"/>
      <c r="AL68" s="25"/>
      <c r="AM68" s="25"/>
      <c r="AN68" s="25"/>
      <c r="AO68" s="25"/>
      <c r="AP68" s="25"/>
    </row>
    <row r="69" spans="1:42" ht="8.25" customHeight="1">
      <c r="A69" s="14"/>
      <c r="B69" s="14"/>
      <c r="C69" s="16"/>
      <c r="D69" s="14"/>
      <c r="E69" s="17"/>
      <c r="F69" s="17"/>
      <c r="G69" s="17"/>
      <c r="H69" s="16"/>
      <c r="I69" s="16"/>
      <c r="J69" s="16"/>
      <c r="K69" s="16"/>
      <c r="L69" s="16"/>
      <c r="M69" s="14"/>
      <c r="N69" s="17"/>
      <c r="O69" s="17"/>
      <c r="P69" s="161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25"/>
      <c r="AD69" s="25"/>
      <c r="AE69" s="25"/>
      <c r="AF69" s="102"/>
      <c r="AG69" s="25"/>
      <c r="AH69" s="25"/>
      <c r="AI69" s="25"/>
      <c r="AJ69" s="25"/>
      <c r="AK69" s="25"/>
      <c r="AL69" s="25"/>
      <c r="AM69" s="25"/>
      <c r="AN69" s="25"/>
      <c r="AO69" s="25"/>
      <c r="AP69" s="25"/>
    </row>
    <row r="70" spans="1:42">
      <c r="A70" s="156" t="s">
        <v>122</v>
      </c>
      <c r="B70" s="156"/>
      <c r="C70" s="156"/>
      <c r="D70" s="156"/>
      <c r="E70" s="72"/>
      <c r="F70" s="388" t="s">
        <v>146</v>
      </c>
      <c r="G70" s="388"/>
      <c r="H70" s="388"/>
      <c r="I70" s="388"/>
      <c r="J70" s="388"/>
      <c r="K70" s="388"/>
      <c r="L70" s="388"/>
      <c r="M70" s="561">
        <f>E6</f>
        <v>44990500</v>
      </c>
      <c r="N70" s="561"/>
      <c r="O70" s="80"/>
      <c r="P70" s="172" t="s">
        <v>311</v>
      </c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25" t="s">
        <v>245</v>
      </c>
      <c r="AD70" s="43">
        <f>M70-AD71</f>
        <v>231460</v>
      </c>
      <c r="AE70" s="25"/>
      <c r="AF70" s="102"/>
      <c r="AG70" s="25"/>
      <c r="AH70" s="25"/>
      <c r="AI70" s="25"/>
      <c r="AJ70" s="25"/>
      <c r="AK70" s="25"/>
      <c r="AL70" s="25"/>
      <c r="AM70" s="25"/>
      <c r="AN70" s="25"/>
      <c r="AO70" s="25"/>
      <c r="AP70" s="25"/>
    </row>
    <row r="71" spans="1:42" s="55" customFormat="1">
      <c r="A71" s="12" t="s">
        <v>7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173" t="s">
        <v>322</v>
      </c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25" t="s">
        <v>246</v>
      </c>
      <c r="AD71" s="95">
        <v>44759040</v>
      </c>
      <c r="AE71" s="105"/>
      <c r="AF71" s="102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</row>
    <row r="72" spans="1:42" s="55" customFormat="1" ht="13.5" customHeight="1">
      <c r="A72" s="464" t="s">
        <v>30</v>
      </c>
      <c r="B72" s="464"/>
      <c r="C72" s="464"/>
      <c r="D72" s="464" t="s">
        <v>2</v>
      </c>
      <c r="E72" s="464"/>
      <c r="F72" s="464"/>
      <c r="G72" s="464" t="s">
        <v>17</v>
      </c>
      <c r="H72" s="464"/>
      <c r="I72" s="464"/>
      <c r="J72" s="464"/>
      <c r="K72" s="464"/>
      <c r="L72" s="464"/>
      <c r="M72" s="464"/>
      <c r="N72" s="464"/>
      <c r="O72" s="56"/>
      <c r="P72" s="174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105"/>
      <c r="AD72" s="105"/>
      <c r="AE72" s="105"/>
      <c r="AF72" s="102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</row>
    <row r="73" spans="1:42" s="55" customFormat="1" ht="13.5" customHeight="1">
      <c r="A73" s="464" t="s">
        <v>121</v>
      </c>
      <c r="B73" s="464"/>
      <c r="C73" s="464"/>
      <c r="D73" s="523">
        <f>M70</f>
        <v>44990500</v>
      </c>
      <c r="E73" s="523"/>
      <c r="F73" s="523"/>
      <c r="G73" s="618" t="s">
        <v>290</v>
      </c>
      <c r="H73" s="619"/>
      <c r="I73" s="619"/>
      <c r="J73" s="619"/>
      <c r="K73" s="619"/>
      <c r="L73" s="619"/>
      <c r="M73" s="619"/>
      <c r="N73" s="620"/>
      <c r="O73" s="57"/>
      <c r="P73" s="175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105"/>
      <c r="AD73" s="105"/>
      <c r="AE73" s="105"/>
      <c r="AF73" s="102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</row>
    <row r="74" spans="1:42" s="55" customFormat="1" ht="4.5" customHeight="1">
      <c r="A74" s="56"/>
      <c r="B74" s="56"/>
      <c r="C74" s="56"/>
      <c r="D74" s="17"/>
      <c r="E74" s="17"/>
      <c r="F74" s="17"/>
      <c r="G74" s="56"/>
      <c r="H74" s="56"/>
      <c r="I74" s="56"/>
      <c r="J74" s="56"/>
      <c r="K74" s="56"/>
      <c r="L74" s="56"/>
      <c r="M74" s="56"/>
      <c r="N74" s="56"/>
      <c r="O74" s="56"/>
      <c r="P74" s="174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</row>
    <row r="75" spans="1:42" s="55" customFormat="1" ht="13.5" customHeight="1">
      <c r="A75" s="594" t="s">
        <v>354</v>
      </c>
      <c r="B75" s="594"/>
      <c r="C75" s="594"/>
      <c r="D75" s="594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P75" s="162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</row>
    <row r="76" spans="1:42" s="55" customFormat="1" ht="13.5" customHeight="1">
      <c r="A76" s="594" t="s">
        <v>472</v>
      </c>
      <c r="B76" s="594"/>
      <c r="C76" s="594"/>
      <c r="D76" s="594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P76" s="162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</row>
    <row r="77" spans="1:42" ht="8.25" customHeight="1">
      <c r="A77" s="679"/>
      <c r="B77" s="679"/>
      <c r="C77" s="679"/>
      <c r="D77" s="679"/>
      <c r="E77" s="679"/>
      <c r="F77" s="679"/>
      <c r="G77" s="679"/>
      <c r="H77" s="679"/>
      <c r="I77" s="679"/>
      <c r="J77" s="679"/>
      <c r="K77" s="679"/>
      <c r="L77" s="679"/>
      <c r="M77" s="679"/>
      <c r="N77" s="679"/>
      <c r="O77" s="122"/>
      <c r="P77" s="176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</row>
    <row r="78" spans="1:42" ht="13.5" customHeight="1">
      <c r="A78" s="529" t="s">
        <v>434</v>
      </c>
      <c r="B78" s="529"/>
      <c r="C78" s="51" t="s">
        <v>27</v>
      </c>
      <c r="D78" s="32" t="s">
        <v>359</v>
      </c>
      <c r="E78" s="531" t="s">
        <v>28</v>
      </c>
      <c r="F78" s="531"/>
      <c r="G78" s="531"/>
      <c r="H78" s="434" t="s">
        <v>29</v>
      </c>
      <c r="I78" s="435"/>
      <c r="J78" s="435"/>
      <c r="K78" s="435"/>
      <c r="L78" s="436"/>
      <c r="M78" s="531" t="s">
        <v>291</v>
      </c>
      <c r="N78" s="531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</row>
    <row r="79" spans="1:42" ht="13.5" customHeight="1">
      <c r="A79" s="529">
        <v>79.319999999999993</v>
      </c>
      <c r="B79" s="529"/>
      <c r="C79" s="52">
        <v>246</v>
      </c>
      <c r="D79" s="465"/>
      <c r="E79" s="463">
        <v>28960</v>
      </c>
      <c r="F79" s="463"/>
      <c r="G79" s="463"/>
      <c r="H79" s="468">
        <f t="shared" ref="H79:H85" si="4">E79*C79</f>
        <v>7124160</v>
      </c>
      <c r="I79" s="469"/>
      <c r="J79" s="469"/>
      <c r="K79" s="469"/>
      <c r="L79" s="470"/>
      <c r="M79" s="606">
        <v>12</v>
      </c>
      <c r="N79" s="608"/>
      <c r="O79" s="16"/>
      <c r="P79" s="163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</row>
    <row r="80" spans="1:42" ht="13.5" customHeight="1">
      <c r="A80" s="529">
        <v>92.54</v>
      </c>
      <c r="B80" s="529"/>
      <c r="C80" s="52">
        <v>187</v>
      </c>
      <c r="D80" s="466"/>
      <c r="E80" s="463">
        <v>30970</v>
      </c>
      <c r="F80" s="463"/>
      <c r="G80" s="463"/>
      <c r="H80" s="468">
        <f t="shared" si="4"/>
        <v>5791390</v>
      </c>
      <c r="I80" s="469"/>
      <c r="J80" s="469"/>
      <c r="K80" s="469"/>
      <c r="L80" s="470"/>
      <c r="M80" s="606">
        <v>9</v>
      </c>
      <c r="N80" s="608"/>
      <c r="O80" s="16"/>
      <c r="P80" s="163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</row>
    <row r="81" spans="1:42" ht="13.5" customHeight="1">
      <c r="A81" s="529">
        <v>109.07</v>
      </c>
      <c r="B81" s="529"/>
      <c r="C81" s="52">
        <v>670</v>
      </c>
      <c r="D81" s="466"/>
      <c r="E81" s="463">
        <v>33500</v>
      </c>
      <c r="F81" s="463"/>
      <c r="G81" s="463"/>
      <c r="H81" s="468">
        <f t="shared" si="4"/>
        <v>22445000</v>
      </c>
      <c r="I81" s="469"/>
      <c r="J81" s="469"/>
      <c r="K81" s="469"/>
      <c r="L81" s="470"/>
      <c r="M81" s="606">
        <v>145</v>
      </c>
      <c r="N81" s="608"/>
      <c r="O81" s="16"/>
      <c r="P81" s="163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</row>
    <row r="82" spans="1:42" ht="13.5" customHeight="1">
      <c r="A82" s="529">
        <v>128.9</v>
      </c>
      <c r="B82" s="529"/>
      <c r="C82" s="52">
        <v>67</v>
      </c>
      <c r="D82" s="466"/>
      <c r="E82" s="463">
        <v>36520</v>
      </c>
      <c r="F82" s="463"/>
      <c r="G82" s="463"/>
      <c r="H82" s="468">
        <f t="shared" si="4"/>
        <v>2446840</v>
      </c>
      <c r="I82" s="469"/>
      <c r="J82" s="469"/>
      <c r="K82" s="469"/>
      <c r="L82" s="470"/>
      <c r="M82" s="606">
        <v>1</v>
      </c>
      <c r="N82" s="608"/>
      <c r="O82" s="16"/>
      <c r="P82" s="163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</row>
    <row r="83" spans="1:42" ht="13.5" customHeight="1">
      <c r="A83" s="529">
        <v>158.63999999999999</v>
      </c>
      <c r="B83" s="529"/>
      <c r="C83" s="52">
        <v>99</v>
      </c>
      <c r="D83" s="466"/>
      <c r="E83" s="463">
        <v>41060</v>
      </c>
      <c r="F83" s="463"/>
      <c r="G83" s="463"/>
      <c r="H83" s="468">
        <f t="shared" si="4"/>
        <v>4064940</v>
      </c>
      <c r="I83" s="469"/>
      <c r="J83" s="469"/>
      <c r="K83" s="469"/>
      <c r="L83" s="470"/>
      <c r="M83" s="606">
        <v>3</v>
      </c>
      <c r="N83" s="608"/>
      <c r="O83" s="16"/>
      <c r="P83" s="16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</row>
    <row r="84" spans="1:42" ht="13.5" customHeight="1">
      <c r="A84" s="529">
        <v>188.39</v>
      </c>
      <c r="B84" s="529"/>
      <c r="C84" s="52">
        <v>34</v>
      </c>
      <c r="D84" s="466"/>
      <c r="E84" s="463">
        <v>45600</v>
      </c>
      <c r="F84" s="463"/>
      <c r="G84" s="463"/>
      <c r="H84" s="468">
        <f t="shared" si="4"/>
        <v>1550400</v>
      </c>
      <c r="I84" s="469"/>
      <c r="J84" s="469"/>
      <c r="K84" s="469"/>
      <c r="L84" s="470"/>
      <c r="M84" s="606">
        <v>0</v>
      </c>
      <c r="N84" s="608"/>
      <c r="O84" s="16"/>
      <c r="P84" s="163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</row>
    <row r="85" spans="1:42" ht="13.5" customHeight="1">
      <c r="A85" s="529">
        <v>221.44</v>
      </c>
      <c r="B85" s="529"/>
      <c r="C85" s="52">
        <v>31</v>
      </c>
      <c r="D85" s="467"/>
      <c r="E85" s="463">
        <v>50650</v>
      </c>
      <c r="F85" s="463"/>
      <c r="G85" s="463"/>
      <c r="H85" s="468">
        <f t="shared" si="4"/>
        <v>1570150</v>
      </c>
      <c r="I85" s="469"/>
      <c r="J85" s="469"/>
      <c r="K85" s="469"/>
      <c r="L85" s="470"/>
      <c r="M85" s="606">
        <v>3</v>
      </c>
      <c r="N85" s="608"/>
      <c r="O85" s="16"/>
      <c r="P85" s="163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</row>
    <row r="86" spans="1:42" ht="13.5" customHeight="1">
      <c r="A86" s="531" t="s">
        <v>3</v>
      </c>
      <c r="B86" s="531"/>
      <c r="C86" s="53">
        <f>SUM(C79:C85)</f>
        <v>1334</v>
      </c>
      <c r="D86" s="39"/>
      <c r="E86" s="463"/>
      <c r="F86" s="463"/>
      <c r="G86" s="463"/>
      <c r="H86" s="562">
        <f>SUM(H79:H85)</f>
        <v>44992880</v>
      </c>
      <c r="I86" s="563"/>
      <c r="J86" s="563"/>
      <c r="K86" s="563"/>
      <c r="L86" s="564"/>
      <c r="M86" s="606">
        <f>SUM(M79:N85)</f>
        <v>173</v>
      </c>
      <c r="N86" s="608"/>
      <c r="O86" s="18"/>
      <c r="P86" s="177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</row>
    <row r="87" spans="1:42" ht="12" customHeight="1">
      <c r="A87" s="14"/>
      <c r="B87" s="14"/>
      <c r="C87" s="16"/>
      <c r="D87" s="14"/>
      <c r="E87" s="17"/>
      <c r="F87" s="17"/>
      <c r="G87" s="17"/>
      <c r="H87" s="16"/>
      <c r="I87" s="16"/>
      <c r="J87" s="16"/>
      <c r="K87" s="16"/>
      <c r="L87" s="16"/>
      <c r="M87" s="14"/>
      <c r="N87" s="18"/>
      <c r="O87" s="18"/>
      <c r="P87" s="177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</row>
    <row r="88" spans="1:42">
      <c r="A88" s="26" t="s">
        <v>50</v>
      </c>
      <c r="B88" s="26"/>
      <c r="C88" s="26"/>
      <c r="D88" s="72" t="s">
        <v>51</v>
      </c>
      <c r="E88" s="72"/>
      <c r="F88" s="72"/>
      <c r="G88" s="72"/>
      <c r="H88" s="72"/>
      <c r="I88" s="72"/>
      <c r="J88" s="72"/>
      <c r="K88" s="72"/>
      <c r="M88" s="561">
        <f>E7</f>
        <v>18528910</v>
      </c>
      <c r="N88" s="561"/>
      <c r="O88" s="80"/>
      <c r="P88" s="172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</row>
    <row r="89" spans="1:42">
      <c r="A89" s="12" t="s">
        <v>7</v>
      </c>
      <c r="B89" s="26"/>
      <c r="C89" s="26"/>
      <c r="D89" s="25"/>
      <c r="E89" s="25"/>
      <c r="F89" s="25"/>
      <c r="G89" s="25"/>
      <c r="H89" s="25"/>
      <c r="I89" s="25"/>
      <c r="J89" s="25"/>
      <c r="K89" s="25"/>
      <c r="L89" s="80"/>
      <c r="M89" s="80"/>
      <c r="N89" s="80"/>
      <c r="O89" s="80"/>
      <c r="P89" s="172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</row>
    <row r="90" spans="1:42" s="55" customFormat="1">
      <c r="A90" s="464" t="s">
        <v>30</v>
      </c>
      <c r="B90" s="464"/>
      <c r="C90" s="464"/>
      <c r="D90" s="464" t="s">
        <v>2</v>
      </c>
      <c r="E90" s="464"/>
      <c r="F90" s="464"/>
      <c r="G90" s="464" t="s">
        <v>17</v>
      </c>
      <c r="H90" s="464"/>
      <c r="I90" s="464"/>
      <c r="J90" s="464"/>
      <c r="K90" s="464"/>
      <c r="L90" s="464"/>
      <c r="M90" s="464"/>
      <c r="N90" s="464"/>
      <c r="O90" s="56"/>
      <c r="P90" s="174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</row>
    <row r="91" spans="1:42" s="55" customFormat="1" ht="15.75" customHeight="1">
      <c r="A91" s="464" t="s">
        <v>67</v>
      </c>
      <c r="B91" s="464"/>
      <c r="C91" s="464"/>
      <c r="D91" s="523">
        <f>M88</f>
        <v>18528910</v>
      </c>
      <c r="E91" s="523"/>
      <c r="F91" s="523"/>
      <c r="G91" s="618" t="s">
        <v>347</v>
      </c>
      <c r="H91" s="619"/>
      <c r="I91" s="619"/>
      <c r="J91" s="619"/>
      <c r="K91" s="619"/>
      <c r="L91" s="619"/>
      <c r="M91" s="619"/>
      <c r="N91" s="620"/>
      <c r="O91" s="57"/>
      <c r="P91" s="175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</row>
    <row r="92" spans="1:42" s="28" customFormat="1" ht="5.25" customHeight="1">
      <c r="A92" s="29"/>
      <c r="B92" s="29"/>
      <c r="C92" s="29"/>
      <c r="D92" s="30"/>
      <c r="E92" s="30"/>
      <c r="F92" s="30"/>
      <c r="G92" s="29"/>
      <c r="H92" s="29"/>
      <c r="I92" s="29"/>
      <c r="J92" s="29"/>
      <c r="K92" s="29"/>
      <c r="L92" s="29"/>
      <c r="M92" s="29"/>
      <c r="N92" s="29"/>
      <c r="O92" s="29"/>
      <c r="P92" s="178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</row>
    <row r="93" spans="1:42" s="55" customFormat="1" ht="14.25" customHeight="1">
      <c r="A93" s="594" t="s">
        <v>375</v>
      </c>
      <c r="B93" s="594"/>
      <c r="C93" s="594"/>
      <c r="D93" s="594"/>
      <c r="E93" s="594"/>
      <c r="F93" s="594"/>
      <c r="G93" s="594"/>
      <c r="H93" s="594"/>
      <c r="I93" s="594"/>
      <c r="J93" s="594"/>
      <c r="K93" s="594"/>
      <c r="L93" s="594"/>
      <c r="M93" s="594"/>
      <c r="N93" s="594"/>
      <c r="P93" s="162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</row>
    <row r="94" spans="1:42" ht="14.25" customHeight="1">
      <c r="A94" s="570">
        <f>D91</f>
        <v>18528910</v>
      </c>
      <c r="B94" s="570"/>
      <c r="C94" s="570"/>
      <c r="D94" s="218">
        <v>166370</v>
      </c>
      <c r="E94" s="15" t="s">
        <v>352</v>
      </c>
      <c r="F94" s="9" t="s">
        <v>26</v>
      </c>
      <c r="G94" s="524">
        <f>ROUND(A94/D94,2)</f>
        <v>111.37</v>
      </c>
      <c r="H94" s="524"/>
      <c r="I94" s="680"/>
      <c r="J94" s="680"/>
      <c r="K94" s="680"/>
      <c r="L94" s="680"/>
      <c r="M94" s="680"/>
      <c r="N94" s="680"/>
      <c r="O94" s="118"/>
      <c r="P94" s="171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</row>
    <row r="95" spans="1:42" ht="12" customHeight="1">
      <c r="A95" s="529" t="s">
        <v>434</v>
      </c>
      <c r="B95" s="529"/>
      <c r="C95" s="51" t="s">
        <v>27</v>
      </c>
      <c r="D95" s="32" t="s">
        <v>359</v>
      </c>
      <c r="E95" s="531" t="s">
        <v>28</v>
      </c>
      <c r="F95" s="531"/>
      <c r="G95" s="531"/>
      <c r="H95" s="434" t="s">
        <v>29</v>
      </c>
      <c r="I95" s="435"/>
      <c r="J95" s="435"/>
      <c r="K95" s="435"/>
      <c r="L95" s="436"/>
      <c r="M95" s="531" t="s">
        <v>17</v>
      </c>
      <c r="N95" s="531"/>
      <c r="O95" s="14"/>
      <c r="P95" s="159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</row>
    <row r="96" spans="1:42" ht="12" customHeight="1">
      <c r="A96" s="529">
        <v>79.319999999999993</v>
      </c>
      <c r="B96" s="529"/>
      <c r="C96" s="52">
        <v>258</v>
      </c>
      <c r="D96" s="465">
        <f>G94</f>
        <v>111.37</v>
      </c>
      <c r="E96" s="463">
        <f>ROUND(A96*$D$96,-1)</f>
        <v>8830</v>
      </c>
      <c r="F96" s="463"/>
      <c r="G96" s="463"/>
      <c r="H96" s="468">
        <f>ROUND(E96*C96,0)</f>
        <v>2278140</v>
      </c>
      <c r="I96" s="469"/>
      <c r="J96" s="469"/>
      <c r="K96" s="469"/>
      <c r="L96" s="470"/>
      <c r="M96" s="462"/>
      <c r="N96" s="462"/>
      <c r="O96" s="16"/>
      <c r="P96" s="163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</row>
    <row r="97" spans="1:42" ht="12" customHeight="1">
      <c r="A97" s="529">
        <v>92.54</v>
      </c>
      <c r="B97" s="529"/>
      <c r="C97" s="52">
        <v>196</v>
      </c>
      <c r="D97" s="466"/>
      <c r="E97" s="463">
        <f t="shared" ref="E97:E102" si="5">ROUND(A97*$D$96,-1)</f>
        <v>10310</v>
      </c>
      <c r="F97" s="463"/>
      <c r="G97" s="463"/>
      <c r="H97" s="468">
        <f t="shared" ref="H97:H102" si="6">ROUND(E97*C97,0)</f>
        <v>2020760</v>
      </c>
      <c r="I97" s="469"/>
      <c r="J97" s="469"/>
      <c r="K97" s="469"/>
      <c r="L97" s="470"/>
      <c r="M97" s="462"/>
      <c r="N97" s="462"/>
      <c r="O97" s="16"/>
      <c r="P97" s="163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</row>
    <row r="98" spans="1:42" ht="12" customHeight="1">
      <c r="A98" s="529">
        <v>109.07</v>
      </c>
      <c r="B98" s="529"/>
      <c r="C98" s="52">
        <v>815</v>
      </c>
      <c r="D98" s="466"/>
      <c r="E98" s="463">
        <f t="shared" si="5"/>
        <v>12150</v>
      </c>
      <c r="F98" s="463"/>
      <c r="G98" s="463"/>
      <c r="H98" s="468">
        <f t="shared" si="6"/>
        <v>9902250</v>
      </c>
      <c r="I98" s="469"/>
      <c r="J98" s="469"/>
      <c r="K98" s="469"/>
      <c r="L98" s="470"/>
      <c r="M98" s="462"/>
      <c r="N98" s="462"/>
      <c r="O98" s="16"/>
      <c r="P98" s="163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</row>
    <row r="99" spans="1:42" ht="12" customHeight="1">
      <c r="A99" s="529">
        <v>128.9</v>
      </c>
      <c r="B99" s="529"/>
      <c r="C99" s="52">
        <v>68</v>
      </c>
      <c r="D99" s="466"/>
      <c r="E99" s="463">
        <f t="shared" si="5"/>
        <v>14360</v>
      </c>
      <c r="F99" s="463"/>
      <c r="G99" s="463"/>
      <c r="H99" s="468">
        <f t="shared" si="6"/>
        <v>976480</v>
      </c>
      <c r="I99" s="469"/>
      <c r="J99" s="469"/>
      <c r="K99" s="469"/>
      <c r="L99" s="470"/>
      <c r="M99" s="462"/>
      <c r="N99" s="462"/>
      <c r="O99" s="16"/>
      <c r="P99" s="163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</row>
    <row r="100" spans="1:42" ht="12" customHeight="1">
      <c r="A100" s="529">
        <v>158.63999999999999</v>
      </c>
      <c r="B100" s="529"/>
      <c r="C100" s="52">
        <v>102</v>
      </c>
      <c r="D100" s="466"/>
      <c r="E100" s="463">
        <f t="shared" si="5"/>
        <v>17670</v>
      </c>
      <c r="F100" s="463"/>
      <c r="G100" s="463"/>
      <c r="H100" s="468">
        <f t="shared" si="6"/>
        <v>1802340</v>
      </c>
      <c r="I100" s="469"/>
      <c r="J100" s="469"/>
      <c r="K100" s="469"/>
      <c r="L100" s="470"/>
      <c r="M100" s="462"/>
      <c r="N100" s="462"/>
      <c r="O100" s="16"/>
      <c r="P100" s="163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</row>
    <row r="101" spans="1:42" ht="12" customHeight="1">
      <c r="A101" s="529">
        <v>188.39</v>
      </c>
      <c r="B101" s="529"/>
      <c r="C101" s="52">
        <v>34</v>
      </c>
      <c r="D101" s="466"/>
      <c r="E101" s="463">
        <f t="shared" si="5"/>
        <v>20980</v>
      </c>
      <c r="F101" s="463"/>
      <c r="G101" s="463"/>
      <c r="H101" s="468">
        <f t="shared" si="6"/>
        <v>713320</v>
      </c>
      <c r="I101" s="469"/>
      <c r="J101" s="469"/>
      <c r="K101" s="469"/>
      <c r="L101" s="470"/>
      <c r="M101" s="462"/>
      <c r="N101" s="462"/>
      <c r="O101" s="16"/>
      <c r="P101" s="163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</row>
    <row r="102" spans="1:42" ht="12" customHeight="1">
      <c r="A102" s="529">
        <v>221.44</v>
      </c>
      <c r="B102" s="529"/>
      <c r="C102" s="52">
        <v>34</v>
      </c>
      <c r="D102" s="467"/>
      <c r="E102" s="463">
        <f t="shared" si="5"/>
        <v>24660</v>
      </c>
      <c r="F102" s="463"/>
      <c r="G102" s="463"/>
      <c r="H102" s="468">
        <f t="shared" si="6"/>
        <v>838440</v>
      </c>
      <c r="I102" s="469"/>
      <c r="J102" s="469"/>
      <c r="K102" s="469"/>
      <c r="L102" s="470"/>
      <c r="M102" s="535"/>
      <c r="N102" s="535"/>
      <c r="O102" s="16"/>
      <c r="P102" s="163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</row>
    <row r="103" spans="1:42" ht="12" customHeight="1">
      <c r="A103" s="531" t="s">
        <v>3</v>
      </c>
      <c r="B103" s="531"/>
      <c r="C103" s="53">
        <f>SUM(C96:C102)</f>
        <v>1507</v>
      </c>
      <c r="D103" s="39"/>
      <c r="E103" s="463"/>
      <c r="F103" s="463"/>
      <c r="G103" s="463"/>
      <c r="H103" s="562">
        <f>SUM(H96:H102)</f>
        <v>18531730</v>
      </c>
      <c r="I103" s="563"/>
      <c r="J103" s="563"/>
      <c r="K103" s="563"/>
      <c r="L103" s="564"/>
      <c r="M103" s="38" t="s">
        <v>18</v>
      </c>
      <c r="N103" s="41">
        <f>H103-A94</f>
        <v>2820</v>
      </c>
      <c r="O103" s="17"/>
      <c r="P103" s="161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</row>
    <row r="104" spans="1:42" ht="9" customHeight="1">
      <c r="A104" s="14"/>
      <c r="B104" s="14"/>
      <c r="C104" s="16"/>
      <c r="D104" s="14"/>
      <c r="E104" s="17"/>
      <c r="F104" s="17"/>
      <c r="G104" s="17"/>
      <c r="H104" s="16"/>
      <c r="I104" s="16"/>
      <c r="J104" s="16"/>
      <c r="K104" s="16"/>
      <c r="L104" s="16"/>
      <c r="M104" s="14"/>
      <c r="N104" s="17"/>
      <c r="O104" s="17"/>
      <c r="P104" s="161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</row>
    <row r="105" spans="1:42" s="14" customFormat="1">
      <c r="A105" s="26" t="s">
        <v>275</v>
      </c>
      <c r="B105" s="26"/>
      <c r="C105" s="26"/>
      <c r="D105" s="72" t="s">
        <v>52</v>
      </c>
      <c r="E105" s="72"/>
      <c r="F105" s="72"/>
      <c r="G105" s="72"/>
      <c r="H105" s="72"/>
      <c r="I105" s="72"/>
      <c r="J105" s="72"/>
      <c r="K105" s="72"/>
      <c r="M105" s="561">
        <f>E8</f>
        <v>550000</v>
      </c>
      <c r="N105" s="561"/>
      <c r="O105" s="80"/>
      <c r="P105" s="172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</row>
    <row r="106" spans="1:42" s="14" customFormat="1">
      <c r="A106" s="12" t="s">
        <v>7</v>
      </c>
      <c r="B106" s="26"/>
      <c r="C106" s="26"/>
      <c r="D106" s="25"/>
      <c r="E106" s="25"/>
      <c r="F106" s="25"/>
      <c r="G106" s="25"/>
      <c r="H106" s="25"/>
      <c r="I106" s="25"/>
      <c r="J106" s="25"/>
      <c r="K106" s="25"/>
      <c r="L106" s="80"/>
      <c r="M106" s="80"/>
      <c r="N106" s="80"/>
      <c r="O106" s="80"/>
      <c r="P106" s="172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</row>
    <row r="107" spans="1:42" s="14" customFormat="1" ht="13.5" customHeight="1">
      <c r="A107" s="464" t="s">
        <v>30</v>
      </c>
      <c r="B107" s="464"/>
      <c r="C107" s="464"/>
      <c r="D107" s="464" t="s">
        <v>2</v>
      </c>
      <c r="E107" s="464"/>
      <c r="F107" s="464"/>
      <c r="G107" s="464" t="s">
        <v>68</v>
      </c>
      <c r="H107" s="464"/>
      <c r="I107" s="464"/>
      <c r="J107" s="464"/>
      <c r="K107" s="464"/>
      <c r="L107" s="464"/>
      <c r="M107" s="464"/>
      <c r="N107" s="464"/>
      <c r="O107" s="56"/>
      <c r="P107" s="174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</row>
    <row r="108" spans="1:42" s="14" customFormat="1" ht="13.5" customHeight="1">
      <c r="A108" s="464" t="s">
        <v>69</v>
      </c>
      <c r="B108" s="464"/>
      <c r="C108" s="464"/>
      <c r="D108" s="523">
        <f>M105</f>
        <v>550000</v>
      </c>
      <c r="E108" s="523"/>
      <c r="F108" s="523"/>
      <c r="G108" s="618" t="s">
        <v>449</v>
      </c>
      <c r="H108" s="619"/>
      <c r="I108" s="619"/>
      <c r="J108" s="619"/>
      <c r="K108" s="619"/>
      <c r="L108" s="619"/>
      <c r="M108" s="619"/>
      <c r="N108" s="620"/>
      <c r="O108" s="57"/>
      <c r="P108" s="175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</row>
    <row r="109" spans="1:42" s="14" customFormat="1" ht="3" customHeight="1">
      <c r="A109" s="56"/>
      <c r="B109" s="56"/>
      <c r="C109" s="56"/>
      <c r="D109" s="17"/>
      <c r="E109" s="17"/>
      <c r="F109" s="17"/>
      <c r="G109" s="57"/>
      <c r="H109" s="57"/>
      <c r="I109" s="57"/>
      <c r="J109" s="57"/>
      <c r="K109" s="57"/>
      <c r="L109" s="57"/>
      <c r="M109" s="57"/>
      <c r="N109" s="57"/>
      <c r="O109" s="57"/>
      <c r="P109" s="175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</row>
    <row r="110" spans="1:42" s="14" customFormat="1" ht="14.25" customHeight="1">
      <c r="A110" s="594" t="s">
        <v>355</v>
      </c>
      <c r="B110" s="594"/>
      <c r="C110" s="594"/>
      <c r="D110" s="594"/>
      <c r="E110" s="594"/>
      <c r="F110" s="594"/>
      <c r="G110" s="594"/>
      <c r="H110" s="594"/>
      <c r="I110" s="594"/>
      <c r="J110" s="594"/>
      <c r="K110" s="594"/>
      <c r="L110" s="594"/>
      <c r="M110" s="594"/>
      <c r="N110" s="594"/>
      <c r="O110" s="55"/>
      <c r="P110" s="162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</row>
    <row r="111" spans="1:42" s="14" customFormat="1" ht="12" customHeight="1">
      <c r="A111" s="570">
        <f>M105</f>
        <v>550000</v>
      </c>
      <c r="B111" s="570"/>
      <c r="C111" s="570"/>
      <c r="D111" s="218">
        <v>166370</v>
      </c>
      <c r="E111" s="15" t="s">
        <v>352</v>
      </c>
      <c r="F111" s="9" t="s">
        <v>26</v>
      </c>
      <c r="G111" s="524">
        <f>ROUND(A111/D111,2)</f>
        <v>3.31</v>
      </c>
      <c r="H111" s="524"/>
      <c r="I111" s="530"/>
      <c r="J111" s="530"/>
      <c r="K111" s="530"/>
      <c r="L111" s="530"/>
      <c r="M111" s="530"/>
      <c r="N111" s="530"/>
      <c r="O111" s="118"/>
      <c r="P111" s="171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</row>
    <row r="112" spans="1:42" s="14" customFormat="1" ht="11.25" customHeight="1">
      <c r="A112" s="529" t="s">
        <v>434</v>
      </c>
      <c r="B112" s="529"/>
      <c r="C112" s="51" t="s">
        <v>27</v>
      </c>
      <c r="D112" s="32" t="s">
        <v>359</v>
      </c>
      <c r="E112" s="531" t="s">
        <v>28</v>
      </c>
      <c r="F112" s="531"/>
      <c r="G112" s="531"/>
      <c r="H112" s="434" t="s">
        <v>29</v>
      </c>
      <c r="I112" s="435"/>
      <c r="J112" s="435"/>
      <c r="K112" s="435"/>
      <c r="L112" s="436"/>
      <c r="M112" s="531" t="s">
        <v>17</v>
      </c>
      <c r="N112" s="531"/>
      <c r="P112" s="159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</row>
    <row r="113" spans="1:42" s="14" customFormat="1" ht="11.25" customHeight="1">
      <c r="A113" s="529">
        <v>79.319999999999993</v>
      </c>
      <c r="B113" s="529"/>
      <c r="C113" s="52">
        <v>258</v>
      </c>
      <c r="D113" s="621">
        <f>G111</f>
        <v>3.31</v>
      </c>
      <c r="E113" s="463">
        <f>ROUND(A113*$D$113,-1)</f>
        <v>260</v>
      </c>
      <c r="F113" s="463"/>
      <c r="G113" s="463"/>
      <c r="H113" s="468">
        <f>ROUND(E113*C113,0)</f>
        <v>67080</v>
      </c>
      <c r="I113" s="469"/>
      <c r="J113" s="469"/>
      <c r="K113" s="469"/>
      <c r="L113" s="470"/>
      <c r="M113" s="462"/>
      <c r="N113" s="462"/>
      <c r="O113" s="16"/>
      <c r="P113" s="163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</row>
    <row r="114" spans="1:42" s="14" customFormat="1" ht="11.25" customHeight="1">
      <c r="A114" s="529">
        <v>92.54</v>
      </c>
      <c r="B114" s="529"/>
      <c r="C114" s="52">
        <v>196</v>
      </c>
      <c r="D114" s="622"/>
      <c r="E114" s="463">
        <f t="shared" ref="E114:E119" si="7">ROUND(A114*$D$113,-1)</f>
        <v>310</v>
      </c>
      <c r="F114" s="463"/>
      <c r="G114" s="463"/>
      <c r="H114" s="468">
        <f t="shared" ref="H114:H119" si="8">ROUND(E114*C114,0)</f>
        <v>60760</v>
      </c>
      <c r="I114" s="469"/>
      <c r="J114" s="469"/>
      <c r="K114" s="469"/>
      <c r="L114" s="470"/>
      <c r="M114" s="462"/>
      <c r="N114" s="462"/>
      <c r="O114" s="16"/>
      <c r="P114" s="163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</row>
    <row r="115" spans="1:42" s="14" customFormat="1" ht="11.25" customHeight="1">
      <c r="A115" s="529">
        <v>109.07</v>
      </c>
      <c r="B115" s="529"/>
      <c r="C115" s="52">
        <v>815</v>
      </c>
      <c r="D115" s="622"/>
      <c r="E115" s="463">
        <f t="shared" si="7"/>
        <v>360</v>
      </c>
      <c r="F115" s="463"/>
      <c r="G115" s="463"/>
      <c r="H115" s="468">
        <f t="shared" si="8"/>
        <v>293400</v>
      </c>
      <c r="I115" s="469"/>
      <c r="J115" s="469"/>
      <c r="K115" s="469"/>
      <c r="L115" s="470"/>
      <c r="M115" s="462"/>
      <c r="N115" s="462"/>
      <c r="O115" s="16"/>
      <c r="P115" s="163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</row>
    <row r="116" spans="1:42" s="14" customFormat="1" ht="11.25" customHeight="1">
      <c r="A116" s="529">
        <v>128.9</v>
      </c>
      <c r="B116" s="529"/>
      <c r="C116" s="52">
        <v>68</v>
      </c>
      <c r="D116" s="622"/>
      <c r="E116" s="463">
        <f t="shared" si="7"/>
        <v>430</v>
      </c>
      <c r="F116" s="463"/>
      <c r="G116" s="463"/>
      <c r="H116" s="468">
        <f t="shared" si="8"/>
        <v>29240</v>
      </c>
      <c r="I116" s="469"/>
      <c r="J116" s="469"/>
      <c r="K116" s="469"/>
      <c r="L116" s="470"/>
      <c r="M116" s="462"/>
      <c r="N116" s="462"/>
      <c r="O116" s="16"/>
      <c r="P116" s="163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</row>
    <row r="117" spans="1:42" s="14" customFormat="1" ht="11.25" customHeight="1">
      <c r="A117" s="529">
        <v>158.63999999999999</v>
      </c>
      <c r="B117" s="529"/>
      <c r="C117" s="52">
        <v>102</v>
      </c>
      <c r="D117" s="622"/>
      <c r="E117" s="463">
        <f t="shared" si="7"/>
        <v>530</v>
      </c>
      <c r="F117" s="463"/>
      <c r="G117" s="463"/>
      <c r="H117" s="468">
        <f t="shared" si="8"/>
        <v>54060</v>
      </c>
      <c r="I117" s="469"/>
      <c r="J117" s="469"/>
      <c r="K117" s="469"/>
      <c r="L117" s="470"/>
      <c r="M117" s="462"/>
      <c r="N117" s="462"/>
      <c r="O117" s="16"/>
      <c r="P117" s="163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</row>
    <row r="118" spans="1:42" s="14" customFormat="1" ht="11.25" customHeight="1">
      <c r="A118" s="529">
        <v>188.39</v>
      </c>
      <c r="B118" s="529"/>
      <c r="C118" s="52">
        <v>34</v>
      </c>
      <c r="D118" s="622"/>
      <c r="E118" s="463">
        <f t="shared" si="7"/>
        <v>620</v>
      </c>
      <c r="F118" s="463"/>
      <c r="G118" s="463"/>
      <c r="H118" s="468">
        <f t="shared" si="8"/>
        <v>21080</v>
      </c>
      <c r="I118" s="469"/>
      <c r="J118" s="469"/>
      <c r="K118" s="469"/>
      <c r="L118" s="470"/>
      <c r="M118" s="462"/>
      <c r="N118" s="462"/>
      <c r="O118" s="16"/>
      <c r="P118" s="16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</row>
    <row r="119" spans="1:42" s="14" customFormat="1" ht="11.25" customHeight="1">
      <c r="A119" s="529">
        <v>221.44</v>
      </c>
      <c r="B119" s="529"/>
      <c r="C119" s="52">
        <v>34</v>
      </c>
      <c r="D119" s="623"/>
      <c r="E119" s="463">
        <f t="shared" si="7"/>
        <v>730</v>
      </c>
      <c r="F119" s="463"/>
      <c r="G119" s="463"/>
      <c r="H119" s="468">
        <f t="shared" si="8"/>
        <v>24820</v>
      </c>
      <c r="I119" s="469"/>
      <c r="J119" s="469"/>
      <c r="K119" s="469"/>
      <c r="L119" s="470"/>
      <c r="M119" s="535"/>
      <c r="N119" s="535"/>
      <c r="O119" s="16"/>
      <c r="P119" s="163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</row>
    <row r="120" spans="1:42" s="14" customFormat="1" ht="11.25" customHeight="1">
      <c r="A120" s="531" t="s">
        <v>3</v>
      </c>
      <c r="B120" s="531"/>
      <c r="C120" s="53">
        <f>SUM(C113:C119)</f>
        <v>1507</v>
      </c>
      <c r="D120" s="39"/>
      <c r="E120" s="463"/>
      <c r="F120" s="463"/>
      <c r="G120" s="463"/>
      <c r="H120" s="562">
        <f>SUM(H113:H119)</f>
        <v>550440</v>
      </c>
      <c r="I120" s="563"/>
      <c r="J120" s="563"/>
      <c r="K120" s="563"/>
      <c r="L120" s="564"/>
      <c r="M120" s="38" t="s">
        <v>176</v>
      </c>
      <c r="N120" s="41">
        <f>H120-M105</f>
        <v>440</v>
      </c>
      <c r="O120" s="17"/>
      <c r="P120" s="161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</row>
    <row r="121" spans="1:42" s="14" customFormat="1">
      <c r="A121" s="26" t="s">
        <v>53</v>
      </c>
      <c r="B121" s="26"/>
      <c r="C121" s="26"/>
      <c r="D121" s="72" t="s">
        <v>52</v>
      </c>
      <c r="E121" s="72"/>
      <c r="F121" s="72"/>
      <c r="G121" s="72"/>
      <c r="H121" s="72"/>
      <c r="I121" s="72"/>
      <c r="J121" s="72"/>
      <c r="K121" s="72"/>
      <c r="M121" s="561">
        <f>E9</f>
        <v>2226400</v>
      </c>
      <c r="N121" s="561"/>
      <c r="O121" s="80"/>
      <c r="P121" s="172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</row>
    <row r="122" spans="1:42" s="14" customFormat="1">
      <c r="A122" s="12" t="s">
        <v>7</v>
      </c>
      <c r="B122" s="26"/>
      <c r="C122" s="26"/>
      <c r="D122" s="25"/>
      <c r="E122" s="25"/>
      <c r="F122" s="25"/>
      <c r="G122" s="25"/>
      <c r="H122" s="25"/>
      <c r="I122" s="25"/>
      <c r="J122" s="25"/>
      <c r="K122" s="25"/>
      <c r="L122" s="80"/>
      <c r="M122" s="80"/>
      <c r="N122" s="80"/>
      <c r="O122" s="80"/>
      <c r="P122" s="172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</row>
    <row r="123" spans="1:42" s="14" customFormat="1" ht="12.75" customHeight="1">
      <c r="A123" s="464" t="s">
        <v>30</v>
      </c>
      <c r="B123" s="464"/>
      <c r="C123" s="464"/>
      <c r="D123" s="464" t="s">
        <v>2</v>
      </c>
      <c r="E123" s="464"/>
      <c r="F123" s="464"/>
      <c r="G123" s="464" t="s">
        <v>68</v>
      </c>
      <c r="H123" s="464"/>
      <c r="I123" s="464"/>
      <c r="J123" s="464"/>
      <c r="K123" s="464"/>
      <c r="L123" s="464"/>
      <c r="M123" s="464"/>
      <c r="N123" s="464"/>
      <c r="O123" s="56"/>
      <c r="P123" s="174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</row>
    <row r="124" spans="1:42" s="14" customFormat="1" ht="12.75" customHeight="1">
      <c r="A124" s="464" t="s">
        <v>70</v>
      </c>
      <c r="B124" s="464"/>
      <c r="C124" s="464"/>
      <c r="D124" s="523">
        <f>M121</f>
        <v>2226400</v>
      </c>
      <c r="E124" s="523"/>
      <c r="F124" s="523"/>
      <c r="G124" s="681" t="s">
        <v>289</v>
      </c>
      <c r="H124" s="681"/>
      <c r="I124" s="681"/>
      <c r="J124" s="681"/>
      <c r="K124" s="681"/>
      <c r="L124" s="681"/>
      <c r="M124" s="681"/>
      <c r="N124" s="681"/>
      <c r="O124" s="57"/>
      <c r="P124" s="175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</row>
    <row r="125" spans="1:42" s="14" customFormat="1" ht="6.75" customHeight="1">
      <c r="A125" s="56"/>
      <c r="B125" s="56"/>
      <c r="C125" s="56"/>
      <c r="D125" s="17"/>
      <c r="E125" s="17"/>
      <c r="F125" s="17"/>
      <c r="G125" s="57"/>
      <c r="H125" s="57"/>
      <c r="I125" s="57"/>
      <c r="J125" s="57"/>
      <c r="K125" s="57"/>
      <c r="L125" s="57"/>
      <c r="M125" s="57"/>
      <c r="N125" s="57"/>
      <c r="O125" s="57"/>
      <c r="P125" s="175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</row>
    <row r="126" spans="1:42" s="14" customFormat="1">
      <c r="A126" s="594" t="s">
        <v>354</v>
      </c>
      <c r="B126" s="594"/>
      <c r="C126" s="594"/>
      <c r="D126" s="594"/>
      <c r="E126" s="594"/>
      <c r="F126" s="594"/>
      <c r="G126" s="594"/>
      <c r="H126" s="594"/>
      <c r="I126" s="594"/>
      <c r="J126" s="594"/>
      <c r="K126" s="594"/>
      <c r="L126" s="594"/>
      <c r="M126" s="594"/>
      <c r="N126" s="594"/>
      <c r="O126" s="55"/>
      <c r="P126" s="162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</row>
    <row r="127" spans="1:42" s="14" customFormat="1" ht="12.75" customHeight="1">
      <c r="A127" s="570">
        <f>M121</f>
        <v>2226400</v>
      </c>
      <c r="B127" s="570"/>
      <c r="C127" s="570"/>
      <c r="D127" s="218">
        <v>166370</v>
      </c>
      <c r="E127" s="15" t="s">
        <v>352</v>
      </c>
      <c r="F127" s="9" t="s">
        <v>26</v>
      </c>
      <c r="G127" s="524">
        <f>ROUND(A127/D127,2)</f>
        <v>13.38</v>
      </c>
      <c r="H127" s="524"/>
      <c r="I127" s="530"/>
      <c r="J127" s="530"/>
      <c r="K127" s="530"/>
      <c r="L127" s="530"/>
      <c r="M127" s="530"/>
      <c r="N127" s="530"/>
      <c r="O127" s="118"/>
      <c r="P127" s="171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</row>
    <row r="128" spans="1:42" s="14" customFormat="1" ht="13.5" customHeight="1">
      <c r="A128" s="529" t="s">
        <v>434</v>
      </c>
      <c r="B128" s="529"/>
      <c r="C128" s="51" t="s">
        <v>27</v>
      </c>
      <c r="D128" s="32" t="s">
        <v>359</v>
      </c>
      <c r="E128" s="531" t="s">
        <v>28</v>
      </c>
      <c r="F128" s="531"/>
      <c r="G128" s="531"/>
      <c r="H128" s="434" t="s">
        <v>29</v>
      </c>
      <c r="I128" s="435"/>
      <c r="J128" s="435"/>
      <c r="K128" s="435"/>
      <c r="L128" s="436"/>
      <c r="M128" s="531" t="s">
        <v>17</v>
      </c>
      <c r="N128" s="531"/>
      <c r="P128" s="159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</row>
    <row r="129" spans="1:42" s="14" customFormat="1" ht="13.5" customHeight="1">
      <c r="A129" s="529">
        <v>79.319999999999993</v>
      </c>
      <c r="B129" s="529"/>
      <c r="C129" s="52">
        <v>258</v>
      </c>
      <c r="D129" s="465">
        <f>G127</f>
        <v>13.38</v>
      </c>
      <c r="E129" s="463">
        <f>ROUND(A129*$D$129,-1)</f>
        <v>1060</v>
      </c>
      <c r="F129" s="463"/>
      <c r="G129" s="463"/>
      <c r="H129" s="468">
        <f>ROUND(E129*C129,0)</f>
        <v>273480</v>
      </c>
      <c r="I129" s="469"/>
      <c r="J129" s="469"/>
      <c r="K129" s="469"/>
      <c r="L129" s="470"/>
      <c r="M129" s="462"/>
      <c r="N129" s="462"/>
      <c r="O129" s="16"/>
      <c r="P129" s="163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</row>
    <row r="130" spans="1:42" s="14" customFormat="1" ht="13.5" customHeight="1">
      <c r="A130" s="529">
        <v>92.54</v>
      </c>
      <c r="B130" s="529"/>
      <c r="C130" s="52">
        <v>196</v>
      </c>
      <c r="D130" s="466"/>
      <c r="E130" s="463">
        <f t="shared" ref="E130:E135" si="9">ROUND(A130*$D$129,-1)</f>
        <v>1240</v>
      </c>
      <c r="F130" s="463"/>
      <c r="G130" s="463"/>
      <c r="H130" s="468">
        <f t="shared" ref="H130:H135" si="10">ROUND(E130*C130,0)</f>
        <v>243040</v>
      </c>
      <c r="I130" s="469"/>
      <c r="J130" s="469"/>
      <c r="K130" s="469"/>
      <c r="L130" s="470"/>
      <c r="M130" s="462"/>
      <c r="N130" s="462"/>
      <c r="O130" s="16"/>
      <c r="P130" s="163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</row>
    <row r="131" spans="1:42" s="14" customFormat="1" ht="13.5" customHeight="1">
      <c r="A131" s="529">
        <v>109.07</v>
      </c>
      <c r="B131" s="529"/>
      <c r="C131" s="52">
        <v>815</v>
      </c>
      <c r="D131" s="466"/>
      <c r="E131" s="463">
        <f t="shared" si="9"/>
        <v>1460</v>
      </c>
      <c r="F131" s="463"/>
      <c r="G131" s="463"/>
      <c r="H131" s="468">
        <f t="shared" si="10"/>
        <v>1189900</v>
      </c>
      <c r="I131" s="469"/>
      <c r="J131" s="469"/>
      <c r="K131" s="469"/>
      <c r="L131" s="470"/>
      <c r="M131" s="462"/>
      <c r="N131" s="462"/>
      <c r="O131" s="16"/>
      <c r="P131" s="163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</row>
    <row r="132" spans="1:42" s="14" customFormat="1" ht="13.5" customHeight="1">
      <c r="A132" s="529">
        <v>128.9</v>
      </c>
      <c r="B132" s="529"/>
      <c r="C132" s="52">
        <v>68</v>
      </c>
      <c r="D132" s="466"/>
      <c r="E132" s="463">
        <f t="shared" si="9"/>
        <v>1720</v>
      </c>
      <c r="F132" s="463"/>
      <c r="G132" s="463"/>
      <c r="H132" s="468">
        <f t="shared" si="10"/>
        <v>116960</v>
      </c>
      <c r="I132" s="469"/>
      <c r="J132" s="469"/>
      <c r="K132" s="469"/>
      <c r="L132" s="470"/>
      <c r="M132" s="462"/>
      <c r="N132" s="462"/>
      <c r="O132" s="16"/>
      <c r="P132" s="163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</row>
    <row r="133" spans="1:42" s="14" customFormat="1" ht="13.5" customHeight="1">
      <c r="A133" s="529">
        <v>158.63999999999999</v>
      </c>
      <c r="B133" s="529"/>
      <c r="C133" s="52">
        <v>102</v>
      </c>
      <c r="D133" s="466"/>
      <c r="E133" s="463">
        <f t="shared" si="9"/>
        <v>2120</v>
      </c>
      <c r="F133" s="463"/>
      <c r="G133" s="463"/>
      <c r="H133" s="468">
        <f t="shared" si="10"/>
        <v>216240</v>
      </c>
      <c r="I133" s="469"/>
      <c r="J133" s="469"/>
      <c r="K133" s="469"/>
      <c r="L133" s="470"/>
      <c r="M133" s="462"/>
      <c r="N133" s="462"/>
      <c r="O133" s="16"/>
      <c r="P133" s="163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</row>
    <row r="134" spans="1:42" s="14" customFormat="1" ht="13.5" customHeight="1">
      <c r="A134" s="529">
        <v>188.39</v>
      </c>
      <c r="B134" s="529"/>
      <c r="C134" s="52">
        <v>34</v>
      </c>
      <c r="D134" s="466"/>
      <c r="E134" s="463">
        <f t="shared" si="9"/>
        <v>2520</v>
      </c>
      <c r="F134" s="463"/>
      <c r="G134" s="463"/>
      <c r="H134" s="468">
        <f t="shared" si="10"/>
        <v>85680</v>
      </c>
      <c r="I134" s="469"/>
      <c r="J134" s="469"/>
      <c r="K134" s="469"/>
      <c r="L134" s="470"/>
      <c r="M134" s="462"/>
      <c r="N134" s="462"/>
      <c r="O134" s="16"/>
      <c r="P134" s="163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</row>
    <row r="135" spans="1:42" s="14" customFormat="1" ht="13.5" customHeight="1">
      <c r="A135" s="529">
        <v>221.44</v>
      </c>
      <c r="B135" s="529"/>
      <c r="C135" s="52">
        <v>34</v>
      </c>
      <c r="D135" s="467"/>
      <c r="E135" s="463">
        <f t="shared" si="9"/>
        <v>2960</v>
      </c>
      <c r="F135" s="463"/>
      <c r="G135" s="463"/>
      <c r="H135" s="468">
        <f t="shared" si="10"/>
        <v>100640</v>
      </c>
      <c r="I135" s="469"/>
      <c r="J135" s="469"/>
      <c r="K135" s="469"/>
      <c r="L135" s="470"/>
      <c r="M135" s="535"/>
      <c r="N135" s="535"/>
      <c r="O135" s="16"/>
      <c r="P135" s="163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</row>
    <row r="136" spans="1:42" s="14" customFormat="1" ht="13.5" customHeight="1">
      <c r="A136" s="531" t="s">
        <v>3</v>
      </c>
      <c r="B136" s="531"/>
      <c r="C136" s="53">
        <f>SUM(C129:C135)</f>
        <v>1507</v>
      </c>
      <c r="D136" s="39"/>
      <c r="E136" s="463"/>
      <c r="F136" s="463"/>
      <c r="G136" s="463"/>
      <c r="H136" s="562">
        <f>SUM(H129:H135)</f>
        <v>2225940</v>
      </c>
      <c r="I136" s="563"/>
      <c r="J136" s="563"/>
      <c r="K136" s="563"/>
      <c r="L136" s="564"/>
      <c r="M136" s="38" t="s">
        <v>18</v>
      </c>
      <c r="N136" s="41">
        <f>H136-A127</f>
        <v>-460</v>
      </c>
      <c r="O136" s="17"/>
      <c r="P136" s="161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</row>
    <row r="137" spans="1:42" s="14" customFormat="1" ht="6.75" customHeight="1">
      <c r="C137" s="16"/>
      <c r="E137" s="17"/>
      <c r="F137" s="17"/>
      <c r="G137" s="17"/>
      <c r="H137" s="16"/>
      <c r="I137" s="16"/>
      <c r="J137" s="16"/>
      <c r="K137" s="16"/>
      <c r="L137" s="16"/>
      <c r="N137" s="17"/>
      <c r="O137" s="17"/>
      <c r="P137" s="161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</row>
    <row r="138" spans="1:42" s="14" customFormat="1">
      <c r="A138" s="26" t="s">
        <v>31</v>
      </c>
      <c r="B138" s="26"/>
      <c r="C138" s="26"/>
      <c r="D138" s="72" t="s">
        <v>20</v>
      </c>
      <c r="E138" s="72"/>
      <c r="F138" s="72"/>
      <c r="G138" s="72"/>
      <c r="H138" s="72"/>
      <c r="I138" s="72"/>
      <c r="J138" s="72"/>
      <c r="K138" s="72"/>
      <c r="M138" s="561">
        <f>E10</f>
        <v>3419200</v>
      </c>
      <c r="N138" s="561"/>
      <c r="O138" s="80"/>
      <c r="P138" s="172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</row>
    <row r="139" spans="1:42" s="14" customFormat="1">
      <c r="A139" s="12" t="s">
        <v>7</v>
      </c>
      <c r="B139" s="26"/>
      <c r="C139" s="26"/>
      <c r="D139" s="25"/>
      <c r="E139" s="25"/>
      <c r="F139" s="25"/>
      <c r="G139" s="25"/>
      <c r="H139" s="25"/>
      <c r="I139" s="25"/>
      <c r="J139" s="25"/>
      <c r="K139" s="25"/>
      <c r="L139" s="80"/>
      <c r="M139" s="80"/>
      <c r="N139" s="80"/>
      <c r="O139" s="80"/>
      <c r="P139" s="172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</row>
    <row r="140" spans="1:42" s="14" customFormat="1" ht="14.25" customHeight="1">
      <c r="A140" s="464" t="s">
        <v>71</v>
      </c>
      <c r="B140" s="464"/>
      <c r="C140" s="464" t="s">
        <v>72</v>
      </c>
      <c r="D140" s="464"/>
      <c r="E140" s="606" t="s">
        <v>73</v>
      </c>
      <c r="F140" s="607"/>
      <c r="G140" s="608"/>
      <c r="H140" s="606" t="s">
        <v>74</v>
      </c>
      <c r="I140" s="607"/>
      <c r="J140" s="607"/>
      <c r="K140" s="608"/>
      <c r="L140" s="606" t="s">
        <v>75</v>
      </c>
      <c r="M140" s="607"/>
      <c r="N140" s="608"/>
      <c r="O140" s="56"/>
      <c r="P140" s="174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</row>
    <row r="141" spans="1:42" s="14" customFormat="1" ht="14.25" customHeight="1">
      <c r="A141" s="609" t="s">
        <v>391</v>
      </c>
      <c r="B141" s="610"/>
      <c r="C141" s="611" t="s">
        <v>76</v>
      </c>
      <c r="D141" s="611"/>
      <c r="E141" s="453">
        <v>6400000</v>
      </c>
      <c r="F141" s="457"/>
      <c r="G141" s="458"/>
      <c r="H141" s="453">
        <v>533330</v>
      </c>
      <c r="I141" s="457"/>
      <c r="J141" s="457"/>
      <c r="K141" s="458"/>
      <c r="L141" s="615" t="s">
        <v>393</v>
      </c>
      <c r="M141" s="616"/>
      <c r="N141" s="617"/>
      <c r="O141" s="57"/>
      <c r="P141" s="175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</row>
    <row r="142" spans="1:42" s="14" customFormat="1" ht="14.25" customHeight="1">
      <c r="A142" s="595" t="s">
        <v>392</v>
      </c>
      <c r="B142" s="596"/>
      <c r="C142" s="599" t="s">
        <v>293</v>
      </c>
      <c r="D142" s="600"/>
      <c r="E142" s="453"/>
      <c r="F142" s="457"/>
      <c r="G142" s="458"/>
      <c r="H142" s="453">
        <v>1571130</v>
      </c>
      <c r="I142" s="457"/>
      <c r="J142" s="457"/>
      <c r="K142" s="458"/>
      <c r="L142" s="603" t="s">
        <v>551</v>
      </c>
      <c r="M142" s="604"/>
      <c r="N142" s="605"/>
      <c r="O142" s="123"/>
      <c r="P142" s="179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07" t="e">
        <f>#REF!+#REF!+H144+#REF!+#REF!+H143</f>
        <v>#REF!</v>
      </c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</row>
    <row r="143" spans="1:42" s="14" customFormat="1" ht="14.25" customHeight="1">
      <c r="A143" s="597"/>
      <c r="B143" s="598"/>
      <c r="C143" s="599" t="s">
        <v>450</v>
      </c>
      <c r="D143" s="600"/>
      <c r="E143" s="453"/>
      <c r="F143" s="457"/>
      <c r="G143" s="458"/>
      <c r="H143" s="453">
        <v>89500</v>
      </c>
      <c r="I143" s="457"/>
      <c r="J143" s="457"/>
      <c r="K143" s="458"/>
      <c r="L143" s="603" t="s">
        <v>451</v>
      </c>
      <c r="M143" s="604"/>
      <c r="N143" s="605"/>
      <c r="O143" s="123"/>
      <c r="P143" s="179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07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</row>
    <row r="144" spans="1:42" s="14" customFormat="1" ht="14.25" customHeight="1">
      <c r="A144" s="597"/>
      <c r="B144" s="598"/>
      <c r="C144" s="599" t="s">
        <v>103</v>
      </c>
      <c r="D144" s="600"/>
      <c r="E144" s="453" t="s">
        <v>324</v>
      </c>
      <c r="F144" s="457"/>
      <c r="G144" s="458"/>
      <c r="H144" s="453">
        <v>238000</v>
      </c>
      <c r="I144" s="457"/>
      <c r="J144" s="457"/>
      <c r="K144" s="458"/>
      <c r="L144" s="588" t="s">
        <v>473</v>
      </c>
      <c r="M144" s="589"/>
      <c r="N144" s="590"/>
      <c r="O144" s="124"/>
      <c r="P144" s="180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</row>
    <row r="145" spans="1:42" s="254" customFormat="1" ht="14.25" customHeight="1">
      <c r="A145" s="597"/>
      <c r="B145" s="598"/>
      <c r="C145" s="599" t="s">
        <v>438</v>
      </c>
      <c r="D145" s="600"/>
      <c r="E145" s="453"/>
      <c r="F145" s="457"/>
      <c r="G145" s="458"/>
      <c r="H145" s="453">
        <v>226330</v>
      </c>
      <c r="I145" s="457"/>
      <c r="J145" s="457"/>
      <c r="K145" s="458"/>
      <c r="L145" s="591" t="s">
        <v>458</v>
      </c>
      <c r="M145" s="592"/>
      <c r="N145" s="593"/>
      <c r="O145" s="124"/>
      <c r="P145" s="180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257"/>
      <c r="AD145" s="257"/>
      <c r="AE145" s="257"/>
      <c r="AF145" s="257"/>
      <c r="AG145" s="257"/>
      <c r="AH145" s="257"/>
      <c r="AI145" s="257"/>
      <c r="AJ145" s="257"/>
      <c r="AK145" s="257"/>
      <c r="AL145" s="257"/>
      <c r="AM145" s="257"/>
      <c r="AN145" s="257"/>
      <c r="AO145" s="257"/>
      <c r="AP145" s="257"/>
    </row>
    <row r="146" spans="1:42" s="336" customFormat="1" ht="14.25" customHeight="1">
      <c r="A146" s="597"/>
      <c r="B146" s="598"/>
      <c r="C146" s="601" t="s">
        <v>439</v>
      </c>
      <c r="D146" s="602"/>
      <c r="E146" s="453"/>
      <c r="F146" s="457"/>
      <c r="G146" s="458"/>
      <c r="H146" s="453">
        <v>740910</v>
      </c>
      <c r="I146" s="457"/>
      <c r="J146" s="457"/>
      <c r="K146" s="458"/>
      <c r="L146" s="591" t="s">
        <v>458</v>
      </c>
      <c r="M146" s="592"/>
      <c r="N146" s="593"/>
      <c r="O146" s="124"/>
      <c r="P146" s="180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335"/>
      <c r="AD146" s="335"/>
      <c r="AE146" s="335"/>
      <c r="AF146" s="335"/>
      <c r="AG146" s="335"/>
      <c r="AH146" s="335"/>
      <c r="AI146" s="335"/>
      <c r="AJ146" s="335"/>
      <c r="AK146" s="335"/>
      <c r="AL146" s="335"/>
      <c r="AM146" s="335"/>
      <c r="AN146" s="335"/>
      <c r="AO146" s="335"/>
      <c r="AP146" s="335"/>
    </row>
    <row r="147" spans="1:42" s="14" customFormat="1" ht="14.25" customHeight="1">
      <c r="A147" s="597"/>
      <c r="B147" s="598"/>
      <c r="C147" s="601" t="s">
        <v>459</v>
      </c>
      <c r="D147" s="602"/>
      <c r="E147" s="453"/>
      <c r="F147" s="457"/>
      <c r="G147" s="458"/>
      <c r="H147" s="453">
        <v>20000</v>
      </c>
      <c r="I147" s="457"/>
      <c r="J147" s="457"/>
      <c r="K147" s="458"/>
      <c r="L147" s="591" t="s">
        <v>460</v>
      </c>
      <c r="M147" s="592"/>
      <c r="N147" s="593"/>
      <c r="O147" s="124"/>
      <c r="P147" s="180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</row>
    <row r="148" spans="1:42" s="14" customFormat="1" ht="14.25" customHeight="1">
      <c r="A148" s="464" t="s">
        <v>77</v>
      </c>
      <c r="B148" s="464"/>
      <c r="C148" s="464"/>
      <c r="D148" s="464"/>
      <c r="E148" s="453"/>
      <c r="F148" s="457"/>
      <c r="G148" s="458"/>
      <c r="H148" s="453">
        <f>SUM(H141:H147)</f>
        <v>3419200</v>
      </c>
      <c r="I148" s="457"/>
      <c r="J148" s="457"/>
      <c r="K148" s="458"/>
      <c r="L148" s="685"/>
      <c r="M148" s="686"/>
      <c r="N148" s="687"/>
      <c r="O148" s="125"/>
      <c r="P148" s="181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</row>
    <row r="149" spans="1:42" s="244" customFormat="1" ht="8.25" customHeight="1">
      <c r="A149" s="56"/>
      <c r="B149" s="56"/>
      <c r="C149" s="56"/>
      <c r="D149" s="56"/>
      <c r="E149" s="222"/>
      <c r="F149" s="222"/>
      <c r="G149" s="222"/>
      <c r="H149" s="222"/>
      <c r="I149" s="222"/>
      <c r="J149" s="222"/>
      <c r="K149" s="222"/>
      <c r="L149" s="125"/>
      <c r="M149" s="125"/>
      <c r="N149" s="125"/>
      <c r="O149" s="125"/>
      <c r="P149" s="181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245"/>
      <c r="AD149" s="245"/>
      <c r="AE149" s="245"/>
      <c r="AF149" s="245"/>
      <c r="AG149" s="245"/>
      <c r="AH149" s="245"/>
      <c r="AI149" s="245"/>
      <c r="AJ149" s="245"/>
      <c r="AK149" s="245"/>
      <c r="AL149" s="245"/>
      <c r="AM149" s="245"/>
      <c r="AN149" s="245"/>
      <c r="AO149" s="245"/>
      <c r="AP149" s="245"/>
    </row>
    <row r="150" spans="1:42" s="14" customFormat="1" ht="15.75" customHeight="1">
      <c r="A150" s="594" t="s">
        <v>354</v>
      </c>
      <c r="B150" s="594"/>
      <c r="C150" s="594"/>
      <c r="D150" s="594"/>
      <c r="E150" s="594"/>
      <c r="F150" s="594"/>
      <c r="G150" s="594"/>
      <c r="H150" s="594"/>
      <c r="I150" s="594"/>
      <c r="J150" s="594"/>
      <c r="K150" s="594"/>
      <c r="L150" s="594"/>
      <c r="M150" s="594"/>
      <c r="N150" s="594"/>
      <c r="O150" s="55"/>
      <c r="P150" s="162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</row>
    <row r="151" spans="1:42" s="14" customFormat="1" ht="15.75" customHeight="1">
      <c r="A151" s="554">
        <f>M138</f>
        <v>3419200</v>
      </c>
      <c r="B151" s="554"/>
      <c r="C151" s="554"/>
      <c r="D151" s="218">
        <v>166370</v>
      </c>
      <c r="E151" s="15" t="s">
        <v>352</v>
      </c>
      <c r="F151" s="9" t="s">
        <v>26</v>
      </c>
      <c r="G151" s="524">
        <f>ROUND(A151/D151,2)</f>
        <v>20.55</v>
      </c>
      <c r="H151" s="524"/>
      <c r="I151" s="530"/>
      <c r="J151" s="530"/>
      <c r="K151" s="530"/>
      <c r="L151" s="530"/>
      <c r="M151" s="530"/>
      <c r="N151" s="530"/>
      <c r="O151" s="118"/>
      <c r="P151" s="171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</row>
    <row r="152" spans="1:42" s="14" customFormat="1" ht="14.25" customHeight="1">
      <c r="A152" s="529" t="s">
        <v>434</v>
      </c>
      <c r="B152" s="529"/>
      <c r="C152" s="51" t="s">
        <v>27</v>
      </c>
      <c r="D152" s="32" t="s">
        <v>359</v>
      </c>
      <c r="E152" s="531" t="s">
        <v>28</v>
      </c>
      <c r="F152" s="531"/>
      <c r="G152" s="531"/>
      <c r="H152" s="434" t="s">
        <v>29</v>
      </c>
      <c r="I152" s="435"/>
      <c r="J152" s="435"/>
      <c r="K152" s="435"/>
      <c r="L152" s="436"/>
      <c r="M152" s="531" t="s">
        <v>17</v>
      </c>
      <c r="N152" s="531"/>
      <c r="P152" s="159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</row>
    <row r="153" spans="1:42" s="14" customFormat="1" ht="14.25" customHeight="1">
      <c r="A153" s="529">
        <v>79.319999999999993</v>
      </c>
      <c r="B153" s="529"/>
      <c r="C153" s="52">
        <v>258</v>
      </c>
      <c r="D153" s="465">
        <f>G151</f>
        <v>20.55</v>
      </c>
      <c r="E153" s="463">
        <f>ROUND(A153*$D$153,-1)</f>
        <v>1630</v>
      </c>
      <c r="F153" s="463"/>
      <c r="G153" s="463"/>
      <c r="H153" s="468">
        <f>ROUND(E153*C153,0)</f>
        <v>420540</v>
      </c>
      <c r="I153" s="469"/>
      <c r="J153" s="469"/>
      <c r="K153" s="469"/>
      <c r="L153" s="470"/>
      <c r="M153" s="462"/>
      <c r="N153" s="462"/>
      <c r="O153" s="16"/>
      <c r="P153" s="163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</row>
    <row r="154" spans="1:42" s="14" customFormat="1" ht="14.25" customHeight="1">
      <c r="A154" s="529">
        <v>92.54</v>
      </c>
      <c r="B154" s="529"/>
      <c r="C154" s="52">
        <v>196</v>
      </c>
      <c r="D154" s="466"/>
      <c r="E154" s="463">
        <f t="shared" ref="E154:E159" si="11">ROUND(A154*$D$153,-1)</f>
        <v>1900</v>
      </c>
      <c r="F154" s="463"/>
      <c r="G154" s="463"/>
      <c r="H154" s="468">
        <f t="shared" ref="H154:H159" si="12">ROUND(E154*C154,0)</f>
        <v>372400</v>
      </c>
      <c r="I154" s="469"/>
      <c r="J154" s="469"/>
      <c r="K154" s="469"/>
      <c r="L154" s="470"/>
      <c r="M154" s="462"/>
      <c r="N154" s="462"/>
      <c r="O154" s="16"/>
      <c r="P154" s="163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</row>
    <row r="155" spans="1:42" s="14" customFormat="1" ht="14.25" customHeight="1">
      <c r="A155" s="529">
        <v>109.07</v>
      </c>
      <c r="B155" s="529"/>
      <c r="C155" s="52">
        <v>815</v>
      </c>
      <c r="D155" s="466"/>
      <c r="E155" s="463">
        <f t="shared" si="11"/>
        <v>2240</v>
      </c>
      <c r="F155" s="463"/>
      <c r="G155" s="463"/>
      <c r="H155" s="468">
        <f t="shared" si="12"/>
        <v>1825600</v>
      </c>
      <c r="I155" s="469"/>
      <c r="J155" s="469"/>
      <c r="K155" s="469"/>
      <c r="L155" s="470"/>
      <c r="M155" s="462"/>
      <c r="N155" s="462"/>
      <c r="O155" s="16"/>
      <c r="P155" s="163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</row>
    <row r="156" spans="1:42" s="14" customFormat="1" ht="14.25" customHeight="1">
      <c r="A156" s="529">
        <v>128.9</v>
      </c>
      <c r="B156" s="529"/>
      <c r="C156" s="52">
        <v>68</v>
      </c>
      <c r="D156" s="466"/>
      <c r="E156" s="463">
        <f t="shared" si="11"/>
        <v>2650</v>
      </c>
      <c r="F156" s="463"/>
      <c r="G156" s="463"/>
      <c r="H156" s="468">
        <f t="shared" si="12"/>
        <v>180200</v>
      </c>
      <c r="I156" s="469"/>
      <c r="J156" s="469"/>
      <c r="K156" s="469"/>
      <c r="L156" s="470"/>
      <c r="M156" s="462"/>
      <c r="N156" s="462"/>
      <c r="O156" s="16"/>
      <c r="P156" s="163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</row>
    <row r="157" spans="1:42" s="14" customFormat="1" ht="14.25" customHeight="1">
      <c r="A157" s="529">
        <v>158.63999999999999</v>
      </c>
      <c r="B157" s="529"/>
      <c r="C157" s="52">
        <v>102</v>
      </c>
      <c r="D157" s="466"/>
      <c r="E157" s="463">
        <f t="shared" si="11"/>
        <v>3260</v>
      </c>
      <c r="F157" s="463"/>
      <c r="G157" s="463"/>
      <c r="H157" s="468">
        <f t="shared" si="12"/>
        <v>332520</v>
      </c>
      <c r="I157" s="469"/>
      <c r="J157" s="469"/>
      <c r="K157" s="469"/>
      <c r="L157" s="470"/>
      <c r="M157" s="462"/>
      <c r="N157" s="462"/>
      <c r="O157" s="16"/>
      <c r="P157" s="163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</row>
    <row r="158" spans="1:42" s="14" customFormat="1" ht="14.25" customHeight="1">
      <c r="A158" s="529">
        <v>188.39</v>
      </c>
      <c r="B158" s="529"/>
      <c r="C158" s="52">
        <v>34</v>
      </c>
      <c r="D158" s="466"/>
      <c r="E158" s="463">
        <f t="shared" si="11"/>
        <v>3870</v>
      </c>
      <c r="F158" s="463"/>
      <c r="G158" s="463"/>
      <c r="H158" s="468">
        <f t="shared" si="12"/>
        <v>131580</v>
      </c>
      <c r="I158" s="469"/>
      <c r="J158" s="469"/>
      <c r="K158" s="469"/>
      <c r="L158" s="470"/>
      <c r="M158" s="462"/>
      <c r="N158" s="462"/>
      <c r="O158" s="16"/>
      <c r="P158" s="163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</row>
    <row r="159" spans="1:42" s="14" customFormat="1" ht="14.25" customHeight="1">
      <c r="A159" s="529">
        <v>221.44</v>
      </c>
      <c r="B159" s="529"/>
      <c r="C159" s="52">
        <v>34</v>
      </c>
      <c r="D159" s="467"/>
      <c r="E159" s="463">
        <f t="shared" si="11"/>
        <v>4550</v>
      </c>
      <c r="F159" s="463"/>
      <c r="G159" s="463"/>
      <c r="H159" s="468">
        <f t="shared" si="12"/>
        <v>154700</v>
      </c>
      <c r="I159" s="469"/>
      <c r="J159" s="469"/>
      <c r="K159" s="469"/>
      <c r="L159" s="470"/>
      <c r="M159" s="535"/>
      <c r="N159" s="535"/>
      <c r="O159" s="16"/>
      <c r="P159" s="163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</row>
    <row r="160" spans="1:42" s="14" customFormat="1" ht="14.25" customHeight="1">
      <c r="A160" s="531" t="s">
        <v>3</v>
      </c>
      <c r="B160" s="531"/>
      <c r="C160" s="53">
        <f>SUM(C153:C159)</f>
        <v>1507</v>
      </c>
      <c r="D160" s="39"/>
      <c r="E160" s="463"/>
      <c r="F160" s="463"/>
      <c r="G160" s="463"/>
      <c r="H160" s="562">
        <f>SUM(H153:H159)</f>
        <v>3417540</v>
      </c>
      <c r="I160" s="563"/>
      <c r="J160" s="563"/>
      <c r="K160" s="563"/>
      <c r="L160" s="564"/>
      <c r="M160" s="38" t="s">
        <v>18</v>
      </c>
      <c r="N160" s="41">
        <f>H160-A151</f>
        <v>-1660</v>
      </c>
      <c r="O160" s="17"/>
      <c r="P160" s="161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</row>
    <row r="161" spans="1:42" s="14" customFormat="1" ht="5.25" customHeight="1">
      <c r="C161" s="16"/>
      <c r="E161" s="127"/>
      <c r="F161" s="127"/>
      <c r="G161" s="127"/>
      <c r="H161" s="132"/>
      <c r="I161" s="132"/>
      <c r="J161" s="132"/>
      <c r="K161" s="132"/>
      <c r="L161" s="132"/>
      <c r="N161" s="17"/>
      <c r="O161" s="17"/>
      <c r="P161" s="161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</row>
    <row r="162" spans="1:42" s="14" customFormat="1" ht="16.5" customHeight="1">
      <c r="A162" s="26" t="s">
        <v>54</v>
      </c>
      <c r="B162" s="26"/>
      <c r="C162" s="26"/>
      <c r="D162" s="72" t="s">
        <v>55</v>
      </c>
      <c r="E162" s="72"/>
      <c r="F162" s="72"/>
      <c r="G162" s="72"/>
      <c r="H162" s="72"/>
      <c r="I162" s="72"/>
      <c r="J162" s="72"/>
      <c r="K162" s="72"/>
      <c r="M162" s="561">
        <f>E11</f>
        <v>1502000</v>
      </c>
      <c r="N162" s="561"/>
      <c r="O162" s="80"/>
      <c r="P162" s="172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</row>
    <row r="163" spans="1:42" s="14" customFormat="1" ht="15" customHeight="1">
      <c r="A163" s="12" t="s">
        <v>187</v>
      </c>
      <c r="B163" s="26"/>
      <c r="C163" s="26"/>
      <c r="D163" s="25"/>
      <c r="E163" s="25"/>
      <c r="F163" s="25"/>
      <c r="G163" s="25"/>
      <c r="H163" s="25"/>
      <c r="I163" s="25"/>
      <c r="J163" s="25"/>
      <c r="K163" s="25"/>
      <c r="L163" s="80"/>
      <c r="M163" s="80"/>
      <c r="N163" s="80"/>
      <c r="O163" s="80"/>
      <c r="P163" s="172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</row>
    <row r="164" spans="1:42" s="14" customFormat="1" ht="15" customHeight="1">
      <c r="A164" s="464" t="s">
        <v>78</v>
      </c>
      <c r="B164" s="464"/>
      <c r="C164" s="464"/>
      <c r="D164" s="464" t="s">
        <v>79</v>
      </c>
      <c r="E164" s="464"/>
      <c r="F164" s="464"/>
      <c r="G164" s="464" t="s">
        <v>80</v>
      </c>
      <c r="H164" s="464"/>
      <c r="I164" s="464"/>
      <c r="J164" s="464"/>
      <c r="K164" s="464"/>
      <c r="L164" s="464"/>
      <c r="M164" s="464"/>
      <c r="N164" s="464"/>
      <c r="O164" s="56"/>
      <c r="P164" s="174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</row>
    <row r="165" spans="1:42" s="14" customFormat="1" ht="15" customHeight="1">
      <c r="A165" s="555">
        <f>M162/D165</f>
        <v>1502</v>
      </c>
      <c r="B165" s="464"/>
      <c r="C165" s="464"/>
      <c r="D165" s="613">
        <v>1000</v>
      </c>
      <c r="E165" s="613"/>
      <c r="F165" s="613"/>
      <c r="G165" s="682">
        <f>A165*D165</f>
        <v>1502000</v>
      </c>
      <c r="H165" s="683"/>
      <c r="I165" s="683"/>
      <c r="J165" s="683"/>
      <c r="K165" s="683"/>
      <c r="L165" s="683"/>
      <c r="M165" s="683"/>
      <c r="N165" s="684"/>
      <c r="O165" s="126"/>
      <c r="P165" s="182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</row>
    <row r="166" spans="1:42" s="14" customFormat="1" ht="15" customHeight="1">
      <c r="A166" s="594" t="s">
        <v>180</v>
      </c>
      <c r="B166" s="594"/>
      <c r="C166" s="594"/>
      <c r="D166" s="594"/>
      <c r="E166" s="594"/>
      <c r="F166" s="594"/>
      <c r="G166" s="594"/>
      <c r="H166" s="594"/>
      <c r="I166" s="594"/>
      <c r="J166" s="594"/>
      <c r="K166" s="594"/>
      <c r="L166" s="594"/>
      <c r="M166" s="594"/>
      <c r="N166" s="594"/>
      <c r="O166" s="55"/>
      <c r="P166" s="162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</row>
    <row r="167" spans="1:42" s="336" customFormat="1" ht="15.75" customHeight="1">
      <c r="A167" s="554">
        <f>G165</f>
        <v>1502000</v>
      </c>
      <c r="B167" s="554"/>
      <c r="C167" s="554"/>
      <c r="D167" s="337">
        <f>A165</f>
        <v>1502</v>
      </c>
      <c r="E167" s="333" t="s">
        <v>26</v>
      </c>
      <c r="F167" s="614">
        <f>ROUND(A167/D167,2)</f>
        <v>1000</v>
      </c>
      <c r="G167" s="614"/>
      <c r="H167" s="614"/>
      <c r="I167" s="530"/>
      <c r="J167" s="530"/>
      <c r="K167" s="530"/>
      <c r="L167" s="530"/>
      <c r="M167" s="530"/>
      <c r="N167" s="530"/>
      <c r="O167" s="334"/>
      <c r="P167" s="171"/>
      <c r="Q167" s="334"/>
      <c r="R167" s="334"/>
      <c r="S167" s="334"/>
      <c r="T167" s="334"/>
      <c r="U167" s="334"/>
      <c r="V167" s="334"/>
      <c r="W167" s="334"/>
      <c r="X167" s="334"/>
      <c r="Y167" s="334"/>
      <c r="Z167" s="334"/>
      <c r="AA167" s="334"/>
      <c r="AB167" s="334"/>
      <c r="AC167" s="335"/>
      <c r="AD167" s="335"/>
      <c r="AE167" s="335"/>
      <c r="AF167" s="335"/>
      <c r="AG167" s="335"/>
      <c r="AH167" s="335"/>
      <c r="AI167" s="335"/>
      <c r="AJ167" s="335"/>
      <c r="AK167" s="335"/>
      <c r="AL167" s="335"/>
      <c r="AM167" s="335"/>
      <c r="AN167" s="335"/>
      <c r="AO167" s="335"/>
      <c r="AP167" s="335"/>
    </row>
    <row r="168" spans="1:42" s="14" customFormat="1" ht="14.25" customHeight="1">
      <c r="A168" s="529" t="s">
        <v>434</v>
      </c>
      <c r="B168" s="529"/>
      <c r="C168" s="51" t="s">
        <v>27</v>
      </c>
      <c r="D168" s="434" t="s">
        <v>28</v>
      </c>
      <c r="E168" s="436"/>
      <c r="F168" s="531" t="s">
        <v>29</v>
      </c>
      <c r="G168" s="531"/>
      <c r="H168" s="531"/>
      <c r="I168" s="531"/>
      <c r="J168" s="531"/>
      <c r="K168" s="531"/>
      <c r="L168" s="531"/>
      <c r="M168" s="531" t="s">
        <v>17</v>
      </c>
      <c r="N168" s="531"/>
      <c r="P168" s="159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</row>
    <row r="169" spans="1:42" s="14" customFormat="1" ht="14.25" customHeight="1">
      <c r="A169" s="529">
        <v>79.319999999999993</v>
      </c>
      <c r="B169" s="529"/>
      <c r="C169" s="52">
        <v>258</v>
      </c>
      <c r="D169" s="688">
        <f>D165</f>
        <v>1000</v>
      </c>
      <c r="E169" s="688"/>
      <c r="F169" s="612">
        <f>C169*$D$169</f>
        <v>258000</v>
      </c>
      <c r="G169" s="612"/>
      <c r="H169" s="612"/>
      <c r="I169" s="612"/>
      <c r="J169" s="612"/>
      <c r="K169" s="612"/>
      <c r="L169" s="612"/>
      <c r="M169" s="462"/>
      <c r="N169" s="462"/>
      <c r="O169" s="16"/>
      <c r="P169" s="163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</row>
    <row r="170" spans="1:42" s="14" customFormat="1" ht="14.25" customHeight="1">
      <c r="A170" s="529">
        <v>92.54</v>
      </c>
      <c r="B170" s="529"/>
      <c r="C170" s="52">
        <v>196</v>
      </c>
      <c r="D170" s="688"/>
      <c r="E170" s="688"/>
      <c r="F170" s="612">
        <f t="shared" ref="F170:F175" si="13">C170*$D$169</f>
        <v>196000</v>
      </c>
      <c r="G170" s="612"/>
      <c r="H170" s="612"/>
      <c r="I170" s="612"/>
      <c r="J170" s="612"/>
      <c r="K170" s="612"/>
      <c r="L170" s="612"/>
      <c r="M170" s="462"/>
      <c r="N170" s="462"/>
      <c r="O170" s="16"/>
      <c r="P170" s="163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</row>
    <row r="171" spans="1:42" s="14" customFormat="1" ht="14.25" customHeight="1">
      <c r="A171" s="529">
        <v>109.07</v>
      </c>
      <c r="B171" s="529"/>
      <c r="C171" s="52">
        <v>811</v>
      </c>
      <c r="D171" s="688"/>
      <c r="E171" s="688"/>
      <c r="F171" s="612">
        <f t="shared" si="13"/>
        <v>811000</v>
      </c>
      <c r="G171" s="612"/>
      <c r="H171" s="612"/>
      <c r="I171" s="612"/>
      <c r="J171" s="612"/>
      <c r="K171" s="612"/>
      <c r="L171" s="612"/>
      <c r="M171" s="462"/>
      <c r="N171" s="462"/>
      <c r="O171" s="16"/>
      <c r="P171" s="163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</row>
    <row r="172" spans="1:42" s="14" customFormat="1" ht="14.25" customHeight="1">
      <c r="A172" s="529">
        <v>128.9</v>
      </c>
      <c r="B172" s="529"/>
      <c r="C172" s="52">
        <v>68</v>
      </c>
      <c r="D172" s="688"/>
      <c r="E172" s="688"/>
      <c r="F172" s="612">
        <f t="shared" si="13"/>
        <v>68000</v>
      </c>
      <c r="G172" s="612"/>
      <c r="H172" s="612"/>
      <c r="I172" s="612"/>
      <c r="J172" s="612"/>
      <c r="K172" s="612"/>
      <c r="L172" s="612"/>
      <c r="M172" s="462"/>
      <c r="N172" s="462"/>
      <c r="O172" s="16"/>
      <c r="P172" s="163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</row>
    <row r="173" spans="1:42" s="14" customFormat="1" ht="14.25" customHeight="1">
      <c r="A173" s="529">
        <v>158.63999999999999</v>
      </c>
      <c r="B173" s="529"/>
      <c r="C173" s="52">
        <v>101</v>
      </c>
      <c r="D173" s="688"/>
      <c r="E173" s="688"/>
      <c r="F173" s="612">
        <f t="shared" si="13"/>
        <v>101000</v>
      </c>
      <c r="G173" s="612"/>
      <c r="H173" s="612"/>
      <c r="I173" s="612"/>
      <c r="J173" s="612"/>
      <c r="K173" s="612"/>
      <c r="L173" s="612"/>
      <c r="M173" s="462"/>
      <c r="N173" s="462"/>
      <c r="O173" s="16"/>
      <c r="P173" s="163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</row>
    <row r="174" spans="1:42" s="14" customFormat="1" ht="14.25" customHeight="1">
      <c r="A174" s="529">
        <v>188.39</v>
      </c>
      <c r="B174" s="529"/>
      <c r="C174" s="52">
        <v>34</v>
      </c>
      <c r="D174" s="688"/>
      <c r="E174" s="688"/>
      <c r="F174" s="612">
        <f t="shared" si="13"/>
        <v>34000</v>
      </c>
      <c r="G174" s="612"/>
      <c r="H174" s="612"/>
      <c r="I174" s="612"/>
      <c r="J174" s="612"/>
      <c r="K174" s="612"/>
      <c r="L174" s="612"/>
      <c r="M174" s="462"/>
      <c r="N174" s="462"/>
      <c r="O174" s="16"/>
      <c r="P174" s="163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</row>
    <row r="175" spans="1:42" s="14" customFormat="1" ht="14.25" customHeight="1">
      <c r="A175" s="529">
        <v>221.44</v>
      </c>
      <c r="B175" s="529"/>
      <c r="C175" s="52">
        <v>34</v>
      </c>
      <c r="D175" s="688"/>
      <c r="E175" s="688"/>
      <c r="F175" s="612">
        <f t="shared" si="13"/>
        <v>34000</v>
      </c>
      <c r="G175" s="612"/>
      <c r="H175" s="612"/>
      <c r="I175" s="612"/>
      <c r="J175" s="612"/>
      <c r="K175" s="612"/>
      <c r="L175" s="612"/>
      <c r="M175" s="535"/>
      <c r="N175" s="535"/>
      <c r="O175" s="16"/>
      <c r="P175" s="163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</row>
    <row r="176" spans="1:42" s="14" customFormat="1" ht="14.25" customHeight="1">
      <c r="A176" s="531" t="s">
        <v>3</v>
      </c>
      <c r="B176" s="531"/>
      <c r="C176" s="53">
        <f>SUM(C169:C175)</f>
        <v>1502</v>
      </c>
      <c r="D176" s="453"/>
      <c r="E176" s="458"/>
      <c r="F176" s="690">
        <f>SUM(F169:F175)</f>
        <v>1502000</v>
      </c>
      <c r="G176" s="690"/>
      <c r="H176" s="690"/>
      <c r="I176" s="690"/>
      <c r="J176" s="690"/>
      <c r="K176" s="690"/>
      <c r="L176" s="690"/>
      <c r="M176" s="38"/>
      <c r="N176" s="48"/>
      <c r="O176" s="18"/>
      <c r="P176" s="177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</row>
    <row r="177" spans="1:42" s="244" customFormat="1" ht="14.25" customHeight="1">
      <c r="A177" s="243"/>
      <c r="B177" s="243"/>
      <c r="C177" s="22"/>
      <c r="D177" s="247"/>
      <c r="E177" s="247"/>
      <c r="F177" s="248"/>
      <c r="G177" s="248"/>
      <c r="H177" s="248"/>
      <c r="I177" s="248"/>
      <c r="J177" s="248"/>
      <c r="K177" s="248"/>
      <c r="L177" s="248"/>
      <c r="M177" s="243"/>
      <c r="N177" s="249"/>
      <c r="O177" s="246"/>
      <c r="P177" s="177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  <c r="AA177" s="246"/>
      <c r="AB177" s="246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</row>
    <row r="178" spans="1:42" s="14" customFormat="1" ht="19.5" customHeight="1">
      <c r="A178" s="26" t="s">
        <v>56</v>
      </c>
      <c r="B178" s="26"/>
      <c r="C178" s="26"/>
      <c r="D178" s="72" t="s">
        <v>57</v>
      </c>
      <c r="E178" s="72"/>
      <c r="F178" s="72"/>
      <c r="G178" s="72"/>
      <c r="H178" s="72"/>
      <c r="I178" s="72"/>
      <c r="J178" s="72"/>
      <c r="K178" s="72"/>
      <c r="M178" s="561">
        <f>E12</f>
        <v>1207840</v>
      </c>
      <c r="N178" s="561"/>
      <c r="O178" s="80"/>
      <c r="P178" s="172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</row>
    <row r="179" spans="1:42" s="14" customFormat="1" ht="11.25" customHeight="1">
      <c r="A179" s="12" t="s">
        <v>145</v>
      </c>
      <c r="B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173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</row>
    <row r="180" spans="1:42" s="14" customFormat="1" ht="11.25" customHeight="1">
      <c r="A180" s="464" t="s">
        <v>71</v>
      </c>
      <c r="B180" s="464"/>
      <c r="C180" s="464"/>
      <c r="D180" s="464" t="s">
        <v>81</v>
      </c>
      <c r="E180" s="464"/>
      <c r="F180" s="464"/>
      <c r="G180" s="464" t="s">
        <v>82</v>
      </c>
      <c r="H180" s="464"/>
      <c r="I180" s="464"/>
      <c r="J180" s="464"/>
      <c r="K180" s="464"/>
      <c r="L180" s="464"/>
      <c r="M180" s="464"/>
      <c r="N180" s="464"/>
      <c r="O180" s="56"/>
      <c r="P180" s="174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</row>
    <row r="181" spans="1:42" s="14" customFormat="1" ht="11.25" customHeight="1">
      <c r="A181" s="464" t="s">
        <v>83</v>
      </c>
      <c r="B181" s="464"/>
      <c r="C181" s="464"/>
      <c r="D181" s="691">
        <f>M178</f>
        <v>1207840</v>
      </c>
      <c r="E181" s="692"/>
      <c r="F181" s="693"/>
      <c r="G181" s="618" t="s">
        <v>364</v>
      </c>
      <c r="H181" s="619"/>
      <c r="I181" s="619"/>
      <c r="J181" s="619"/>
      <c r="K181" s="619"/>
      <c r="L181" s="619"/>
      <c r="M181" s="619"/>
      <c r="N181" s="620"/>
      <c r="O181" s="57"/>
      <c r="P181" s="175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</row>
    <row r="182" spans="1:42" s="14" customFormat="1" ht="11.25" customHeight="1">
      <c r="A182" s="594" t="s">
        <v>355</v>
      </c>
      <c r="B182" s="594"/>
      <c r="C182" s="594"/>
      <c r="D182" s="594"/>
      <c r="E182" s="594"/>
      <c r="F182" s="594"/>
      <c r="G182" s="594"/>
      <c r="H182" s="594"/>
      <c r="I182" s="594"/>
      <c r="J182" s="594"/>
      <c r="K182" s="594"/>
      <c r="L182" s="594"/>
      <c r="M182" s="594"/>
      <c r="N182" s="594"/>
      <c r="O182" s="55"/>
      <c r="P182" s="162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</row>
    <row r="183" spans="1:42" s="14" customFormat="1" ht="11.25" customHeight="1">
      <c r="A183" s="554">
        <f>M178</f>
        <v>1207840</v>
      </c>
      <c r="B183" s="554"/>
      <c r="C183" s="554"/>
      <c r="D183" s="218">
        <v>166370</v>
      </c>
      <c r="E183" s="15" t="s">
        <v>352</v>
      </c>
      <c r="F183" s="9" t="s">
        <v>26</v>
      </c>
      <c r="G183" s="524">
        <f>ROUND(A183/D183,2)</f>
        <v>7.26</v>
      </c>
      <c r="H183" s="524"/>
      <c r="I183" s="530"/>
      <c r="J183" s="530"/>
      <c r="K183" s="530"/>
      <c r="L183" s="530"/>
      <c r="M183" s="530"/>
      <c r="N183" s="530"/>
      <c r="O183" s="118"/>
      <c r="P183" s="171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</row>
    <row r="184" spans="1:42" s="14" customFormat="1" ht="11.25" customHeight="1">
      <c r="A184" s="529" t="s">
        <v>434</v>
      </c>
      <c r="B184" s="529"/>
      <c r="C184" s="51" t="s">
        <v>27</v>
      </c>
      <c r="D184" s="32" t="s">
        <v>359</v>
      </c>
      <c r="E184" s="531" t="s">
        <v>28</v>
      </c>
      <c r="F184" s="531"/>
      <c r="G184" s="531"/>
      <c r="H184" s="434" t="s">
        <v>29</v>
      </c>
      <c r="I184" s="435"/>
      <c r="J184" s="435"/>
      <c r="K184" s="435"/>
      <c r="L184" s="436"/>
      <c r="M184" s="531" t="s">
        <v>17</v>
      </c>
      <c r="N184" s="531"/>
      <c r="P184" s="159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</row>
    <row r="185" spans="1:42" s="14" customFormat="1" ht="11.25" customHeight="1">
      <c r="A185" s="529">
        <v>79.319999999999993</v>
      </c>
      <c r="B185" s="529"/>
      <c r="C185" s="52">
        <v>258</v>
      </c>
      <c r="D185" s="465">
        <f>G183</f>
        <v>7.26</v>
      </c>
      <c r="E185" s="463">
        <f>ROUND(A185*$D$185,-1)</f>
        <v>580</v>
      </c>
      <c r="F185" s="463"/>
      <c r="G185" s="463"/>
      <c r="H185" s="468">
        <f>ROUND(E185*C185,0)</f>
        <v>149640</v>
      </c>
      <c r="I185" s="469"/>
      <c r="J185" s="469"/>
      <c r="K185" s="469"/>
      <c r="L185" s="470"/>
      <c r="M185" s="462"/>
      <c r="N185" s="462"/>
      <c r="O185" s="16"/>
      <c r="P185" s="163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</row>
    <row r="186" spans="1:42" s="14" customFormat="1" ht="11.25" customHeight="1">
      <c r="A186" s="529">
        <v>92.54</v>
      </c>
      <c r="B186" s="529"/>
      <c r="C186" s="52">
        <v>196</v>
      </c>
      <c r="D186" s="466"/>
      <c r="E186" s="463">
        <f t="shared" ref="E186:E191" si="14">ROUND(A186*$D$185,-1)</f>
        <v>670</v>
      </c>
      <c r="F186" s="463"/>
      <c r="G186" s="463"/>
      <c r="H186" s="468">
        <f t="shared" ref="H186:H191" si="15">ROUND(E186*C186,0)</f>
        <v>131320</v>
      </c>
      <c r="I186" s="469"/>
      <c r="J186" s="469"/>
      <c r="K186" s="469"/>
      <c r="L186" s="470"/>
      <c r="M186" s="462"/>
      <c r="N186" s="462"/>
      <c r="O186" s="16"/>
      <c r="P186" s="163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</row>
    <row r="187" spans="1:42" s="14" customFormat="1" ht="11.25" customHeight="1">
      <c r="A187" s="529">
        <v>109.07</v>
      </c>
      <c r="B187" s="529"/>
      <c r="C187" s="52">
        <v>815</v>
      </c>
      <c r="D187" s="466"/>
      <c r="E187" s="463">
        <f t="shared" si="14"/>
        <v>790</v>
      </c>
      <c r="F187" s="463"/>
      <c r="G187" s="463"/>
      <c r="H187" s="468">
        <f t="shared" si="15"/>
        <v>643850</v>
      </c>
      <c r="I187" s="469"/>
      <c r="J187" s="469"/>
      <c r="K187" s="469"/>
      <c r="L187" s="470"/>
      <c r="M187" s="462"/>
      <c r="N187" s="462"/>
      <c r="O187" s="16"/>
      <c r="P187" s="163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</row>
    <row r="188" spans="1:42" s="14" customFormat="1" ht="11.25" customHeight="1">
      <c r="A188" s="529">
        <v>128.9</v>
      </c>
      <c r="B188" s="529"/>
      <c r="C188" s="52">
        <v>68</v>
      </c>
      <c r="D188" s="466"/>
      <c r="E188" s="463">
        <f t="shared" si="14"/>
        <v>940</v>
      </c>
      <c r="F188" s="463"/>
      <c r="G188" s="463"/>
      <c r="H188" s="468">
        <f t="shared" si="15"/>
        <v>63920</v>
      </c>
      <c r="I188" s="469"/>
      <c r="J188" s="469"/>
      <c r="K188" s="469"/>
      <c r="L188" s="470"/>
      <c r="M188" s="462"/>
      <c r="N188" s="462"/>
      <c r="O188" s="16"/>
      <c r="P188" s="163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</row>
    <row r="189" spans="1:42" s="14" customFormat="1" ht="11.25" customHeight="1">
      <c r="A189" s="529">
        <v>158.63999999999999</v>
      </c>
      <c r="B189" s="529"/>
      <c r="C189" s="52">
        <v>102</v>
      </c>
      <c r="D189" s="466"/>
      <c r="E189" s="463">
        <f t="shared" si="14"/>
        <v>1150</v>
      </c>
      <c r="F189" s="463"/>
      <c r="G189" s="463"/>
      <c r="H189" s="468">
        <f t="shared" si="15"/>
        <v>117300</v>
      </c>
      <c r="I189" s="469"/>
      <c r="J189" s="469"/>
      <c r="K189" s="469"/>
      <c r="L189" s="470"/>
      <c r="M189" s="462"/>
      <c r="N189" s="462"/>
      <c r="O189" s="16"/>
      <c r="P189" s="163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</row>
    <row r="190" spans="1:42" s="14" customFormat="1" ht="11.25" customHeight="1">
      <c r="A190" s="529">
        <v>188.39</v>
      </c>
      <c r="B190" s="529"/>
      <c r="C190" s="52">
        <v>34</v>
      </c>
      <c r="D190" s="466"/>
      <c r="E190" s="463">
        <f t="shared" si="14"/>
        <v>1370</v>
      </c>
      <c r="F190" s="463"/>
      <c r="G190" s="463"/>
      <c r="H190" s="468">
        <f t="shared" si="15"/>
        <v>46580</v>
      </c>
      <c r="I190" s="469"/>
      <c r="J190" s="469"/>
      <c r="K190" s="469"/>
      <c r="L190" s="470"/>
      <c r="M190" s="462"/>
      <c r="N190" s="462"/>
      <c r="O190" s="16"/>
      <c r="P190" s="163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</row>
    <row r="191" spans="1:42" s="14" customFormat="1" ht="11.25" customHeight="1">
      <c r="A191" s="529">
        <v>221.44</v>
      </c>
      <c r="B191" s="529"/>
      <c r="C191" s="52">
        <v>34</v>
      </c>
      <c r="D191" s="467"/>
      <c r="E191" s="463">
        <f t="shared" si="14"/>
        <v>1610</v>
      </c>
      <c r="F191" s="463"/>
      <c r="G191" s="463"/>
      <c r="H191" s="468">
        <f t="shared" si="15"/>
        <v>54740</v>
      </c>
      <c r="I191" s="469"/>
      <c r="J191" s="469"/>
      <c r="K191" s="469"/>
      <c r="L191" s="470"/>
      <c r="M191" s="535"/>
      <c r="N191" s="535"/>
      <c r="O191" s="16"/>
      <c r="P191" s="163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</row>
    <row r="192" spans="1:42" s="14" customFormat="1" ht="11.25" customHeight="1">
      <c r="A192" s="434" t="s">
        <v>3</v>
      </c>
      <c r="B192" s="435"/>
      <c r="C192" s="53">
        <f>SUM(C185:C191)</f>
        <v>1507</v>
      </c>
      <c r="D192" s="39"/>
      <c r="E192" s="463"/>
      <c r="F192" s="463"/>
      <c r="G192" s="463"/>
      <c r="H192" s="562">
        <f>SUM(H185:H191)</f>
        <v>1207350</v>
      </c>
      <c r="I192" s="563"/>
      <c r="J192" s="563"/>
      <c r="K192" s="563"/>
      <c r="L192" s="564"/>
      <c r="M192" s="38" t="s">
        <v>18</v>
      </c>
      <c r="N192" s="41">
        <f>H192-A183</f>
        <v>-490</v>
      </c>
      <c r="O192" s="17"/>
      <c r="P192" s="161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</row>
    <row r="193" spans="1:42" s="14" customFormat="1" ht="18" customHeight="1">
      <c r="A193" s="26" t="s">
        <v>62</v>
      </c>
      <c r="B193" s="26"/>
      <c r="C193" s="26"/>
      <c r="D193" s="72" t="s">
        <v>63</v>
      </c>
      <c r="E193" s="72"/>
      <c r="F193" s="72"/>
      <c r="G193" s="72"/>
      <c r="H193" s="72"/>
      <c r="I193" s="72"/>
      <c r="J193" s="72"/>
      <c r="K193" s="72"/>
      <c r="M193" s="561">
        <f>E13</f>
        <v>10067800</v>
      </c>
      <c r="N193" s="561"/>
      <c r="O193" s="80"/>
      <c r="P193" s="172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</row>
    <row r="194" spans="1:42" s="14" customFormat="1" ht="15" customHeight="1">
      <c r="A194" s="689" t="s">
        <v>374</v>
      </c>
      <c r="B194" s="689"/>
      <c r="C194" s="689"/>
      <c r="D194" s="689"/>
      <c r="E194" s="689"/>
      <c r="F194" s="689"/>
      <c r="G194" s="689"/>
      <c r="H194" s="689"/>
      <c r="I194" s="689"/>
      <c r="J194" s="689"/>
      <c r="K194" s="689"/>
      <c r="L194" s="689"/>
      <c r="M194" s="689"/>
      <c r="N194" s="689"/>
      <c r="O194" s="55"/>
      <c r="P194" s="162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</row>
    <row r="195" spans="1:42" s="14" customFormat="1" ht="11.25" customHeight="1">
      <c r="A195" s="529" t="s">
        <v>434</v>
      </c>
      <c r="B195" s="529"/>
      <c r="C195" s="51" t="s">
        <v>27</v>
      </c>
      <c r="D195" s="32" t="s">
        <v>359</v>
      </c>
      <c r="E195" s="531" t="s">
        <v>28</v>
      </c>
      <c r="F195" s="531"/>
      <c r="G195" s="531"/>
      <c r="H195" s="434" t="s">
        <v>29</v>
      </c>
      <c r="I195" s="435"/>
      <c r="J195" s="435"/>
      <c r="K195" s="435"/>
      <c r="L195" s="436"/>
      <c r="M195" s="531" t="s">
        <v>17</v>
      </c>
      <c r="N195" s="531"/>
      <c r="P195" s="159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</row>
    <row r="196" spans="1:42" s="14" customFormat="1" ht="11.25" customHeight="1">
      <c r="A196" s="529">
        <v>79.319999999999993</v>
      </c>
      <c r="B196" s="529"/>
      <c r="C196" s="52">
        <v>258</v>
      </c>
      <c r="D196" s="465">
        <v>60.52</v>
      </c>
      <c r="E196" s="463">
        <f>ROUND(A196*$D$196,-1)</f>
        <v>4800</v>
      </c>
      <c r="F196" s="463"/>
      <c r="G196" s="463"/>
      <c r="H196" s="468">
        <f t="shared" ref="H196:H202" si="16">E196*C196</f>
        <v>1238400</v>
      </c>
      <c r="I196" s="469"/>
      <c r="J196" s="469"/>
      <c r="K196" s="469"/>
      <c r="L196" s="470"/>
      <c r="M196" s="462"/>
      <c r="N196" s="462"/>
      <c r="O196" s="16"/>
      <c r="P196" s="163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</row>
    <row r="197" spans="1:42" s="14" customFormat="1" ht="11.25" customHeight="1">
      <c r="A197" s="529">
        <v>92.54</v>
      </c>
      <c r="B197" s="529"/>
      <c r="C197" s="52">
        <v>196</v>
      </c>
      <c r="D197" s="466"/>
      <c r="E197" s="463">
        <f t="shared" ref="E197:E202" si="17">ROUND(A197*$D$196,-1)</f>
        <v>5600</v>
      </c>
      <c r="F197" s="463"/>
      <c r="G197" s="463"/>
      <c r="H197" s="468">
        <f t="shared" si="16"/>
        <v>1097600</v>
      </c>
      <c r="I197" s="469"/>
      <c r="J197" s="469"/>
      <c r="K197" s="469"/>
      <c r="L197" s="470"/>
      <c r="M197" s="462"/>
      <c r="N197" s="462"/>
      <c r="O197" s="16"/>
      <c r="P197" s="163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</row>
    <row r="198" spans="1:42" s="14" customFormat="1" ht="11.25" customHeight="1">
      <c r="A198" s="529">
        <v>109.07</v>
      </c>
      <c r="B198" s="529"/>
      <c r="C198" s="52">
        <v>815</v>
      </c>
      <c r="D198" s="466"/>
      <c r="E198" s="463">
        <f t="shared" si="17"/>
        <v>6600</v>
      </c>
      <c r="F198" s="463"/>
      <c r="G198" s="463"/>
      <c r="H198" s="468">
        <f t="shared" si="16"/>
        <v>5379000</v>
      </c>
      <c r="I198" s="469"/>
      <c r="J198" s="469"/>
      <c r="K198" s="469"/>
      <c r="L198" s="470"/>
      <c r="M198" s="462"/>
      <c r="N198" s="462"/>
      <c r="O198" s="16"/>
      <c r="P198" s="163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</row>
    <row r="199" spans="1:42" s="14" customFormat="1" ht="11.25" customHeight="1">
      <c r="A199" s="529">
        <v>128.9</v>
      </c>
      <c r="B199" s="529"/>
      <c r="C199" s="52">
        <v>68</v>
      </c>
      <c r="D199" s="466"/>
      <c r="E199" s="463">
        <f t="shared" si="17"/>
        <v>7800</v>
      </c>
      <c r="F199" s="463"/>
      <c r="G199" s="463"/>
      <c r="H199" s="468">
        <f t="shared" si="16"/>
        <v>530400</v>
      </c>
      <c r="I199" s="469"/>
      <c r="J199" s="469"/>
      <c r="K199" s="469"/>
      <c r="L199" s="470"/>
      <c r="M199" s="462"/>
      <c r="N199" s="462"/>
      <c r="O199" s="16"/>
      <c r="P199" s="163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</row>
    <row r="200" spans="1:42" s="14" customFormat="1" ht="11.25" customHeight="1">
      <c r="A200" s="529">
        <v>158.63999999999999</v>
      </c>
      <c r="B200" s="529"/>
      <c r="C200" s="52">
        <v>102</v>
      </c>
      <c r="D200" s="466"/>
      <c r="E200" s="463">
        <f t="shared" si="17"/>
        <v>9600</v>
      </c>
      <c r="F200" s="463"/>
      <c r="G200" s="463"/>
      <c r="H200" s="468">
        <f t="shared" si="16"/>
        <v>979200</v>
      </c>
      <c r="I200" s="469"/>
      <c r="J200" s="469"/>
      <c r="K200" s="469"/>
      <c r="L200" s="470"/>
      <c r="M200" s="462"/>
      <c r="N200" s="462"/>
      <c r="O200" s="16"/>
      <c r="P200" s="163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</row>
    <row r="201" spans="1:42" s="14" customFormat="1" ht="11.25" customHeight="1">
      <c r="A201" s="529">
        <v>188.39</v>
      </c>
      <c r="B201" s="529"/>
      <c r="C201" s="52">
        <v>34</v>
      </c>
      <c r="D201" s="466"/>
      <c r="E201" s="463">
        <f t="shared" si="17"/>
        <v>11400</v>
      </c>
      <c r="F201" s="463"/>
      <c r="G201" s="463"/>
      <c r="H201" s="468">
        <f t="shared" si="16"/>
        <v>387600</v>
      </c>
      <c r="I201" s="469"/>
      <c r="J201" s="469"/>
      <c r="K201" s="469"/>
      <c r="L201" s="470"/>
      <c r="M201" s="462"/>
      <c r="N201" s="462"/>
      <c r="O201" s="16"/>
      <c r="P201" s="163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</row>
    <row r="202" spans="1:42" s="14" customFormat="1" ht="11.25" customHeight="1">
      <c r="A202" s="529">
        <v>221.44</v>
      </c>
      <c r="B202" s="529"/>
      <c r="C202" s="52">
        <v>34</v>
      </c>
      <c r="D202" s="467"/>
      <c r="E202" s="463">
        <f t="shared" si="17"/>
        <v>13400</v>
      </c>
      <c r="F202" s="463"/>
      <c r="G202" s="463"/>
      <c r="H202" s="468">
        <f t="shared" si="16"/>
        <v>455600</v>
      </c>
      <c r="I202" s="469"/>
      <c r="J202" s="469"/>
      <c r="K202" s="469"/>
      <c r="L202" s="470"/>
      <c r="M202" s="535"/>
      <c r="N202" s="535"/>
      <c r="O202" s="16"/>
      <c r="P202" s="163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</row>
    <row r="203" spans="1:42" s="14" customFormat="1" ht="11.25" customHeight="1">
      <c r="A203" s="434" t="s">
        <v>3</v>
      </c>
      <c r="B203" s="435"/>
      <c r="C203" s="53">
        <f>SUM(C196:C202)</f>
        <v>1507</v>
      </c>
      <c r="D203" s="39"/>
      <c r="E203" s="463"/>
      <c r="F203" s="463"/>
      <c r="G203" s="463"/>
      <c r="H203" s="562">
        <f>SUM(H196:H202)</f>
        <v>10067800</v>
      </c>
      <c r="I203" s="563"/>
      <c r="J203" s="563"/>
      <c r="K203" s="563"/>
      <c r="L203" s="564"/>
      <c r="M203" s="38"/>
      <c r="N203" s="41"/>
      <c r="O203" s="17"/>
      <c r="P203" s="161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</row>
    <row r="204" spans="1:42" s="14" customFormat="1">
      <c r="A204" s="26" t="s">
        <v>64</v>
      </c>
      <c r="B204" s="26"/>
      <c r="C204" s="26"/>
      <c r="D204" s="72" t="s">
        <v>65</v>
      </c>
      <c r="E204" s="72"/>
      <c r="F204" s="72"/>
      <c r="G204" s="72"/>
      <c r="H204" s="72"/>
      <c r="I204" s="72"/>
      <c r="J204" s="72"/>
      <c r="K204" s="72"/>
      <c r="M204" s="561">
        <f>E14</f>
        <v>1098770</v>
      </c>
      <c r="N204" s="561"/>
      <c r="O204" s="80"/>
      <c r="P204" s="172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</row>
    <row r="205" spans="1:42" s="14" customFormat="1" ht="13.5" customHeight="1">
      <c r="A205" s="55" t="s">
        <v>437</v>
      </c>
      <c r="B205" s="26"/>
      <c r="C205" s="26"/>
      <c r="D205" s="25"/>
      <c r="E205" s="25"/>
      <c r="F205" s="25"/>
      <c r="G205" s="25"/>
      <c r="H205" s="25"/>
      <c r="I205" s="25"/>
      <c r="J205" s="25"/>
      <c r="K205" s="25"/>
      <c r="L205" s="27"/>
      <c r="M205" s="27"/>
      <c r="N205" s="27"/>
      <c r="O205" s="27"/>
      <c r="P205" s="183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</row>
    <row r="206" spans="1:42" customFormat="1" ht="13.5" customHeight="1">
      <c r="A206" s="55" t="s">
        <v>349</v>
      </c>
      <c r="B206" s="26"/>
      <c r="C206" s="26"/>
      <c r="O206" s="215"/>
      <c r="P206" s="184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</row>
    <row r="207" spans="1:42" s="14" customFormat="1" ht="13.5" customHeight="1">
      <c r="A207" s="554">
        <f>M204</f>
        <v>1098770</v>
      </c>
      <c r="B207" s="554"/>
      <c r="C207" s="554"/>
      <c r="D207" s="218">
        <v>166370</v>
      </c>
      <c r="E207" s="15" t="s">
        <v>352</v>
      </c>
      <c r="F207" s="9" t="s">
        <v>84</v>
      </c>
      <c r="G207" s="524">
        <f>ROUND(A207/D207,2)</f>
        <v>6.6</v>
      </c>
      <c r="H207" s="524"/>
      <c r="I207" s="530"/>
      <c r="J207" s="530"/>
      <c r="K207" s="530"/>
      <c r="L207" s="530"/>
      <c r="M207" s="530"/>
      <c r="N207" s="530"/>
      <c r="O207" s="118"/>
      <c r="P207" s="171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1"/>
      <c r="AD207" s="109"/>
      <c r="AE207" s="109"/>
      <c r="AF207" s="13"/>
      <c r="AG207" s="13"/>
      <c r="AH207" s="13"/>
      <c r="AI207" s="13"/>
      <c r="AJ207" s="13"/>
      <c r="AK207" s="13"/>
      <c r="AL207" s="13"/>
      <c r="AM207" s="13"/>
      <c r="AN207" s="110"/>
      <c r="AO207" s="110"/>
      <c r="AP207" s="110"/>
    </row>
    <row r="208" spans="1:42" s="14" customFormat="1" ht="11.25" customHeight="1">
      <c r="A208" s="529" t="s">
        <v>434</v>
      </c>
      <c r="B208" s="529"/>
      <c r="C208" s="51" t="s">
        <v>27</v>
      </c>
      <c r="D208" s="32" t="s">
        <v>359</v>
      </c>
      <c r="E208" s="531" t="s">
        <v>85</v>
      </c>
      <c r="F208" s="531"/>
      <c r="G208" s="531"/>
      <c r="H208" s="434" t="s">
        <v>86</v>
      </c>
      <c r="I208" s="435"/>
      <c r="J208" s="435"/>
      <c r="K208" s="435"/>
      <c r="L208" s="436"/>
      <c r="M208" s="531" t="s">
        <v>87</v>
      </c>
      <c r="N208" s="531"/>
      <c r="P208" s="159"/>
      <c r="AC208" s="694"/>
      <c r="AD208" s="694"/>
      <c r="AE208" s="694"/>
      <c r="AF208" s="694"/>
      <c r="AG208" s="694"/>
      <c r="AH208" s="694"/>
      <c r="AI208" s="694"/>
      <c r="AJ208" s="694"/>
      <c r="AK208" s="694"/>
      <c r="AL208" s="694"/>
      <c r="AM208" s="694"/>
      <c r="AN208" s="694"/>
      <c r="AO208" s="694"/>
      <c r="AP208" s="13"/>
    </row>
    <row r="209" spans="1:42" s="14" customFormat="1" ht="11.25" customHeight="1">
      <c r="A209" s="529">
        <v>79.319999999999993</v>
      </c>
      <c r="B209" s="529"/>
      <c r="C209" s="52">
        <v>258</v>
      </c>
      <c r="D209" s="465">
        <f>G207</f>
        <v>6.6</v>
      </c>
      <c r="E209" s="463">
        <f>ROUND(A209*$D$209,-1)</f>
        <v>520</v>
      </c>
      <c r="F209" s="463"/>
      <c r="G209" s="463"/>
      <c r="H209" s="468">
        <f>ROUND(E209*C209,0)</f>
        <v>134160</v>
      </c>
      <c r="I209" s="469"/>
      <c r="J209" s="469"/>
      <c r="K209" s="469"/>
      <c r="L209" s="470"/>
      <c r="M209" s="462"/>
      <c r="N209" s="462"/>
      <c r="O209" s="16"/>
      <c r="P209" s="163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694"/>
      <c r="AD209" s="694"/>
      <c r="AE209" s="694"/>
      <c r="AF209" s="694"/>
      <c r="AG209" s="694"/>
      <c r="AH209" s="694"/>
      <c r="AI209" s="694"/>
      <c r="AJ209" s="694"/>
      <c r="AK209" s="696"/>
      <c r="AL209" s="697"/>
      <c r="AM209" s="697"/>
      <c r="AN209" s="696"/>
      <c r="AO209" s="697"/>
      <c r="AP209" s="696"/>
    </row>
    <row r="210" spans="1:42" s="14" customFormat="1" ht="11.25" customHeight="1">
      <c r="A210" s="529">
        <v>92.54</v>
      </c>
      <c r="B210" s="529"/>
      <c r="C210" s="52">
        <v>196</v>
      </c>
      <c r="D210" s="466"/>
      <c r="E210" s="463">
        <f t="shared" ref="E210:E215" si="18">ROUND(A210*$D$209,-1)</f>
        <v>610</v>
      </c>
      <c r="F210" s="463"/>
      <c r="G210" s="463"/>
      <c r="H210" s="468">
        <f t="shared" ref="H210:H215" si="19">ROUND(E210*C210,0)</f>
        <v>119560</v>
      </c>
      <c r="I210" s="469"/>
      <c r="J210" s="469"/>
      <c r="K210" s="469"/>
      <c r="L210" s="470"/>
      <c r="M210" s="462"/>
      <c r="N210" s="462"/>
      <c r="O210" s="16"/>
      <c r="P210" s="163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694"/>
      <c r="AD210" s="694"/>
      <c r="AE210" s="694"/>
      <c r="AF210" s="694"/>
      <c r="AG210" s="694"/>
      <c r="AH210" s="694"/>
      <c r="AI210" s="694"/>
      <c r="AJ210" s="694"/>
      <c r="AK210" s="697"/>
      <c r="AL210" s="697"/>
      <c r="AM210" s="697"/>
      <c r="AN210" s="697"/>
      <c r="AO210" s="697"/>
      <c r="AP210" s="697"/>
    </row>
    <row r="211" spans="1:42" s="14" customFormat="1" ht="11.25" customHeight="1">
      <c r="A211" s="529">
        <v>109.07</v>
      </c>
      <c r="B211" s="529"/>
      <c r="C211" s="52">
        <v>815</v>
      </c>
      <c r="D211" s="466"/>
      <c r="E211" s="463">
        <f t="shared" si="18"/>
        <v>720</v>
      </c>
      <c r="F211" s="463"/>
      <c r="G211" s="463"/>
      <c r="H211" s="468">
        <f t="shared" si="19"/>
        <v>586800</v>
      </c>
      <c r="I211" s="469"/>
      <c r="J211" s="469"/>
      <c r="K211" s="469"/>
      <c r="L211" s="470"/>
      <c r="M211" s="462"/>
      <c r="N211" s="462"/>
      <c r="O211" s="16"/>
      <c r="P211" s="163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705"/>
      <c r="AD211" s="705"/>
      <c r="AE211" s="698"/>
      <c r="AF211" s="699"/>
      <c r="AG211" s="112"/>
      <c r="AH211" s="702"/>
      <c r="AI211" s="702"/>
      <c r="AJ211" s="702"/>
      <c r="AK211" s="699"/>
      <c r="AL211" s="694"/>
      <c r="AM211" s="694"/>
      <c r="AN211" s="699"/>
      <c r="AO211" s="694"/>
      <c r="AP211" s="113"/>
    </row>
    <row r="212" spans="1:42" s="14" customFormat="1" ht="11.25" customHeight="1">
      <c r="A212" s="529">
        <v>128.9</v>
      </c>
      <c r="B212" s="529"/>
      <c r="C212" s="52">
        <v>68</v>
      </c>
      <c r="D212" s="466"/>
      <c r="E212" s="463">
        <f t="shared" si="18"/>
        <v>850</v>
      </c>
      <c r="F212" s="463"/>
      <c r="G212" s="463"/>
      <c r="H212" s="468">
        <f t="shared" si="19"/>
        <v>57800</v>
      </c>
      <c r="I212" s="469"/>
      <c r="J212" s="469"/>
      <c r="K212" s="469"/>
      <c r="L212" s="470"/>
      <c r="M212" s="462"/>
      <c r="N212" s="462"/>
      <c r="O212" s="16"/>
      <c r="P212" s="163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705"/>
      <c r="AD212" s="705"/>
      <c r="AE212" s="698"/>
      <c r="AF212" s="699"/>
      <c r="AG212" s="112"/>
      <c r="AH212" s="700"/>
      <c r="AI212" s="700"/>
      <c r="AJ212" s="700"/>
      <c r="AK212" s="703"/>
      <c r="AL212" s="703"/>
      <c r="AM212" s="703"/>
      <c r="AN212" s="699"/>
      <c r="AO212" s="699"/>
      <c r="AP212" s="114"/>
    </row>
    <row r="213" spans="1:42" s="14" customFormat="1" ht="11.25" customHeight="1">
      <c r="A213" s="529">
        <v>158.63999999999999</v>
      </c>
      <c r="B213" s="529"/>
      <c r="C213" s="52">
        <v>102</v>
      </c>
      <c r="D213" s="466"/>
      <c r="E213" s="463">
        <f t="shared" si="18"/>
        <v>1050</v>
      </c>
      <c r="F213" s="463"/>
      <c r="G213" s="463"/>
      <c r="H213" s="468">
        <f t="shared" si="19"/>
        <v>107100</v>
      </c>
      <c r="I213" s="469"/>
      <c r="J213" s="469"/>
      <c r="K213" s="469"/>
      <c r="L213" s="470"/>
      <c r="M213" s="462"/>
      <c r="N213" s="462"/>
      <c r="O213" s="16"/>
      <c r="P213" s="163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705"/>
      <c r="AD213" s="705"/>
      <c r="AE213" s="698"/>
      <c r="AF213" s="699"/>
      <c r="AG213" s="112"/>
      <c r="AH213" s="700"/>
      <c r="AI213" s="700"/>
      <c r="AJ213" s="700"/>
      <c r="AK213" s="699"/>
      <c r="AL213" s="699"/>
      <c r="AM213" s="699"/>
      <c r="AN213" s="699"/>
      <c r="AO213" s="699"/>
      <c r="AP213" s="113"/>
    </row>
    <row r="214" spans="1:42" s="14" customFormat="1" ht="11.25" customHeight="1">
      <c r="A214" s="529">
        <v>188.39</v>
      </c>
      <c r="B214" s="529"/>
      <c r="C214" s="52">
        <v>34</v>
      </c>
      <c r="D214" s="466"/>
      <c r="E214" s="463">
        <f t="shared" si="18"/>
        <v>1240</v>
      </c>
      <c r="F214" s="463"/>
      <c r="G214" s="463"/>
      <c r="H214" s="468">
        <f t="shared" si="19"/>
        <v>42160</v>
      </c>
      <c r="I214" s="469"/>
      <c r="J214" s="469"/>
      <c r="K214" s="469"/>
      <c r="L214" s="470"/>
      <c r="M214" s="462"/>
      <c r="N214" s="462"/>
      <c r="O214" s="16"/>
      <c r="P214" s="163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701"/>
      <c r="AD214" s="701"/>
      <c r="AE214" s="701"/>
      <c r="AF214" s="701"/>
      <c r="AG214" s="701"/>
      <c r="AH214" s="701"/>
      <c r="AI214" s="701"/>
      <c r="AJ214" s="701"/>
      <c r="AK214" s="701"/>
      <c r="AL214" s="701"/>
      <c r="AM214" s="701"/>
      <c r="AN214" s="701"/>
      <c r="AO214" s="701"/>
      <c r="AP214" s="701"/>
    </row>
    <row r="215" spans="1:42" s="14" customFormat="1" ht="11.25" customHeight="1">
      <c r="A215" s="529">
        <v>221.44</v>
      </c>
      <c r="B215" s="529"/>
      <c r="C215" s="52">
        <v>34</v>
      </c>
      <c r="D215" s="467"/>
      <c r="E215" s="463">
        <f t="shared" si="18"/>
        <v>1460</v>
      </c>
      <c r="F215" s="463"/>
      <c r="G215" s="463"/>
      <c r="H215" s="468">
        <f t="shared" si="19"/>
        <v>49640</v>
      </c>
      <c r="I215" s="469"/>
      <c r="J215" s="469"/>
      <c r="K215" s="469"/>
      <c r="L215" s="470"/>
      <c r="M215" s="535"/>
      <c r="N215" s="535"/>
      <c r="O215" s="16"/>
      <c r="P215" s="163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695"/>
      <c r="AD215" s="695"/>
      <c r="AE215" s="695"/>
      <c r="AF215" s="695"/>
      <c r="AG215" s="695"/>
      <c r="AH215" s="695"/>
      <c r="AI215" s="695"/>
      <c r="AJ215" s="695"/>
      <c r="AK215" s="695"/>
      <c r="AL215" s="695"/>
      <c r="AM215" s="695"/>
      <c r="AN215" s="695"/>
      <c r="AO215" s="695"/>
      <c r="AP215" s="695"/>
    </row>
    <row r="216" spans="1:42" s="14" customFormat="1" ht="11.25" customHeight="1">
      <c r="A216" s="434" t="s">
        <v>88</v>
      </c>
      <c r="B216" s="435"/>
      <c r="C216" s="53">
        <f>SUM(C209:C215)</f>
        <v>1507</v>
      </c>
      <c r="D216" s="39"/>
      <c r="E216" s="463"/>
      <c r="F216" s="463"/>
      <c r="G216" s="463"/>
      <c r="H216" s="562">
        <f>SUM(H209:H215)</f>
        <v>1097220</v>
      </c>
      <c r="I216" s="563"/>
      <c r="J216" s="563"/>
      <c r="K216" s="563"/>
      <c r="L216" s="564"/>
      <c r="M216" s="38" t="s">
        <v>18</v>
      </c>
      <c r="N216" s="41">
        <f>H216-A207</f>
        <v>-1550</v>
      </c>
      <c r="O216" s="17"/>
      <c r="P216" s="161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704"/>
      <c r="AD216" s="704"/>
      <c r="AE216" s="704"/>
      <c r="AF216" s="704"/>
      <c r="AG216" s="704"/>
      <c r="AH216" s="702"/>
      <c r="AI216" s="702"/>
      <c r="AJ216" s="702"/>
      <c r="AK216" s="702"/>
      <c r="AL216" s="702"/>
      <c r="AM216" s="704"/>
      <c r="AN216" s="704"/>
      <c r="AO216" s="704"/>
      <c r="AP216" s="704"/>
    </row>
    <row r="217" spans="1:42" s="14" customFormat="1" ht="20.25" customHeight="1">
      <c r="A217" s="26" t="s">
        <v>300</v>
      </c>
      <c r="B217" s="26"/>
      <c r="C217" s="26"/>
      <c r="D217" s="72" t="s">
        <v>65</v>
      </c>
      <c r="E217" s="72"/>
      <c r="F217" s="72"/>
      <c r="G217" s="72"/>
      <c r="H217" s="72"/>
      <c r="I217" s="72"/>
      <c r="J217" s="72"/>
      <c r="K217" s="72"/>
      <c r="M217" s="561">
        <f>E15</f>
        <v>1350000</v>
      </c>
      <c r="N217" s="561"/>
      <c r="O217" s="17"/>
      <c r="P217" s="161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</row>
    <row r="218" spans="1:42" s="14" customFormat="1" ht="11.25" customHeight="1">
      <c r="A218" s="554">
        <f>M217</f>
        <v>1350000</v>
      </c>
      <c r="B218" s="554"/>
      <c r="C218" s="554"/>
      <c r="D218" s="218">
        <v>166370</v>
      </c>
      <c r="E218" s="15" t="s">
        <v>352</v>
      </c>
      <c r="F218" s="9" t="s">
        <v>84</v>
      </c>
      <c r="G218" s="524">
        <f>ROUND(A218/D218,2)</f>
        <v>8.11</v>
      </c>
      <c r="H218" s="524"/>
      <c r="I218" s="530"/>
      <c r="J218" s="530"/>
      <c r="K218" s="530"/>
      <c r="L218" s="530"/>
      <c r="M218" s="530"/>
      <c r="N218" s="530"/>
      <c r="O218" s="17"/>
      <c r="P218" s="161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</row>
    <row r="219" spans="1:42" s="14" customFormat="1" ht="11.25" customHeight="1">
      <c r="A219" s="529" t="s">
        <v>435</v>
      </c>
      <c r="B219" s="529"/>
      <c r="C219" s="51" t="s">
        <v>27</v>
      </c>
      <c r="D219" s="32" t="s">
        <v>359</v>
      </c>
      <c r="E219" s="531" t="s">
        <v>85</v>
      </c>
      <c r="F219" s="531"/>
      <c r="G219" s="531"/>
      <c r="H219" s="434" t="s">
        <v>86</v>
      </c>
      <c r="I219" s="435"/>
      <c r="J219" s="435"/>
      <c r="K219" s="435"/>
      <c r="L219" s="436"/>
      <c r="M219" s="531" t="s">
        <v>87</v>
      </c>
      <c r="N219" s="531"/>
      <c r="O219" s="17"/>
      <c r="P219" s="161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</row>
    <row r="220" spans="1:42" s="14" customFormat="1" ht="11.25" customHeight="1">
      <c r="A220" s="529">
        <v>79.319999999999993</v>
      </c>
      <c r="B220" s="529"/>
      <c r="C220" s="52">
        <v>258</v>
      </c>
      <c r="D220" s="465">
        <f>G218</f>
        <v>8.11</v>
      </c>
      <c r="E220" s="463">
        <f>ROUND(A220*$D$220,-1)</f>
        <v>640</v>
      </c>
      <c r="F220" s="463"/>
      <c r="G220" s="463"/>
      <c r="H220" s="468">
        <f>ROUND(E220*C220,0)</f>
        <v>165120</v>
      </c>
      <c r="I220" s="469"/>
      <c r="J220" s="469"/>
      <c r="K220" s="469"/>
      <c r="L220" s="470"/>
      <c r="M220" s="462"/>
      <c r="N220" s="462"/>
      <c r="O220" s="17"/>
      <c r="P220" s="161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</row>
    <row r="221" spans="1:42" s="14" customFormat="1" ht="11.25" customHeight="1">
      <c r="A221" s="529">
        <v>92.54</v>
      </c>
      <c r="B221" s="529"/>
      <c r="C221" s="52">
        <v>196</v>
      </c>
      <c r="D221" s="466"/>
      <c r="E221" s="463">
        <f t="shared" ref="E221:E226" si="20">ROUND(A221*$D$220,-1)</f>
        <v>750</v>
      </c>
      <c r="F221" s="463"/>
      <c r="G221" s="463"/>
      <c r="H221" s="468">
        <f t="shared" ref="H221:H226" si="21">ROUND(E221*C221,0)</f>
        <v>147000</v>
      </c>
      <c r="I221" s="469"/>
      <c r="J221" s="469"/>
      <c r="K221" s="469"/>
      <c r="L221" s="470"/>
      <c r="M221" s="462"/>
      <c r="N221" s="462"/>
      <c r="O221" s="17"/>
      <c r="P221" s="161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</row>
    <row r="222" spans="1:42" s="14" customFormat="1" ht="11.25" customHeight="1">
      <c r="A222" s="529">
        <v>109.07</v>
      </c>
      <c r="B222" s="529"/>
      <c r="C222" s="52">
        <v>815</v>
      </c>
      <c r="D222" s="466"/>
      <c r="E222" s="463">
        <f t="shared" si="20"/>
        <v>880</v>
      </c>
      <c r="F222" s="463"/>
      <c r="G222" s="463"/>
      <c r="H222" s="468">
        <f t="shared" si="21"/>
        <v>717200</v>
      </c>
      <c r="I222" s="469"/>
      <c r="J222" s="469"/>
      <c r="K222" s="469"/>
      <c r="L222" s="470"/>
      <c r="M222" s="462"/>
      <c r="N222" s="462"/>
      <c r="O222" s="17"/>
      <c r="P222" s="161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</row>
    <row r="223" spans="1:42" s="14" customFormat="1" ht="11.25" customHeight="1">
      <c r="A223" s="529">
        <v>128.9</v>
      </c>
      <c r="B223" s="529"/>
      <c r="C223" s="52">
        <v>68</v>
      </c>
      <c r="D223" s="466"/>
      <c r="E223" s="463">
        <f t="shared" si="20"/>
        <v>1050</v>
      </c>
      <c r="F223" s="463"/>
      <c r="G223" s="463"/>
      <c r="H223" s="468">
        <f t="shared" si="21"/>
        <v>71400</v>
      </c>
      <c r="I223" s="469"/>
      <c r="J223" s="469"/>
      <c r="K223" s="469"/>
      <c r="L223" s="470"/>
      <c r="M223" s="462"/>
      <c r="N223" s="462"/>
      <c r="O223" s="17"/>
      <c r="P223" s="161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</row>
    <row r="224" spans="1:42" s="14" customFormat="1" ht="11.25" customHeight="1">
      <c r="A224" s="529">
        <v>158.63999999999999</v>
      </c>
      <c r="B224" s="529"/>
      <c r="C224" s="52">
        <v>102</v>
      </c>
      <c r="D224" s="466"/>
      <c r="E224" s="463">
        <f t="shared" si="20"/>
        <v>1290</v>
      </c>
      <c r="F224" s="463"/>
      <c r="G224" s="463"/>
      <c r="H224" s="468">
        <f t="shared" si="21"/>
        <v>131580</v>
      </c>
      <c r="I224" s="469"/>
      <c r="J224" s="469"/>
      <c r="K224" s="469"/>
      <c r="L224" s="470"/>
      <c r="M224" s="462"/>
      <c r="N224" s="462"/>
      <c r="O224" s="17"/>
      <c r="P224" s="161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</row>
    <row r="225" spans="1:42" s="14" customFormat="1" ht="11.25" customHeight="1">
      <c r="A225" s="529">
        <v>188.39</v>
      </c>
      <c r="B225" s="529"/>
      <c r="C225" s="52">
        <v>34</v>
      </c>
      <c r="D225" s="466"/>
      <c r="E225" s="463">
        <f t="shared" si="20"/>
        <v>1530</v>
      </c>
      <c r="F225" s="463"/>
      <c r="G225" s="463"/>
      <c r="H225" s="468">
        <f t="shared" si="21"/>
        <v>52020</v>
      </c>
      <c r="I225" s="469"/>
      <c r="J225" s="469"/>
      <c r="K225" s="469"/>
      <c r="L225" s="470"/>
      <c r="M225" s="462"/>
      <c r="N225" s="462"/>
      <c r="O225" s="17"/>
      <c r="P225" s="161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</row>
    <row r="226" spans="1:42" s="14" customFormat="1" ht="11.25" customHeight="1">
      <c r="A226" s="529">
        <v>221.44</v>
      </c>
      <c r="B226" s="529"/>
      <c r="C226" s="52">
        <v>34</v>
      </c>
      <c r="D226" s="467"/>
      <c r="E226" s="463">
        <f t="shared" si="20"/>
        <v>1800</v>
      </c>
      <c r="F226" s="463"/>
      <c r="G226" s="463"/>
      <c r="H226" s="468">
        <f t="shared" si="21"/>
        <v>61200</v>
      </c>
      <c r="I226" s="469"/>
      <c r="J226" s="469"/>
      <c r="K226" s="469"/>
      <c r="L226" s="470"/>
      <c r="M226" s="535"/>
      <c r="N226" s="535"/>
      <c r="O226" s="17"/>
      <c r="P226" s="161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</row>
    <row r="227" spans="1:42" s="14" customFormat="1" ht="11.25" customHeight="1">
      <c r="A227" s="434" t="s">
        <v>88</v>
      </c>
      <c r="B227" s="435"/>
      <c r="C227" s="53">
        <f>SUM(C220:C226)</f>
        <v>1507</v>
      </c>
      <c r="D227" s="39"/>
      <c r="E227" s="463"/>
      <c r="F227" s="463"/>
      <c r="G227" s="463"/>
      <c r="H227" s="562">
        <f>SUM(H220:H226)</f>
        <v>1345520</v>
      </c>
      <c r="I227" s="563"/>
      <c r="J227" s="563"/>
      <c r="K227" s="563"/>
      <c r="L227" s="564"/>
      <c r="M227" s="38" t="s">
        <v>18</v>
      </c>
      <c r="N227" s="41">
        <f>H227-A218</f>
        <v>-4480</v>
      </c>
      <c r="O227" s="80"/>
      <c r="P227" s="172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</row>
    <row r="228" spans="1:42" s="14" customFormat="1" ht="12" customHeight="1">
      <c r="A228" s="26" t="s">
        <v>296</v>
      </c>
      <c r="B228" s="26"/>
      <c r="C228" s="26"/>
      <c r="D228" s="72" t="s">
        <v>65</v>
      </c>
      <c r="E228" s="72"/>
      <c r="F228" s="72"/>
      <c r="G228" s="72"/>
      <c r="H228" s="72"/>
      <c r="I228" s="72"/>
      <c r="J228" s="72"/>
      <c r="K228" s="72"/>
      <c r="M228" s="561">
        <f>F237</f>
        <v>18713000</v>
      </c>
      <c r="N228" s="561"/>
      <c r="O228" s="80"/>
      <c r="P228" s="172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</row>
    <row r="229" spans="1:42" s="14" customFormat="1" ht="11.25" customHeight="1">
      <c r="A229" s="353" t="s">
        <v>461</v>
      </c>
      <c r="B229" s="26"/>
      <c r="C229" s="26"/>
      <c r="D229" s="9"/>
      <c r="E229" s="25"/>
      <c r="F229" s="25"/>
      <c r="G229" s="25"/>
      <c r="H229" s="25"/>
      <c r="I229" s="25"/>
      <c r="J229" s="25"/>
      <c r="K229" s="25"/>
      <c r="L229" s="80"/>
      <c r="M229" s="80"/>
      <c r="N229" s="80"/>
      <c r="O229" s="80"/>
      <c r="P229" s="172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</row>
    <row r="230" spans="1:42" s="14" customFormat="1" ht="14.25" customHeight="1">
      <c r="A230" s="531" t="s">
        <v>301</v>
      </c>
      <c r="B230" s="531"/>
      <c r="C230" s="531"/>
      <c r="D230" s="531"/>
      <c r="E230" s="531"/>
      <c r="F230" s="531"/>
      <c r="G230" s="531"/>
      <c r="H230" s="531"/>
      <c r="I230" s="434" t="s">
        <v>371</v>
      </c>
      <c r="J230" s="435"/>
      <c r="K230" s="435"/>
      <c r="L230" s="435"/>
      <c r="M230" s="435"/>
      <c r="N230" s="436"/>
      <c r="P230" s="220"/>
      <c r="AC230" s="14" t="s">
        <v>247</v>
      </c>
      <c r="AD230" s="14" t="s">
        <v>253</v>
      </c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</row>
    <row r="231" spans="1:42" s="14" customFormat="1" ht="8.25" customHeight="1">
      <c r="A231" s="531" t="s">
        <v>130</v>
      </c>
      <c r="B231" s="531"/>
      <c r="C231" s="531" t="s">
        <v>131</v>
      </c>
      <c r="D231" s="531" t="s">
        <v>132</v>
      </c>
      <c r="E231" s="497" t="s">
        <v>133</v>
      </c>
      <c r="F231" s="498"/>
      <c r="G231" s="498"/>
      <c r="H231" s="499"/>
      <c r="I231" s="577" t="s">
        <v>376</v>
      </c>
      <c r="J231" s="578"/>
      <c r="K231" s="578"/>
      <c r="L231" s="579"/>
      <c r="M231" s="715"/>
      <c r="N231" s="716"/>
      <c r="O231" s="217"/>
      <c r="P231" s="217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  <c r="AA231" s="139"/>
      <c r="AB231" s="139"/>
      <c r="AC231" s="140">
        <v>36</v>
      </c>
      <c r="AD231" s="17">
        <f>AC231*4070</f>
        <v>146520</v>
      </c>
      <c r="AE231" s="107" t="s">
        <v>251</v>
      </c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</row>
    <row r="232" spans="1:42" s="14" customFormat="1" ht="8.25" customHeight="1">
      <c r="A232" s="531"/>
      <c r="B232" s="531"/>
      <c r="C232" s="531"/>
      <c r="D232" s="531"/>
      <c r="E232" s="503"/>
      <c r="F232" s="504"/>
      <c r="G232" s="504"/>
      <c r="H232" s="505"/>
      <c r="I232" s="580"/>
      <c r="J232" s="581"/>
      <c r="K232" s="581"/>
      <c r="L232" s="582"/>
      <c r="M232" s="717"/>
      <c r="N232" s="718"/>
      <c r="O232" s="141"/>
      <c r="P232" s="185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43">
        <f>AC231*4030</f>
        <v>145080</v>
      </c>
      <c r="AD232" s="43">
        <v>128960</v>
      </c>
      <c r="AE232" s="13" t="s">
        <v>252</v>
      </c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</row>
    <row r="233" spans="1:42" s="14" customFormat="1" ht="12.75" customHeight="1">
      <c r="A233" s="719">
        <v>642585</v>
      </c>
      <c r="B233" s="719"/>
      <c r="C233" s="565">
        <v>672074</v>
      </c>
      <c r="D233" s="555">
        <f>C233-A233</f>
        <v>29489</v>
      </c>
      <c r="E233" s="137" t="s">
        <v>134</v>
      </c>
      <c r="F233" s="566">
        <v>10743600</v>
      </c>
      <c r="G233" s="567"/>
      <c r="H233" s="568"/>
      <c r="I233" s="538">
        <v>12282640</v>
      </c>
      <c r="J233" s="539"/>
      <c r="K233" s="539"/>
      <c r="L233" s="540"/>
      <c r="M233" s="231" t="s">
        <v>366</v>
      </c>
      <c r="N233" s="229">
        <v>31436</v>
      </c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</row>
    <row r="234" spans="1:42" s="14" customFormat="1" ht="12.75" customHeight="1">
      <c r="A234" s="719"/>
      <c r="B234" s="719"/>
      <c r="C234" s="565"/>
      <c r="D234" s="555"/>
      <c r="E234" s="137" t="s">
        <v>298</v>
      </c>
      <c r="F234" s="453">
        <v>5897800</v>
      </c>
      <c r="G234" s="457"/>
      <c r="H234" s="458"/>
      <c r="I234" s="538">
        <v>6872840</v>
      </c>
      <c r="J234" s="539"/>
      <c r="K234" s="539"/>
      <c r="L234" s="540"/>
      <c r="M234" s="587" t="s">
        <v>471</v>
      </c>
      <c r="N234" s="714">
        <v>12080</v>
      </c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  <c r="AC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</row>
    <row r="235" spans="1:42" s="14" customFormat="1" ht="12.75" customHeight="1">
      <c r="A235" s="719"/>
      <c r="B235" s="719"/>
      <c r="C235" s="565"/>
      <c r="D235" s="555"/>
      <c r="E235" s="137" t="s">
        <v>299</v>
      </c>
      <c r="F235" s="453">
        <v>2233850</v>
      </c>
      <c r="G235" s="457"/>
      <c r="H235" s="458"/>
      <c r="I235" s="706">
        <v>2382990</v>
      </c>
      <c r="J235" s="707"/>
      <c r="K235" s="707"/>
      <c r="L235" s="708"/>
      <c r="M235" s="587"/>
      <c r="N235" s="714"/>
      <c r="O235" s="143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</row>
    <row r="236" spans="1:42" s="224" customFormat="1" ht="12.75" customHeight="1">
      <c r="A236" s="719"/>
      <c r="B236" s="719"/>
      <c r="C236" s="565"/>
      <c r="D236" s="555"/>
      <c r="E236" s="226" t="s">
        <v>365</v>
      </c>
      <c r="F236" s="453">
        <v>-162250</v>
      </c>
      <c r="G236" s="457"/>
      <c r="H236" s="458"/>
      <c r="I236" s="706">
        <f>F236</f>
        <v>-162250</v>
      </c>
      <c r="J236" s="707"/>
      <c r="K236" s="707"/>
      <c r="L236" s="708"/>
      <c r="M236" s="722" t="s">
        <v>370</v>
      </c>
      <c r="N236" s="227">
        <v>2663220</v>
      </c>
      <c r="O236" s="143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225"/>
      <c r="AE236" s="225"/>
      <c r="AF236" s="225"/>
      <c r="AG236" s="225"/>
      <c r="AH236" s="225"/>
      <c r="AI236" s="225"/>
      <c r="AJ236" s="225"/>
      <c r="AK236" s="225"/>
      <c r="AL236" s="225"/>
      <c r="AM236" s="225"/>
      <c r="AN236" s="225"/>
      <c r="AO236" s="225"/>
      <c r="AP236" s="225"/>
    </row>
    <row r="237" spans="1:42" s="14" customFormat="1" ht="15.75" customHeight="1">
      <c r="A237" s="719"/>
      <c r="B237" s="719"/>
      <c r="C237" s="565"/>
      <c r="D237" s="555"/>
      <c r="E237" s="137" t="s">
        <v>135</v>
      </c>
      <c r="F237" s="453">
        <f>SUM(F233:F236)</f>
        <v>18713000</v>
      </c>
      <c r="G237" s="457"/>
      <c r="H237" s="458"/>
      <c r="I237" s="538">
        <f>SUM(I233:I236)</f>
        <v>21376220</v>
      </c>
      <c r="J237" s="539"/>
      <c r="K237" s="539"/>
      <c r="L237" s="540"/>
      <c r="M237" s="723"/>
      <c r="N237" s="230">
        <v>47345610</v>
      </c>
      <c r="O237" s="142"/>
      <c r="P237" s="186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</row>
    <row r="238" spans="1:42" s="14" customFormat="1" ht="12" customHeight="1">
      <c r="A238" s="726"/>
      <c r="B238" s="727"/>
      <c r="C238" s="727"/>
      <c r="D238" s="727"/>
      <c r="E238" s="727"/>
      <c r="F238" s="727"/>
      <c r="G238" s="727"/>
      <c r="H238" s="727"/>
      <c r="I238" s="727"/>
      <c r="J238" s="727"/>
      <c r="K238" s="727"/>
      <c r="L238" s="727"/>
      <c r="M238" s="727"/>
      <c r="N238" s="727"/>
      <c r="O238" s="120"/>
      <c r="P238" s="168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</row>
    <row r="239" spans="1:42" s="14" customFormat="1" ht="12" customHeight="1">
      <c r="A239" s="544"/>
      <c r="B239" s="544"/>
      <c r="C239" s="544"/>
      <c r="D239" s="544"/>
      <c r="E239" s="544"/>
      <c r="F239" s="544"/>
      <c r="G239" s="544"/>
      <c r="H239" s="544"/>
      <c r="I239" s="544"/>
      <c r="J239" s="544"/>
      <c r="K239" s="544"/>
      <c r="L239" s="544"/>
      <c r="M239" s="544"/>
      <c r="N239" s="544"/>
      <c r="O239" s="144"/>
      <c r="P239" s="187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</row>
    <row r="240" spans="1:42" s="14" customFormat="1" ht="12" customHeight="1">
      <c r="A240" s="545"/>
      <c r="B240" s="545"/>
      <c r="C240" s="545"/>
      <c r="D240" s="545"/>
      <c r="E240" s="545"/>
      <c r="F240" s="546"/>
      <c r="G240" s="546"/>
      <c r="H240" s="546"/>
      <c r="I240" s="546"/>
      <c r="J240" s="546"/>
      <c r="K240" s="545"/>
      <c r="L240" s="545"/>
      <c r="M240" s="545"/>
      <c r="N240" s="545"/>
      <c r="O240" s="145"/>
      <c r="P240" s="188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</row>
    <row r="241" spans="1:42" s="14" customFormat="1" ht="12" customHeight="1">
      <c r="A241" s="145"/>
      <c r="B241" s="145"/>
      <c r="C241" s="145"/>
      <c r="D241" s="145"/>
      <c r="E241" s="145"/>
      <c r="F241" s="18"/>
      <c r="G241" s="18"/>
      <c r="H241" s="18"/>
      <c r="I241" s="18"/>
      <c r="J241" s="18"/>
      <c r="K241" s="145"/>
      <c r="L241" s="145"/>
      <c r="M241" s="145"/>
      <c r="N241" s="145"/>
      <c r="O241" s="145"/>
      <c r="P241" s="188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</row>
    <row r="242" spans="1:42" s="14" customFormat="1" ht="5.25" customHeight="1">
      <c r="A242" s="208"/>
      <c r="B242" s="208"/>
      <c r="C242" s="208"/>
      <c r="D242" s="208"/>
      <c r="E242" s="208"/>
      <c r="F242" s="208"/>
      <c r="G242" s="208"/>
      <c r="H242" s="208"/>
      <c r="I242" s="208"/>
      <c r="J242" s="208"/>
      <c r="K242" s="208"/>
      <c r="L242" s="208"/>
      <c r="M242" s="208"/>
      <c r="N242" s="208"/>
      <c r="O242" s="146"/>
      <c r="P242" s="189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</row>
    <row r="243" spans="1:42" s="14" customFormat="1" ht="15" customHeight="1">
      <c r="A243" s="26" t="s">
        <v>302</v>
      </c>
      <c r="B243" s="26"/>
      <c r="C243" s="26"/>
      <c r="D243" s="72" t="s">
        <v>20</v>
      </c>
      <c r="E243" s="72"/>
      <c r="F243" s="72"/>
      <c r="G243" s="72"/>
      <c r="H243" s="72"/>
      <c r="I243" s="72"/>
      <c r="J243" s="72"/>
      <c r="K243" s="72"/>
      <c r="M243" s="561">
        <f>I256</f>
        <v>78053040</v>
      </c>
      <c r="N243" s="561"/>
      <c r="O243" s="80"/>
      <c r="P243" s="172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</row>
    <row r="244" spans="1:42" s="14" customFormat="1" ht="14.25" customHeight="1">
      <c r="A244" s="55" t="s">
        <v>276</v>
      </c>
      <c r="B244" s="26"/>
      <c r="C244" s="26"/>
      <c r="D244" s="25"/>
      <c r="E244" s="25"/>
      <c r="F244" s="25"/>
      <c r="G244" s="25"/>
      <c r="H244" s="25"/>
      <c r="I244" s="25"/>
      <c r="J244" s="25"/>
      <c r="K244" s="25"/>
      <c r="L244" s="27"/>
      <c r="M244" s="27"/>
      <c r="N244" s="27"/>
      <c r="O244" s="27"/>
      <c r="P244" s="183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</row>
    <row r="245" spans="1:42" s="14" customFormat="1" ht="12" customHeight="1">
      <c r="A245" s="147" t="str">
        <f>A229</f>
        <v>가) 산출기간 : 2012년 6월 16일 ~ 2012년 7월 15일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59"/>
      <c r="P245" s="159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</row>
    <row r="246" spans="1:42" s="14" customFormat="1" ht="12" customHeight="1">
      <c r="A246" s="148" t="s">
        <v>158</v>
      </c>
      <c r="C246" s="50"/>
      <c r="D246" s="149">
        <f>E256</f>
        <v>558048</v>
      </c>
      <c r="E246" s="50" t="s">
        <v>159</v>
      </c>
      <c r="F246" s="504" t="s">
        <v>160</v>
      </c>
      <c r="G246" s="504"/>
      <c r="H246" s="504"/>
      <c r="I246" s="709">
        <f>M243</f>
        <v>78053040</v>
      </c>
      <c r="J246" s="709"/>
      <c r="K246" s="709"/>
      <c r="L246" s="709"/>
      <c r="M246" s="150"/>
      <c r="N246" s="138"/>
      <c r="O246" s="251"/>
      <c r="P246" s="251"/>
      <c r="S246" s="352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</row>
    <row r="247" spans="1:42" s="14" customFormat="1" ht="12" customHeight="1">
      <c r="A247" s="434" t="s">
        <v>161</v>
      </c>
      <c r="B247" s="435"/>
      <c r="C247" s="435"/>
      <c r="D247" s="436"/>
      <c r="E247" s="434" t="s">
        <v>162</v>
      </c>
      <c r="F247" s="435"/>
      <c r="G247" s="434" t="s">
        <v>377</v>
      </c>
      <c r="H247" s="436"/>
      <c r="I247" s="434" t="s">
        <v>376</v>
      </c>
      <c r="J247" s="435"/>
      <c r="K247" s="435"/>
      <c r="L247" s="436"/>
      <c r="M247" s="434" t="s">
        <v>163</v>
      </c>
      <c r="N247" s="436"/>
      <c r="O247" s="263"/>
      <c r="P247" s="263"/>
      <c r="Q247" s="262"/>
      <c r="R247" s="259"/>
      <c r="S247" s="258"/>
      <c r="T247" s="258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</row>
    <row r="248" spans="1:42" s="14" customFormat="1" ht="12" customHeight="1">
      <c r="A248" s="512" t="s">
        <v>164</v>
      </c>
      <c r="B248" s="514"/>
      <c r="C248" s="710" t="s">
        <v>381</v>
      </c>
      <c r="D248" s="711"/>
      <c r="E248" s="446">
        <v>404079</v>
      </c>
      <c r="F248" s="447"/>
      <c r="G248" s="573">
        <f>I248+I249</f>
        <v>57460330</v>
      </c>
      <c r="H248" s="574"/>
      <c r="I248" s="668">
        <v>56882940</v>
      </c>
      <c r="J248" s="668"/>
      <c r="K248" s="668"/>
      <c r="L248" s="668"/>
      <c r="M248" s="724" t="s">
        <v>383</v>
      </c>
      <c r="N248" s="725"/>
      <c r="O248" s="251"/>
      <c r="P248" s="263"/>
      <c r="Q248" s="260"/>
      <c r="R248" s="261"/>
      <c r="S248" s="260"/>
      <c r="T248" s="260"/>
      <c r="U248" s="17"/>
      <c r="V248" s="17"/>
      <c r="W248" s="17"/>
      <c r="X248" s="17"/>
      <c r="Y248" s="17"/>
      <c r="Z248" s="17"/>
      <c r="AA248" s="17"/>
      <c r="AB248" s="17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</row>
    <row r="249" spans="1:42" s="234" customFormat="1" ht="12" customHeight="1">
      <c r="A249" s="515"/>
      <c r="B249" s="517"/>
      <c r="C249" s="712"/>
      <c r="D249" s="713"/>
      <c r="E249" s="437"/>
      <c r="F249" s="438"/>
      <c r="G249" s="575"/>
      <c r="H249" s="576"/>
      <c r="I249" s="437">
        <v>577390</v>
      </c>
      <c r="J249" s="438"/>
      <c r="K249" s="438"/>
      <c r="L249" s="439"/>
      <c r="M249" s="571" t="s">
        <v>382</v>
      </c>
      <c r="N249" s="572"/>
      <c r="O249" s="251"/>
      <c r="P249" s="263"/>
      <c r="Q249" s="260"/>
      <c r="R249" s="261"/>
      <c r="S249" s="260"/>
      <c r="T249" s="260"/>
      <c r="U249" s="222"/>
      <c r="V249" s="222"/>
      <c r="W249" s="222"/>
      <c r="X249" s="222"/>
      <c r="Y249" s="222"/>
      <c r="Z249" s="222"/>
      <c r="AA249" s="222"/>
      <c r="AB249" s="222"/>
      <c r="AC249" s="236"/>
      <c r="AD249" s="236"/>
      <c r="AE249" s="236"/>
      <c r="AF249" s="236"/>
      <c r="AG249" s="236"/>
      <c r="AH249" s="236"/>
      <c r="AI249" s="236"/>
      <c r="AJ249" s="236"/>
      <c r="AK249" s="236"/>
      <c r="AL249" s="236"/>
      <c r="AM249" s="236"/>
      <c r="AN249" s="236"/>
      <c r="AO249" s="236"/>
      <c r="AP249" s="236"/>
    </row>
    <row r="250" spans="1:42" s="14" customFormat="1" ht="12" customHeight="1">
      <c r="A250" s="515"/>
      <c r="B250" s="517"/>
      <c r="C250" s="459" t="s">
        <v>165</v>
      </c>
      <c r="D250" s="32" t="s">
        <v>379</v>
      </c>
      <c r="E250" s="453">
        <v>24176</v>
      </c>
      <c r="F250" s="457"/>
      <c r="G250" s="473">
        <f>I250</f>
        <v>2659790</v>
      </c>
      <c r="H250" s="474"/>
      <c r="I250" s="453">
        <v>2659790</v>
      </c>
      <c r="J250" s="457"/>
      <c r="K250" s="457"/>
      <c r="L250" s="458"/>
      <c r="M250" s="200"/>
      <c r="N250" s="202"/>
      <c r="O250" s="263"/>
      <c r="P250" s="263"/>
      <c r="Q250" s="260"/>
      <c r="R250" s="261"/>
      <c r="S250" s="260"/>
      <c r="T250" s="260"/>
      <c r="U250" s="17"/>
      <c r="V250" s="17"/>
      <c r="W250" s="17"/>
      <c r="X250" s="17"/>
      <c r="Y250" s="17"/>
      <c r="Z250" s="17"/>
      <c r="AA250" s="17"/>
      <c r="AB250" s="17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</row>
    <row r="251" spans="1:42" s="14" customFormat="1" ht="12" customHeight="1">
      <c r="A251" s="515"/>
      <c r="B251" s="517"/>
      <c r="C251" s="460"/>
      <c r="D251" s="232" t="s">
        <v>380</v>
      </c>
      <c r="E251" s="453">
        <v>120449</v>
      </c>
      <c r="F251" s="457"/>
      <c r="G251" s="473">
        <f>I251+I252+I253+I254</f>
        <v>14360420</v>
      </c>
      <c r="H251" s="474"/>
      <c r="I251" s="523">
        <v>12351600</v>
      </c>
      <c r="J251" s="523"/>
      <c r="K251" s="523"/>
      <c r="L251" s="523"/>
      <c r="M251" s="557" t="s">
        <v>384</v>
      </c>
      <c r="N251" s="558"/>
      <c r="O251" s="250"/>
      <c r="P251" s="263"/>
      <c r="Q251" s="260"/>
      <c r="R251" s="261"/>
      <c r="S251" s="260"/>
      <c r="T251" s="17"/>
      <c r="U251" s="17"/>
      <c r="V251" s="17"/>
      <c r="W251" s="17"/>
      <c r="X251" s="17"/>
      <c r="Y251" s="17"/>
      <c r="Z251" s="17"/>
      <c r="AA251" s="17"/>
      <c r="AB251" s="17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</row>
    <row r="252" spans="1:42" s="14" customFormat="1" ht="12" customHeight="1">
      <c r="A252" s="515"/>
      <c r="B252" s="517"/>
      <c r="C252" s="460"/>
      <c r="D252" s="32" t="s">
        <v>308</v>
      </c>
      <c r="E252" s="453">
        <v>9344</v>
      </c>
      <c r="F252" s="457"/>
      <c r="G252" s="473"/>
      <c r="H252" s="474"/>
      <c r="I252" s="523">
        <v>1509650</v>
      </c>
      <c r="J252" s="523"/>
      <c r="K252" s="523"/>
      <c r="L252" s="523"/>
      <c r="M252" s="557"/>
      <c r="N252" s="558"/>
      <c r="O252" s="252"/>
      <c r="P252" s="250"/>
      <c r="Q252" s="250"/>
      <c r="R252" s="250"/>
      <c r="S252" s="250"/>
      <c r="T252" s="17"/>
      <c r="U252" s="17"/>
      <c r="V252" s="17"/>
      <c r="W252" s="17"/>
      <c r="X252" s="17"/>
      <c r="Y252" s="17"/>
      <c r="Z252" s="17"/>
      <c r="AA252" s="17"/>
      <c r="AB252" s="17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</row>
    <row r="253" spans="1:42" s="234" customFormat="1" ht="12" customHeight="1">
      <c r="A253" s="515"/>
      <c r="B253" s="517"/>
      <c r="C253" s="460"/>
      <c r="D253" s="232" t="s">
        <v>378</v>
      </c>
      <c r="E253" s="453" t="s">
        <v>436</v>
      </c>
      <c r="F253" s="457"/>
      <c r="G253" s="473"/>
      <c r="H253" s="474"/>
      <c r="I253" s="453">
        <v>414170</v>
      </c>
      <c r="J253" s="457"/>
      <c r="K253" s="457"/>
      <c r="L253" s="458"/>
      <c r="M253" s="557"/>
      <c r="N253" s="558"/>
      <c r="O253" s="252"/>
      <c r="P253" s="250"/>
      <c r="Q253" s="344"/>
      <c r="R253" s="344"/>
      <c r="S253" s="344"/>
      <c r="T253" s="222"/>
      <c r="U253" s="222"/>
      <c r="V253" s="222"/>
      <c r="W253" s="222"/>
      <c r="X253" s="222"/>
      <c r="Y253" s="222"/>
      <c r="Z253" s="222"/>
      <c r="AA253" s="222"/>
      <c r="AB253" s="222"/>
      <c r="AC253" s="236"/>
      <c r="AD253" s="236"/>
      <c r="AE253" s="236"/>
      <c r="AF253" s="236"/>
      <c r="AG253" s="236"/>
      <c r="AH253" s="236"/>
      <c r="AI253" s="236"/>
      <c r="AJ253" s="236"/>
      <c r="AK253" s="236"/>
      <c r="AL253" s="236"/>
      <c r="AM253" s="236"/>
      <c r="AN253" s="236"/>
      <c r="AO253" s="236"/>
      <c r="AP253" s="236"/>
    </row>
    <row r="254" spans="1:42" s="14" customFormat="1" ht="13.5" customHeight="1">
      <c r="A254" s="515"/>
      <c r="B254" s="517"/>
      <c r="C254" s="461"/>
      <c r="D254" s="32" t="s">
        <v>319</v>
      </c>
      <c r="E254" s="453"/>
      <c r="F254" s="457"/>
      <c r="G254" s="473"/>
      <c r="H254" s="474"/>
      <c r="I254" s="523">
        <v>85000</v>
      </c>
      <c r="J254" s="523"/>
      <c r="K254" s="523"/>
      <c r="L254" s="523"/>
      <c r="M254" s="559"/>
      <c r="N254" s="560"/>
      <c r="O254" s="252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  <c r="AA254" s="151"/>
      <c r="AB254" s="151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</row>
    <row r="255" spans="1:42" s="14" customFormat="1" ht="24" customHeight="1">
      <c r="A255" s="518"/>
      <c r="B255" s="520"/>
      <c r="C255" s="235" t="s">
        <v>396</v>
      </c>
      <c r="D255" s="233"/>
      <c r="E255" s="585">
        <v>1429</v>
      </c>
      <c r="F255" s="586"/>
      <c r="G255" s="583">
        <f>I255</f>
        <v>3572500</v>
      </c>
      <c r="H255" s="584"/>
      <c r="I255" s="523">
        <f>E255*2500</f>
        <v>3572500</v>
      </c>
      <c r="J255" s="523"/>
      <c r="K255" s="523"/>
      <c r="L255" s="523"/>
      <c r="M255" s="547" t="s">
        <v>368</v>
      </c>
      <c r="N255" s="455"/>
      <c r="O255" s="253"/>
      <c r="P255" s="253"/>
      <c r="Q255" s="253"/>
      <c r="R255" s="253"/>
      <c r="S255" s="253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</row>
    <row r="256" spans="1:42" s="14" customFormat="1" ht="18" customHeight="1">
      <c r="A256" s="434" t="s">
        <v>166</v>
      </c>
      <c r="B256" s="435"/>
      <c r="C256" s="435"/>
      <c r="D256" s="436"/>
      <c r="E256" s="475">
        <f>E248+E250+E251+E252</f>
        <v>558048</v>
      </c>
      <c r="F256" s="476"/>
      <c r="G256" s="720">
        <f>G248+G250+G251+I255</f>
        <v>78053040</v>
      </c>
      <c r="H256" s="721"/>
      <c r="I256" s="523">
        <f>SUM(I248:I255)</f>
        <v>78053040</v>
      </c>
      <c r="J256" s="523"/>
      <c r="K256" s="523"/>
      <c r="L256" s="523"/>
      <c r="M256" s="453"/>
      <c r="N256" s="458"/>
      <c r="O256" s="250"/>
      <c r="P256" s="250"/>
      <c r="Q256" s="250"/>
      <c r="R256" s="250"/>
      <c r="S256" s="250"/>
      <c r="T256" s="17"/>
      <c r="U256" s="17"/>
      <c r="V256" s="17"/>
      <c r="W256" s="17"/>
      <c r="X256" s="17"/>
      <c r="Y256" s="17"/>
      <c r="Z256" s="17"/>
      <c r="AA256" s="17"/>
      <c r="AB256" s="17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</row>
    <row r="257" spans="1:42" s="14" customFormat="1" ht="12.75" customHeight="1">
      <c r="A257" s="541" t="s">
        <v>167</v>
      </c>
      <c r="B257" s="542"/>
      <c r="C257" s="542"/>
      <c r="D257" s="543"/>
      <c r="E257" s="569">
        <v>13330</v>
      </c>
      <c r="F257" s="532"/>
      <c r="G257" s="532"/>
      <c r="H257" s="533"/>
      <c r="I257" s="534">
        <v>1511340</v>
      </c>
      <c r="J257" s="534"/>
      <c r="K257" s="534"/>
      <c r="L257" s="534"/>
      <c r="M257" s="525" t="s">
        <v>325</v>
      </c>
      <c r="N257" s="526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</row>
    <row r="258" spans="1:42" s="14" customFormat="1" ht="12.75" customHeight="1">
      <c r="A258" s="541" t="s">
        <v>168</v>
      </c>
      <c r="B258" s="542"/>
      <c r="C258" s="542"/>
      <c r="D258" s="543"/>
      <c r="E258" s="569">
        <v>1458</v>
      </c>
      <c r="F258" s="532"/>
      <c r="G258" s="532"/>
      <c r="H258" s="533"/>
      <c r="I258" s="534">
        <v>201640</v>
      </c>
      <c r="J258" s="534"/>
      <c r="K258" s="534"/>
      <c r="L258" s="534"/>
      <c r="M258" s="527"/>
      <c r="N258" s="528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</row>
    <row r="259" spans="1:42" s="14" customFormat="1" ht="3" customHeight="1">
      <c r="A259" s="498"/>
      <c r="B259" s="498"/>
      <c r="C259" s="498"/>
      <c r="D259" s="498"/>
      <c r="E259" s="498"/>
      <c r="F259" s="498"/>
      <c r="G259" s="498"/>
      <c r="H259" s="498"/>
      <c r="I259" s="498"/>
      <c r="J259" s="498"/>
      <c r="K259" s="498"/>
      <c r="L259" s="498"/>
      <c r="M259" s="498"/>
      <c r="N259" s="498"/>
      <c r="O259" s="64"/>
      <c r="P259" s="169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</row>
    <row r="260" spans="1:42" s="14" customFormat="1" ht="3" customHeight="1">
      <c r="A260" s="501"/>
      <c r="B260" s="501"/>
      <c r="C260" s="501"/>
      <c r="D260" s="501"/>
      <c r="E260" s="501"/>
      <c r="F260" s="501"/>
      <c r="G260" s="501"/>
      <c r="H260" s="501"/>
      <c r="I260" s="501"/>
      <c r="J260" s="501"/>
      <c r="K260" s="501"/>
      <c r="L260" s="501"/>
      <c r="M260" s="501"/>
      <c r="N260" s="501"/>
      <c r="O260" s="64"/>
      <c r="P260" s="169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</row>
    <row r="261" spans="1:42" s="14" customFormat="1">
      <c r="A261" s="50" t="s">
        <v>90</v>
      </c>
      <c r="P261" s="159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</row>
    <row r="262" spans="1:42" s="14" customFormat="1" ht="15.75" customHeight="1">
      <c r="A262" s="50" t="s">
        <v>91</v>
      </c>
      <c r="P262" s="159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</row>
    <row r="263" spans="1:42" s="14" customFormat="1" ht="12" customHeight="1">
      <c r="A263" s="434" t="s">
        <v>109</v>
      </c>
      <c r="B263" s="435"/>
      <c r="C263" s="436"/>
      <c r="D263" s="434" t="s">
        <v>92</v>
      </c>
      <c r="E263" s="436"/>
      <c r="F263" s="531" t="s">
        <v>89</v>
      </c>
      <c r="G263" s="531"/>
      <c r="H263" s="531"/>
      <c r="I263" s="531"/>
      <c r="J263" s="531"/>
      <c r="K263" s="531"/>
      <c r="L263" s="531"/>
      <c r="M263" s="531"/>
      <c r="N263" s="531"/>
      <c r="P263" s="159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</row>
    <row r="264" spans="1:42" s="14" customFormat="1" ht="12" customHeight="1">
      <c r="A264" s="548">
        <f>E248</f>
        <v>404079</v>
      </c>
      <c r="B264" s="549"/>
      <c r="C264" s="550"/>
      <c r="D264" s="548">
        <f>I248</f>
        <v>56882940</v>
      </c>
      <c r="E264" s="550"/>
      <c r="F264" s="434" t="s">
        <v>386</v>
      </c>
      <c r="G264" s="435"/>
      <c r="H264" s="435"/>
      <c r="I264" s="435"/>
      <c r="J264" s="435"/>
      <c r="K264" s="435"/>
      <c r="L264" s="435"/>
      <c r="M264" s="435"/>
      <c r="N264" s="436"/>
      <c r="P264" s="159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</row>
    <row r="265" spans="1:42" s="141" customFormat="1" ht="2.25" customHeight="1">
      <c r="A265" s="152"/>
      <c r="B265" s="152"/>
      <c r="C265" s="152"/>
      <c r="D265" s="152"/>
      <c r="E265" s="152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19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136"/>
      <c r="AD265" s="13"/>
      <c r="AE265" s="13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</row>
    <row r="266" spans="1:42" s="14" customFormat="1" ht="10.5" customHeight="1">
      <c r="A266" s="50" t="s">
        <v>303</v>
      </c>
      <c r="P266" s="159"/>
      <c r="AC266" s="13"/>
      <c r="AD266" s="136"/>
      <c r="AE266" s="136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</row>
    <row r="267" spans="1:42" s="14" customFormat="1" ht="12" customHeight="1">
      <c r="A267" s="434" t="s">
        <v>93</v>
      </c>
      <c r="B267" s="435"/>
      <c r="C267" s="436"/>
      <c r="D267" s="32" t="s">
        <v>94</v>
      </c>
      <c r="E267" s="531" t="s">
        <v>95</v>
      </c>
      <c r="F267" s="531"/>
      <c r="G267" s="531"/>
      <c r="H267" s="531" t="s">
        <v>96</v>
      </c>
      <c r="I267" s="531"/>
      <c r="J267" s="531"/>
      <c r="K267" s="531"/>
      <c r="L267" s="531"/>
      <c r="M267" s="531"/>
      <c r="N267" s="531"/>
      <c r="P267" s="159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</row>
    <row r="268" spans="1:42" s="14" customFormat="1" ht="12" customHeight="1">
      <c r="A268" s="728">
        <f>E255</f>
        <v>1429</v>
      </c>
      <c r="B268" s="729"/>
      <c r="C268" s="730"/>
      <c r="D268" s="137">
        <v>2500</v>
      </c>
      <c r="E268" s="555">
        <f>A268*D268</f>
        <v>3572500</v>
      </c>
      <c r="F268" s="531"/>
      <c r="G268" s="531"/>
      <c r="H268" s="434" t="s">
        <v>367</v>
      </c>
      <c r="I268" s="435"/>
      <c r="J268" s="556">
        <f>1507-A268</f>
        <v>78</v>
      </c>
      <c r="K268" s="556"/>
      <c r="L268" s="556"/>
      <c r="M268" s="556"/>
      <c r="N268" s="228"/>
      <c r="O268" s="153"/>
      <c r="P268" s="191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</row>
    <row r="269" spans="1:42" s="14" customFormat="1" ht="3" customHeight="1">
      <c r="A269" s="154"/>
      <c r="B269" s="154"/>
      <c r="C269" s="154"/>
      <c r="D269" s="155"/>
      <c r="E269" s="155"/>
      <c r="H269" s="50"/>
      <c r="I269" s="50"/>
      <c r="J269" s="50"/>
      <c r="K269" s="50"/>
      <c r="L269" s="50"/>
      <c r="M269" s="50"/>
      <c r="N269" s="50"/>
      <c r="O269" s="50"/>
      <c r="P269" s="167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</row>
    <row r="270" spans="1:42" s="14" customFormat="1">
      <c r="A270" s="50" t="s">
        <v>97</v>
      </c>
      <c r="P270" s="159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</row>
    <row r="271" spans="1:42" s="14" customFormat="1" ht="11.25" customHeight="1">
      <c r="A271" s="62" t="s">
        <v>321</v>
      </c>
      <c r="B271" s="62"/>
      <c r="C271" s="62"/>
      <c r="P271" s="159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</row>
    <row r="272" spans="1:42" s="14" customFormat="1" ht="11.25" customHeight="1">
      <c r="A272" s="570">
        <f>I251</f>
        <v>12351600</v>
      </c>
      <c r="B272" s="570"/>
      <c r="C272" s="570"/>
      <c r="D272" s="218">
        <v>166370</v>
      </c>
      <c r="E272" s="15" t="s">
        <v>352</v>
      </c>
      <c r="F272" s="14" t="str">
        <f>F207</f>
        <v>＝</v>
      </c>
      <c r="G272" s="524">
        <f>ROUND(A272/D272,2)</f>
        <v>74.239999999999995</v>
      </c>
      <c r="H272" s="524"/>
      <c r="I272" s="530"/>
      <c r="J272" s="530"/>
      <c r="K272" s="530"/>
      <c r="L272" s="530"/>
      <c r="M272" s="530"/>
      <c r="N272" s="530"/>
      <c r="O272" s="118"/>
      <c r="P272" s="171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</row>
    <row r="273" spans="1:43" s="14" customFormat="1" ht="13.5" customHeight="1">
      <c r="A273" s="529" t="s">
        <v>434</v>
      </c>
      <c r="B273" s="529"/>
      <c r="C273" s="51" t="s">
        <v>27</v>
      </c>
      <c r="D273" s="32" t="s">
        <v>359</v>
      </c>
      <c r="E273" s="531" t="s">
        <v>58</v>
      </c>
      <c r="F273" s="531"/>
      <c r="G273" s="531"/>
      <c r="H273" s="434" t="s">
        <v>59</v>
      </c>
      <c r="I273" s="435"/>
      <c r="J273" s="435"/>
      <c r="K273" s="435"/>
      <c r="L273" s="436"/>
      <c r="M273" s="531" t="s">
        <v>60</v>
      </c>
      <c r="N273" s="531"/>
      <c r="P273" s="159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</row>
    <row r="274" spans="1:43" s="14" customFormat="1" ht="12" customHeight="1">
      <c r="A274" s="529">
        <v>79.319999999999993</v>
      </c>
      <c r="B274" s="529"/>
      <c r="C274" s="52">
        <v>258</v>
      </c>
      <c r="D274" s="551">
        <f>G272</f>
        <v>74.239999999999995</v>
      </c>
      <c r="E274" s="463">
        <f>ROUND(A274*$D$274,-1)</f>
        <v>5890</v>
      </c>
      <c r="F274" s="463"/>
      <c r="G274" s="463"/>
      <c r="H274" s="468">
        <f t="shared" ref="H274:H280" si="22">ROUND(E274*C274,0)</f>
        <v>1519620</v>
      </c>
      <c r="I274" s="469"/>
      <c r="J274" s="469"/>
      <c r="K274" s="469"/>
      <c r="L274" s="470"/>
      <c r="M274" s="462"/>
      <c r="N274" s="462"/>
      <c r="O274" s="16"/>
      <c r="P274" s="163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</row>
    <row r="275" spans="1:43" s="14" customFormat="1" ht="12" customHeight="1">
      <c r="A275" s="529">
        <v>92.54</v>
      </c>
      <c r="B275" s="529"/>
      <c r="C275" s="52">
        <v>196</v>
      </c>
      <c r="D275" s="552"/>
      <c r="E275" s="463">
        <f t="shared" ref="E275:E280" si="23">ROUND(A275*$D$274,-1)</f>
        <v>6870</v>
      </c>
      <c r="F275" s="463"/>
      <c r="G275" s="463"/>
      <c r="H275" s="468">
        <f t="shared" si="22"/>
        <v>1346520</v>
      </c>
      <c r="I275" s="469"/>
      <c r="J275" s="469"/>
      <c r="K275" s="469"/>
      <c r="L275" s="470"/>
      <c r="M275" s="462"/>
      <c r="N275" s="462"/>
      <c r="O275" s="16"/>
      <c r="P275" s="163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</row>
    <row r="276" spans="1:43" s="14" customFormat="1" ht="12" customHeight="1">
      <c r="A276" s="529">
        <v>109.07</v>
      </c>
      <c r="B276" s="529"/>
      <c r="C276" s="52">
        <v>815</v>
      </c>
      <c r="D276" s="552"/>
      <c r="E276" s="463">
        <f t="shared" si="23"/>
        <v>8100</v>
      </c>
      <c r="F276" s="463"/>
      <c r="G276" s="463"/>
      <c r="H276" s="468">
        <f t="shared" si="22"/>
        <v>6601500</v>
      </c>
      <c r="I276" s="469"/>
      <c r="J276" s="469"/>
      <c r="K276" s="469"/>
      <c r="L276" s="470"/>
      <c r="M276" s="462"/>
      <c r="N276" s="462"/>
      <c r="O276" s="16"/>
      <c r="P276" s="163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</row>
    <row r="277" spans="1:43" s="14" customFormat="1" ht="12" customHeight="1">
      <c r="A277" s="529">
        <v>128.9</v>
      </c>
      <c r="B277" s="529"/>
      <c r="C277" s="52">
        <v>68</v>
      </c>
      <c r="D277" s="552"/>
      <c r="E277" s="463">
        <f t="shared" si="23"/>
        <v>9570</v>
      </c>
      <c r="F277" s="463"/>
      <c r="G277" s="463"/>
      <c r="H277" s="468">
        <f t="shared" si="22"/>
        <v>650760</v>
      </c>
      <c r="I277" s="469"/>
      <c r="J277" s="469"/>
      <c r="K277" s="469"/>
      <c r="L277" s="470"/>
      <c r="M277" s="462"/>
      <c r="N277" s="462"/>
      <c r="O277" s="16"/>
      <c r="P277" s="163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</row>
    <row r="278" spans="1:43" s="14" customFormat="1" ht="12" customHeight="1">
      <c r="A278" s="529">
        <v>158.63999999999999</v>
      </c>
      <c r="B278" s="529"/>
      <c r="C278" s="52">
        <v>102</v>
      </c>
      <c r="D278" s="552"/>
      <c r="E278" s="463">
        <f t="shared" si="23"/>
        <v>11780</v>
      </c>
      <c r="F278" s="463"/>
      <c r="G278" s="463"/>
      <c r="H278" s="468">
        <f t="shared" si="22"/>
        <v>1201560</v>
      </c>
      <c r="I278" s="469"/>
      <c r="J278" s="469"/>
      <c r="K278" s="469"/>
      <c r="L278" s="470"/>
      <c r="M278" s="462"/>
      <c r="N278" s="462"/>
      <c r="O278" s="16"/>
      <c r="P278" s="163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</row>
    <row r="279" spans="1:43" s="14" customFormat="1" ht="12" customHeight="1">
      <c r="A279" s="529">
        <v>188.39</v>
      </c>
      <c r="B279" s="529"/>
      <c r="C279" s="52">
        <v>34</v>
      </c>
      <c r="D279" s="552"/>
      <c r="E279" s="463">
        <f t="shared" si="23"/>
        <v>13990</v>
      </c>
      <c r="F279" s="463"/>
      <c r="G279" s="463"/>
      <c r="H279" s="468">
        <f t="shared" si="22"/>
        <v>475660</v>
      </c>
      <c r="I279" s="469"/>
      <c r="J279" s="469"/>
      <c r="K279" s="469"/>
      <c r="L279" s="470"/>
      <c r="M279" s="462"/>
      <c r="N279" s="462"/>
      <c r="O279" s="16"/>
      <c r="P279" s="163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</row>
    <row r="280" spans="1:43" s="14" customFormat="1" ht="12" customHeight="1">
      <c r="A280" s="529">
        <v>221.44</v>
      </c>
      <c r="B280" s="529"/>
      <c r="C280" s="52">
        <v>34</v>
      </c>
      <c r="D280" s="553"/>
      <c r="E280" s="463">
        <f t="shared" si="23"/>
        <v>16440</v>
      </c>
      <c r="F280" s="463"/>
      <c r="G280" s="463"/>
      <c r="H280" s="468">
        <f t="shared" si="22"/>
        <v>558960</v>
      </c>
      <c r="I280" s="469"/>
      <c r="J280" s="469"/>
      <c r="K280" s="469"/>
      <c r="L280" s="470"/>
      <c r="M280" s="535"/>
      <c r="N280" s="535"/>
      <c r="O280" s="16"/>
      <c r="P280" s="163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</row>
    <row r="281" spans="1:43" s="14" customFormat="1" ht="12" customHeight="1">
      <c r="A281" s="434" t="s">
        <v>61</v>
      </c>
      <c r="B281" s="435"/>
      <c r="C281" s="53">
        <f>SUM(C274:C280)</f>
        <v>1507</v>
      </c>
      <c r="D281" s="39"/>
      <c r="E281" s="463"/>
      <c r="F281" s="463"/>
      <c r="G281" s="463"/>
      <c r="H281" s="562">
        <f>SUM(H274:H280)</f>
        <v>12354580</v>
      </c>
      <c r="I281" s="563"/>
      <c r="J281" s="563"/>
      <c r="K281" s="563"/>
      <c r="L281" s="564"/>
      <c r="M281" s="38" t="s">
        <v>18</v>
      </c>
      <c r="N281" s="41">
        <f>H281-A272</f>
        <v>2980</v>
      </c>
      <c r="O281" s="17"/>
      <c r="P281" s="161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</row>
    <row r="282" spans="1:43" s="14" customFormat="1" ht="3" customHeight="1">
      <c r="A282" s="19"/>
      <c r="B282" s="19"/>
      <c r="C282" s="22"/>
      <c r="E282" s="17"/>
      <c r="F282" s="17"/>
      <c r="G282" s="17"/>
      <c r="H282" s="16"/>
      <c r="I282" s="16"/>
      <c r="J282" s="16"/>
      <c r="K282" s="16"/>
      <c r="L282" s="16"/>
      <c r="N282" s="17"/>
      <c r="O282" s="17"/>
      <c r="P282" s="161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</row>
    <row r="283" spans="1:43" s="14" customFormat="1">
      <c r="A283" s="62" t="s">
        <v>320</v>
      </c>
      <c r="B283" s="62"/>
      <c r="C283" s="62"/>
      <c r="E283" s="17"/>
      <c r="F283" s="17"/>
      <c r="G283" s="17"/>
      <c r="H283" s="16"/>
      <c r="I283" s="16"/>
      <c r="J283" s="16"/>
      <c r="K283" s="16"/>
      <c r="L283" s="16"/>
      <c r="N283" s="17"/>
      <c r="O283" s="17"/>
      <c r="P283" s="161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</row>
    <row r="284" spans="1:43" s="14" customFormat="1" ht="12.75" customHeight="1">
      <c r="A284" s="673" t="s">
        <v>98</v>
      </c>
      <c r="B284" s="673"/>
      <c r="C284" s="673"/>
      <c r="D284" s="673"/>
      <c r="E284" s="673"/>
      <c r="F284" s="673"/>
      <c r="G284" s="673"/>
      <c r="H284" s="673"/>
      <c r="I284" s="673"/>
      <c r="J284" s="673"/>
      <c r="K284" s="673"/>
      <c r="L284" s="673"/>
      <c r="M284" s="673"/>
      <c r="N284" s="673"/>
      <c r="O284" s="50"/>
      <c r="P284" s="167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</row>
    <row r="285" spans="1:43" s="14" customFormat="1" ht="12.75" customHeight="1">
      <c r="A285" s="434" t="s">
        <v>99</v>
      </c>
      <c r="B285" s="435"/>
      <c r="C285" s="436"/>
      <c r="D285" s="434" t="s">
        <v>100</v>
      </c>
      <c r="E285" s="436"/>
      <c r="F285" s="453" t="s">
        <v>101</v>
      </c>
      <c r="G285" s="457"/>
      <c r="H285" s="457"/>
      <c r="I285" s="458"/>
      <c r="J285" s="731" t="s">
        <v>108</v>
      </c>
      <c r="K285" s="732"/>
      <c r="L285" s="733"/>
      <c r="M285" s="434" t="s">
        <v>110</v>
      </c>
      <c r="N285" s="436"/>
      <c r="P285" s="159"/>
      <c r="AC285" s="536" t="s">
        <v>248</v>
      </c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</row>
    <row r="286" spans="1:43" s="14" customFormat="1" ht="11.25" customHeight="1">
      <c r="A286" s="497" t="s">
        <v>140</v>
      </c>
      <c r="B286" s="498"/>
      <c r="C286" s="499"/>
      <c r="D286" s="473">
        <v>86781</v>
      </c>
      <c r="E286" s="474"/>
      <c r="F286" s="509">
        <v>87647</v>
      </c>
      <c r="G286" s="510"/>
      <c r="H286" s="510"/>
      <c r="I286" s="511"/>
      <c r="J286" s="475">
        <f>F286-D286</f>
        <v>866</v>
      </c>
      <c r="K286" s="476"/>
      <c r="L286" s="477"/>
      <c r="M286" s="478">
        <f>ROUND(J291*200,0)</f>
        <v>507400</v>
      </c>
      <c r="N286" s="479"/>
      <c r="O286" s="127"/>
      <c r="P286" s="192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537"/>
      <c r="AD286" s="13"/>
      <c r="AE286" s="13"/>
      <c r="AF286" s="107"/>
      <c r="AG286" s="13"/>
      <c r="AH286" s="43"/>
      <c r="AI286" s="43"/>
      <c r="AJ286" s="43"/>
      <c r="AK286" s="107"/>
      <c r="AL286" s="107"/>
      <c r="AM286" s="107"/>
      <c r="AN286" s="107"/>
      <c r="AO286" s="107"/>
      <c r="AP286" s="13"/>
      <c r="AQ286" s="17"/>
    </row>
    <row r="287" spans="1:43" s="14" customFormat="1" ht="11.25" customHeight="1">
      <c r="A287" s="500"/>
      <c r="B287" s="501"/>
      <c r="C287" s="502"/>
      <c r="D287" s="473">
        <v>48085</v>
      </c>
      <c r="E287" s="474"/>
      <c r="F287" s="509">
        <v>48089</v>
      </c>
      <c r="G287" s="510"/>
      <c r="H287" s="510"/>
      <c r="I287" s="511"/>
      <c r="J287" s="475">
        <f>F287-D287</f>
        <v>4</v>
      </c>
      <c r="K287" s="476"/>
      <c r="L287" s="477"/>
      <c r="M287" s="480"/>
      <c r="N287" s="481"/>
      <c r="O287" s="127"/>
      <c r="P287" s="192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  <c r="AC287" s="537"/>
      <c r="AD287" s="13"/>
      <c r="AE287" s="13"/>
      <c r="AF287" s="107"/>
      <c r="AG287" s="13"/>
      <c r="AH287" s="43"/>
      <c r="AI287" s="43"/>
      <c r="AJ287" s="43"/>
      <c r="AK287" s="107"/>
      <c r="AL287" s="107"/>
      <c r="AM287" s="107"/>
      <c r="AN287" s="107"/>
      <c r="AO287" s="107"/>
      <c r="AP287" s="13"/>
      <c r="AQ287" s="17"/>
    </row>
    <row r="288" spans="1:43" s="14" customFormat="1" ht="11.25" customHeight="1">
      <c r="A288" s="500"/>
      <c r="B288" s="501"/>
      <c r="C288" s="502"/>
      <c r="D288" s="473">
        <v>7643</v>
      </c>
      <c r="E288" s="474"/>
      <c r="F288" s="484">
        <v>7770</v>
      </c>
      <c r="G288" s="484"/>
      <c r="H288" s="484"/>
      <c r="I288" s="474"/>
      <c r="J288" s="475">
        <f>F288-D288</f>
        <v>127</v>
      </c>
      <c r="K288" s="476"/>
      <c r="L288" s="477"/>
      <c r="M288" s="480"/>
      <c r="N288" s="481"/>
      <c r="O288" s="127"/>
      <c r="P288" s="192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537"/>
      <c r="AD288" s="13"/>
      <c r="AE288" s="13"/>
      <c r="AF288" s="107"/>
      <c r="AG288" s="13"/>
      <c r="AH288" s="43"/>
      <c r="AI288" s="43"/>
      <c r="AJ288" s="43"/>
      <c r="AK288" s="107"/>
      <c r="AL288" s="107"/>
      <c r="AM288" s="107"/>
      <c r="AN288" s="107"/>
      <c r="AO288" s="107"/>
      <c r="AP288" s="13"/>
      <c r="AQ288" s="17"/>
    </row>
    <row r="289" spans="1:43" s="14" customFormat="1" ht="11.25" customHeight="1">
      <c r="A289" s="500"/>
      <c r="B289" s="501"/>
      <c r="C289" s="502"/>
      <c r="D289" s="473">
        <v>2782</v>
      </c>
      <c r="E289" s="474"/>
      <c r="F289" s="484">
        <v>2831</v>
      </c>
      <c r="G289" s="484"/>
      <c r="H289" s="484"/>
      <c r="I289" s="474"/>
      <c r="J289" s="475">
        <f>F289-D289</f>
        <v>49</v>
      </c>
      <c r="K289" s="476"/>
      <c r="L289" s="82" t="s">
        <v>178</v>
      </c>
      <c r="M289" s="480"/>
      <c r="N289" s="481"/>
      <c r="O289" s="127"/>
      <c r="P289" s="192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  <c r="AC289" s="537"/>
      <c r="AD289" s="13"/>
      <c r="AE289" s="13"/>
      <c r="AF289" s="107"/>
      <c r="AG289" s="13"/>
      <c r="AH289" s="43"/>
      <c r="AI289" s="43"/>
      <c r="AJ289" s="43"/>
      <c r="AK289" s="107"/>
      <c r="AL289" s="107"/>
      <c r="AM289" s="107"/>
      <c r="AN289" s="107"/>
      <c r="AO289" s="107"/>
      <c r="AP289" s="13"/>
      <c r="AQ289" s="17"/>
    </row>
    <row r="290" spans="1:43" s="14" customFormat="1" ht="11.25" customHeight="1">
      <c r="A290" s="500"/>
      <c r="B290" s="501"/>
      <c r="C290" s="502"/>
      <c r="D290" s="473">
        <v>772</v>
      </c>
      <c r="E290" s="484"/>
      <c r="F290" s="484">
        <v>786</v>
      </c>
      <c r="G290" s="484"/>
      <c r="H290" s="484"/>
      <c r="I290" s="474"/>
      <c r="J290" s="475">
        <f>F290-D290</f>
        <v>14</v>
      </c>
      <c r="K290" s="476"/>
      <c r="L290" s="82" t="s">
        <v>186</v>
      </c>
      <c r="M290" s="480"/>
      <c r="N290" s="481"/>
      <c r="O290" s="127"/>
      <c r="P290" s="192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  <c r="AB290" s="127"/>
      <c r="AC290" s="537"/>
      <c r="AD290" s="13"/>
      <c r="AE290" s="13"/>
      <c r="AF290" s="107"/>
      <c r="AG290" s="13"/>
      <c r="AH290" s="43"/>
      <c r="AI290" s="43"/>
      <c r="AJ290" s="43"/>
      <c r="AK290" s="107"/>
      <c r="AL290" s="107"/>
      <c r="AM290" s="107"/>
      <c r="AN290" s="107"/>
      <c r="AO290" s="107"/>
      <c r="AP290" s="13"/>
      <c r="AQ290" s="17"/>
    </row>
    <row r="291" spans="1:43" s="14" customFormat="1" ht="11.25" customHeight="1">
      <c r="A291" s="503"/>
      <c r="B291" s="504"/>
      <c r="C291" s="505"/>
      <c r="D291" s="473" t="s">
        <v>153</v>
      </c>
      <c r="E291" s="484"/>
      <c r="F291" s="484"/>
      <c r="G291" s="484"/>
      <c r="H291" s="484"/>
      <c r="I291" s="474"/>
      <c r="J291" s="475">
        <f>J286+J287+J288+(J289*18)+(J290*47)</f>
        <v>2537</v>
      </c>
      <c r="K291" s="476"/>
      <c r="L291" s="477"/>
      <c r="M291" s="482"/>
      <c r="N291" s="483"/>
      <c r="O291" s="127"/>
      <c r="P291" s="192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  <c r="AB291" s="127"/>
      <c r="AC291" s="537"/>
      <c r="AD291" s="13"/>
      <c r="AE291" s="13"/>
      <c r="AF291" s="107"/>
      <c r="AG291" s="13"/>
      <c r="AH291" s="43"/>
      <c r="AI291" s="43"/>
      <c r="AJ291" s="43"/>
      <c r="AK291" s="107"/>
      <c r="AL291" s="107"/>
      <c r="AM291" s="107"/>
      <c r="AN291" s="107"/>
      <c r="AO291" s="107"/>
      <c r="AP291" s="13"/>
      <c r="AQ291" s="17"/>
    </row>
    <row r="292" spans="1:43" s="14" customFormat="1" ht="11.25" customHeight="1">
      <c r="A292" s="512" t="s">
        <v>177</v>
      </c>
      <c r="B292" s="513"/>
      <c r="C292" s="514"/>
      <c r="D292" s="473">
        <v>31651</v>
      </c>
      <c r="E292" s="474"/>
      <c r="F292" s="473">
        <v>32042</v>
      </c>
      <c r="G292" s="484"/>
      <c r="H292" s="484"/>
      <c r="I292" s="474"/>
      <c r="J292" s="475">
        <f>F292-D292</f>
        <v>391</v>
      </c>
      <c r="K292" s="476"/>
      <c r="L292" s="477"/>
      <c r="M292" s="478">
        <f>ROUND(J296*200,0)</f>
        <v>302000</v>
      </c>
      <c r="N292" s="479"/>
      <c r="O292" s="127"/>
      <c r="P292" s="192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127"/>
      <c r="AC292" s="537"/>
      <c r="AD292" s="13"/>
      <c r="AE292" s="13"/>
      <c r="AF292" s="107"/>
      <c r="AG292" s="13"/>
      <c r="AH292" s="43"/>
      <c r="AI292" s="43"/>
      <c r="AJ292" s="43"/>
      <c r="AK292" s="107"/>
      <c r="AL292" s="107"/>
      <c r="AM292" s="107"/>
      <c r="AN292" s="107"/>
      <c r="AO292" s="107"/>
      <c r="AP292" s="13"/>
      <c r="AQ292" s="17"/>
    </row>
    <row r="293" spans="1:43" s="14" customFormat="1" ht="11.25" customHeight="1">
      <c r="A293" s="515"/>
      <c r="B293" s="516"/>
      <c r="C293" s="517"/>
      <c r="D293" s="473">
        <v>4252</v>
      </c>
      <c r="E293" s="474"/>
      <c r="F293" s="473">
        <v>4252</v>
      </c>
      <c r="G293" s="484"/>
      <c r="H293" s="484"/>
      <c r="I293" s="474"/>
      <c r="J293" s="475">
        <f>F293-D293</f>
        <v>0</v>
      </c>
      <c r="K293" s="476"/>
      <c r="L293" s="477"/>
      <c r="M293" s="480"/>
      <c r="N293" s="481"/>
      <c r="O293" s="127"/>
      <c r="P293" s="192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537"/>
      <c r="AD293" s="13"/>
      <c r="AE293" s="13"/>
      <c r="AF293" s="107"/>
      <c r="AG293" s="13"/>
      <c r="AH293" s="43"/>
      <c r="AI293" s="43"/>
      <c r="AJ293" s="43"/>
      <c r="AK293" s="107"/>
      <c r="AL293" s="107"/>
      <c r="AM293" s="107"/>
      <c r="AN293" s="107"/>
      <c r="AO293" s="107"/>
      <c r="AP293" s="13"/>
      <c r="AQ293" s="17"/>
    </row>
    <row r="294" spans="1:43" s="14" customFormat="1" ht="11.25" customHeight="1">
      <c r="A294" s="515"/>
      <c r="B294" s="516"/>
      <c r="C294" s="517"/>
      <c r="D294" s="473">
        <v>8547</v>
      </c>
      <c r="E294" s="474"/>
      <c r="F294" s="473">
        <v>8654</v>
      </c>
      <c r="G294" s="484"/>
      <c r="H294" s="484"/>
      <c r="I294" s="474"/>
      <c r="J294" s="475">
        <f>F294-D294</f>
        <v>107</v>
      </c>
      <c r="K294" s="476"/>
      <c r="L294" s="477"/>
      <c r="M294" s="480"/>
      <c r="N294" s="481"/>
      <c r="O294" s="127"/>
      <c r="P294" s="192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537"/>
      <c r="AD294" s="13"/>
      <c r="AE294" s="13"/>
      <c r="AF294" s="107"/>
      <c r="AG294" s="13"/>
      <c r="AH294" s="43"/>
      <c r="AI294" s="43"/>
      <c r="AJ294" s="43"/>
      <c r="AK294" s="107"/>
      <c r="AL294" s="107"/>
      <c r="AM294" s="107"/>
      <c r="AN294" s="107"/>
      <c r="AO294" s="107"/>
      <c r="AP294" s="13"/>
      <c r="AQ294" s="17"/>
    </row>
    <row r="295" spans="1:43" s="14" customFormat="1" ht="11.25" customHeight="1">
      <c r="A295" s="515"/>
      <c r="B295" s="516"/>
      <c r="C295" s="517"/>
      <c r="D295" s="473">
        <v>1870</v>
      </c>
      <c r="E295" s="474"/>
      <c r="F295" s="473">
        <v>1893</v>
      </c>
      <c r="G295" s="484"/>
      <c r="H295" s="484"/>
      <c r="I295" s="474"/>
      <c r="J295" s="521">
        <f>F295-D295</f>
        <v>23</v>
      </c>
      <c r="K295" s="522"/>
      <c r="L295" s="82" t="s">
        <v>154</v>
      </c>
      <c r="M295" s="480"/>
      <c r="N295" s="481"/>
      <c r="O295" s="127"/>
      <c r="P295" s="192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  <c r="AB295" s="127"/>
      <c r="AC295" s="537"/>
      <c r="AD295" s="13"/>
      <c r="AE295" s="13"/>
      <c r="AF295" s="107"/>
      <c r="AG295" s="13"/>
      <c r="AH295" s="43"/>
      <c r="AI295" s="43"/>
      <c r="AJ295" s="43"/>
      <c r="AK295" s="107"/>
      <c r="AL295" s="107"/>
      <c r="AM295" s="107"/>
      <c r="AN295" s="107"/>
      <c r="AO295" s="107"/>
      <c r="AP295" s="13"/>
      <c r="AQ295" s="17"/>
    </row>
    <row r="296" spans="1:43" s="14" customFormat="1" ht="11.25" customHeight="1">
      <c r="A296" s="518"/>
      <c r="B296" s="519"/>
      <c r="C296" s="520"/>
      <c r="D296" s="473" t="s">
        <v>153</v>
      </c>
      <c r="E296" s="484"/>
      <c r="F296" s="484"/>
      <c r="G296" s="484"/>
      <c r="H296" s="484"/>
      <c r="I296" s="474"/>
      <c r="J296" s="475">
        <f>J292+J293+J294+J295*44</f>
        <v>1510</v>
      </c>
      <c r="K296" s="476"/>
      <c r="L296" s="477"/>
      <c r="M296" s="482"/>
      <c r="N296" s="483"/>
      <c r="O296" s="127"/>
      <c r="P296" s="192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  <c r="AC296" s="537"/>
      <c r="AD296" s="13"/>
      <c r="AE296" s="13"/>
      <c r="AF296" s="107"/>
      <c r="AG296" s="13"/>
      <c r="AH296" s="43"/>
      <c r="AI296" s="43"/>
      <c r="AJ296" s="43"/>
      <c r="AK296" s="107"/>
      <c r="AL296" s="107"/>
      <c r="AM296" s="107"/>
      <c r="AN296" s="107"/>
      <c r="AO296" s="107"/>
      <c r="AP296" s="13"/>
      <c r="AQ296" s="17"/>
    </row>
    <row r="297" spans="1:43" s="14" customFormat="1" ht="11.25" customHeight="1">
      <c r="A297" s="512" t="s">
        <v>206</v>
      </c>
      <c r="B297" s="513"/>
      <c r="C297" s="514"/>
      <c r="D297" s="473">
        <v>4158</v>
      </c>
      <c r="E297" s="474"/>
      <c r="F297" s="473">
        <v>4199</v>
      </c>
      <c r="G297" s="484"/>
      <c r="H297" s="484"/>
      <c r="I297" s="474"/>
      <c r="J297" s="475">
        <f>F297-D297</f>
        <v>41</v>
      </c>
      <c r="K297" s="476"/>
      <c r="L297" s="477"/>
      <c r="M297" s="478">
        <f>ROUND(J299*200,0)</f>
        <v>121600</v>
      </c>
      <c r="N297" s="479"/>
      <c r="O297" s="127"/>
      <c r="P297" s="192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  <c r="AA297" s="127"/>
      <c r="AB297" s="127"/>
      <c r="AC297" s="537"/>
      <c r="AD297" s="13"/>
      <c r="AE297" s="13"/>
      <c r="AF297" s="107"/>
      <c r="AG297" s="13"/>
      <c r="AH297" s="43"/>
      <c r="AI297" s="43"/>
      <c r="AJ297" s="43"/>
      <c r="AK297" s="107"/>
      <c r="AL297" s="107"/>
      <c r="AM297" s="107"/>
      <c r="AN297" s="107"/>
      <c r="AO297" s="107"/>
      <c r="AP297" s="13"/>
      <c r="AQ297" s="17"/>
    </row>
    <row r="298" spans="1:43" s="14" customFormat="1" ht="11.25" customHeight="1">
      <c r="A298" s="515"/>
      <c r="B298" s="516"/>
      <c r="C298" s="517"/>
      <c r="D298" s="473">
        <v>1381</v>
      </c>
      <c r="E298" s="474"/>
      <c r="F298" s="473">
        <v>1408</v>
      </c>
      <c r="G298" s="484"/>
      <c r="H298" s="484"/>
      <c r="I298" s="474"/>
      <c r="J298" s="521">
        <f>F298-D298</f>
        <v>27</v>
      </c>
      <c r="K298" s="522"/>
      <c r="L298" s="82" t="s">
        <v>155</v>
      </c>
      <c r="M298" s="480"/>
      <c r="N298" s="481"/>
      <c r="O298" s="127"/>
      <c r="P298" s="192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  <c r="AA298" s="127"/>
      <c r="AB298" s="127"/>
      <c r="AC298" s="537"/>
      <c r="AD298" s="13"/>
      <c r="AE298" s="13"/>
      <c r="AF298" s="107"/>
      <c r="AG298" s="13"/>
      <c r="AH298" s="43"/>
      <c r="AI298" s="43"/>
      <c r="AJ298" s="43"/>
      <c r="AK298" s="107"/>
      <c r="AL298" s="107"/>
      <c r="AM298" s="107"/>
      <c r="AN298" s="107"/>
      <c r="AO298" s="107"/>
      <c r="AP298" s="13"/>
      <c r="AQ298" s="17"/>
    </row>
    <row r="299" spans="1:43" s="14" customFormat="1" ht="11.25" customHeight="1">
      <c r="A299" s="518"/>
      <c r="B299" s="519"/>
      <c r="C299" s="520"/>
      <c r="D299" s="473" t="s">
        <v>153</v>
      </c>
      <c r="E299" s="484"/>
      <c r="F299" s="484"/>
      <c r="G299" s="484"/>
      <c r="H299" s="484"/>
      <c r="I299" s="474"/>
      <c r="J299" s="475">
        <f>J297+J298*21</f>
        <v>608</v>
      </c>
      <c r="K299" s="476"/>
      <c r="L299" s="477"/>
      <c r="M299" s="482"/>
      <c r="N299" s="483"/>
      <c r="O299" s="127"/>
      <c r="P299" s="192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  <c r="AA299" s="127"/>
      <c r="AB299" s="127"/>
      <c r="AC299" s="537"/>
      <c r="AD299" s="13"/>
      <c r="AE299" s="13"/>
      <c r="AF299" s="107"/>
      <c r="AG299" s="13"/>
      <c r="AH299" s="43"/>
      <c r="AI299" s="43"/>
      <c r="AJ299" s="43"/>
      <c r="AK299" s="107"/>
      <c r="AL299" s="107"/>
      <c r="AM299" s="107"/>
      <c r="AN299" s="107"/>
      <c r="AO299" s="107"/>
      <c r="AP299" s="13"/>
      <c r="AQ299" s="17"/>
    </row>
    <row r="300" spans="1:43" s="14" customFormat="1" ht="11.25" customHeight="1">
      <c r="A300" s="434" t="s">
        <v>141</v>
      </c>
      <c r="B300" s="435"/>
      <c r="C300" s="436"/>
      <c r="D300" s="473">
        <v>4538</v>
      </c>
      <c r="E300" s="474"/>
      <c r="F300" s="485">
        <v>5024</v>
      </c>
      <c r="G300" s="485"/>
      <c r="H300" s="485"/>
      <c r="I300" s="485"/>
      <c r="J300" s="475">
        <f>F300-D300</f>
        <v>486</v>
      </c>
      <c r="K300" s="476"/>
      <c r="L300" s="477"/>
      <c r="M300" s="468">
        <f>ROUND(J300*F308,-1)</f>
        <v>53850</v>
      </c>
      <c r="N300" s="470"/>
      <c r="O300" s="127"/>
      <c r="P300" s="192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7"/>
      <c r="AC300" s="13"/>
      <c r="AD300" s="13"/>
      <c r="AE300" s="13"/>
      <c r="AF300" s="107"/>
      <c r="AG300" s="13"/>
      <c r="AH300" s="43"/>
      <c r="AI300" s="43"/>
      <c r="AJ300" s="43"/>
      <c r="AK300" s="107"/>
      <c r="AL300" s="107"/>
      <c r="AM300" s="107"/>
      <c r="AN300" s="107"/>
      <c r="AO300" s="107"/>
      <c r="AP300" s="13"/>
      <c r="AQ300" s="17"/>
    </row>
    <row r="301" spans="1:43" s="14" customFormat="1" ht="11.25" customHeight="1">
      <c r="A301" s="497" t="s">
        <v>142</v>
      </c>
      <c r="B301" s="498"/>
      <c r="C301" s="499"/>
      <c r="D301" s="473">
        <v>43834</v>
      </c>
      <c r="E301" s="474"/>
      <c r="F301" s="506">
        <v>44120</v>
      </c>
      <c r="G301" s="507"/>
      <c r="H301" s="507"/>
      <c r="I301" s="508"/>
      <c r="J301" s="475">
        <f>F301-D301</f>
        <v>286</v>
      </c>
      <c r="K301" s="476"/>
      <c r="L301" s="477"/>
      <c r="M301" s="478">
        <f>ROUND(J303*F308,-1)</f>
        <v>88310</v>
      </c>
      <c r="N301" s="479"/>
      <c r="O301" s="127"/>
      <c r="P301" s="192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  <c r="AA301" s="127"/>
      <c r="AB301" s="127"/>
      <c r="AC301" s="13"/>
      <c r="AD301" s="13"/>
      <c r="AE301" s="13"/>
      <c r="AF301" s="107"/>
      <c r="AG301" s="13"/>
      <c r="AH301" s="43"/>
      <c r="AI301" s="43"/>
      <c r="AJ301" s="43"/>
      <c r="AK301" s="107"/>
      <c r="AL301" s="107"/>
      <c r="AM301" s="107"/>
      <c r="AN301" s="107"/>
      <c r="AO301" s="107"/>
      <c r="AP301" s="13"/>
      <c r="AQ301" s="17"/>
    </row>
    <row r="302" spans="1:43" s="14" customFormat="1" ht="11.25" customHeight="1">
      <c r="A302" s="500"/>
      <c r="B302" s="501"/>
      <c r="C302" s="502"/>
      <c r="D302" s="473">
        <v>80656</v>
      </c>
      <c r="E302" s="474"/>
      <c r="F302" s="506">
        <v>81167</v>
      </c>
      <c r="G302" s="507"/>
      <c r="H302" s="507"/>
      <c r="I302" s="508"/>
      <c r="J302" s="475">
        <f>F302-D302</f>
        <v>511</v>
      </c>
      <c r="K302" s="476"/>
      <c r="L302" s="477"/>
      <c r="M302" s="480"/>
      <c r="N302" s="481"/>
      <c r="O302" s="127"/>
      <c r="P302" s="192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  <c r="AA302" s="127"/>
      <c r="AB302" s="127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</row>
    <row r="303" spans="1:43" s="14" customFormat="1" ht="11.25" customHeight="1">
      <c r="A303" s="503"/>
      <c r="B303" s="504"/>
      <c r="C303" s="505"/>
      <c r="D303" s="473" t="s">
        <v>153</v>
      </c>
      <c r="E303" s="484"/>
      <c r="F303" s="484"/>
      <c r="G303" s="484"/>
      <c r="H303" s="484"/>
      <c r="I303" s="474"/>
      <c r="J303" s="475">
        <f>SUM(J301:J302)</f>
        <v>797</v>
      </c>
      <c r="K303" s="476"/>
      <c r="L303" s="477"/>
      <c r="M303" s="482"/>
      <c r="N303" s="483"/>
      <c r="O303" s="127"/>
      <c r="P303" s="192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  <c r="AA303" s="127"/>
      <c r="AB303" s="127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</row>
    <row r="304" spans="1:43" s="14" customFormat="1" ht="11.25" customHeight="1">
      <c r="A304" s="494" t="s">
        <v>304</v>
      </c>
      <c r="B304" s="495"/>
      <c r="C304" s="496"/>
      <c r="D304" s="473">
        <v>4360</v>
      </c>
      <c r="E304" s="474"/>
      <c r="F304" s="485">
        <v>4523</v>
      </c>
      <c r="G304" s="485"/>
      <c r="H304" s="485"/>
      <c r="I304" s="485"/>
      <c r="J304" s="475">
        <f>F304-D304</f>
        <v>163</v>
      </c>
      <c r="K304" s="476"/>
      <c r="L304" s="477"/>
      <c r="M304" s="468">
        <f>ROUND(J304*F308,-1)</f>
        <v>18060</v>
      </c>
      <c r="N304" s="470"/>
      <c r="O304" s="127"/>
      <c r="P304" s="192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  <c r="AA304" s="127"/>
      <c r="AB304" s="127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</row>
    <row r="305" spans="1:42" s="14" customFormat="1" ht="11.25" customHeight="1">
      <c r="A305" s="491" t="s">
        <v>128</v>
      </c>
      <c r="B305" s="492"/>
      <c r="C305" s="493"/>
      <c r="D305" s="473">
        <v>74272</v>
      </c>
      <c r="E305" s="474"/>
      <c r="F305" s="485">
        <v>76465</v>
      </c>
      <c r="G305" s="485"/>
      <c r="H305" s="485"/>
      <c r="I305" s="485"/>
      <c r="J305" s="475">
        <f>F305-D305</f>
        <v>2193</v>
      </c>
      <c r="K305" s="476"/>
      <c r="L305" s="477"/>
      <c r="M305" s="468">
        <f>ROUND(J305*F308,-1)</f>
        <v>242980</v>
      </c>
      <c r="N305" s="470"/>
      <c r="O305" s="127"/>
      <c r="P305" s="192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  <c r="AA305" s="127"/>
      <c r="AB305" s="127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</row>
    <row r="306" spans="1:42" s="224" customFormat="1" ht="11.25" customHeight="1">
      <c r="A306" s="491" t="s">
        <v>369</v>
      </c>
      <c r="B306" s="492"/>
      <c r="C306" s="493"/>
      <c r="D306" s="473">
        <v>3202</v>
      </c>
      <c r="E306" s="474"/>
      <c r="F306" s="485">
        <v>3623</v>
      </c>
      <c r="G306" s="485"/>
      <c r="H306" s="485"/>
      <c r="I306" s="485"/>
      <c r="J306" s="475">
        <f>F306-D306</f>
        <v>421</v>
      </c>
      <c r="K306" s="476"/>
      <c r="L306" s="477"/>
      <c r="M306" s="468">
        <f>ROUND(J306*F308,-1)</f>
        <v>46650</v>
      </c>
      <c r="N306" s="470"/>
      <c r="O306" s="127"/>
      <c r="P306" s="192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  <c r="AA306" s="127"/>
      <c r="AB306" s="127"/>
      <c r="AC306" s="225"/>
      <c r="AD306" s="225"/>
      <c r="AE306" s="225"/>
      <c r="AF306" s="225"/>
      <c r="AG306" s="225"/>
      <c r="AH306" s="225"/>
      <c r="AI306" s="225"/>
      <c r="AJ306" s="225"/>
      <c r="AK306" s="225"/>
      <c r="AL306" s="225"/>
      <c r="AM306" s="225"/>
      <c r="AN306" s="225"/>
      <c r="AO306" s="225"/>
      <c r="AP306" s="225"/>
    </row>
    <row r="307" spans="1:42" s="14" customFormat="1" ht="11.25" customHeight="1">
      <c r="A307" s="434" t="s">
        <v>205</v>
      </c>
      <c r="B307" s="435"/>
      <c r="C307" s="436"/>
      <c r="D307" s="434" t="s">
        <v>156</v>
      </c>
      <c r="E307" s="435"/>
      <c r="F307" s="435"/>
      <c r="G307" s="435"/>
      <c r="H307" s="435"/>
      <c r="I307" s="436"/>
      <c r="J307" s="486">
        <v>1050</v>
      </c>
      <c r="K307" s="487"/>
      <c r="L307" s="488"/>
      <c r="M307" s="468">
        <v>128800</v>
      </c>
      <c r="N307" s="470"/>
      <c r="O307" s="127"/>
      <c r="P307" s="192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  <c r="AA307" s="127"/>
      <c r="AB307" s="127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</row>
    <row r="308" spans="1:42" s="14" customFormat="1" ht="11.25" customHeight="1">
      <c r="A308" s="434" t="s">
        <v>129</v>
      </c>
      <c r="B308" s="435"/>
      <c r="C308" s="436"/>
      <c r="D308" s="471" t="s">
        <v>157</v>
      </c>
      <c r="E308" s="472"/>
      <c r="F308" s="489">
        <v>110.8</v>
      </c>
      <c r="G308" s="489"/>
      <c r="H308" s="489"/>
      <c r="I308" s="490"/>
      <c r="J308" s="486">
        <f>J291+J296+J299+J300+J303+J304+J305+J306+J307</f>
        <v>9765</v>
      </c>
      <c r="K308" s="487"/>
      <c r="L308" s="488"/>
      <c r="M308" s="468">
        <f>SUM(M286:N307)</f>
        <v>1509650</v>
      </c>
      <c r="N308" s="470"/>
      <c r="O308" s="127"/>
      <c r="P308" s="192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  <c r="AB308" s="127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</row>
    <row r="309" spans="1:42" s="14" customFormat="1" ht="3.75" customHeight="1">
      <c r="J309" s="60"/>
      <c r="K309" s="60"/>
      <c r="L309" s="60"/>
      <c r="M309" s="61"/>
      <c r="N309" s="61"/>
      <c r="O309" s="61"/>
      <c r="P309" s="192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  <c r="AA309" s="127"/>
      <c r="AB309" s="127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</row>
    <row r="310" spans="1:42" ht="18" customHeight="1">
      <c r="P310" s="159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</row>
    <row r="311" spans="1:42" ht="18" customHeight="1"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</row>
    <row r="312" spans="1:42" ht="18" customHeight="1"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</row>
    <row r="313" spans="1:42" ht="18" customHeight="1"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</row>
    <row r="314" spans="1:42" ht="18" customHeight="1"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</row>
    <row r="315" spans="1:42" ht="18" customHeight="1"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</row>
    <row r="316" spans="1:42" ht="18" customHeight="1"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</row>
    <row r="317" spans="1:42" ht="18" customHeight="1"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</row>
    <row r="318" spans="1:42"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</row>
    <row r="319" spans="1:42"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</row>
    <row r="320" spans="1:42"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</row>
    <row r="321" spans="29:42"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</row>
    <row r="322" spans="29:42"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</row>
    <row r="323" spans="29:42"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</row>
    <row r="324" spans="29:42"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</row>
    <row r="325" spans="29:42"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</row>
    <row r="326" spans="29:42"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</row>
    <row r="327" spans="29:42"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</row>
    <row r="328" spans="29:42"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</row>
    <row r="329" spans="29:42"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</row>
    <row r="330" spans="29:42"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</row>
    <row r="331" spans="29:42"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</row>
    <row r="332" spans="29:42"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</row>
    <row r="333" spans="29:42"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</row>
    <row r="334" spans="29:42"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</row>
    <row r="335" spans="29:42"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</row>
    <row r="336" spans="29:42"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</row>
    <row r="337" spans="29:42"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</row>
    <row r="338" spans="29:42"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</row>
    <row r="339" spans="29:42"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</row>
    <row r="340" spans="29:42"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</row>
    <row r="341" spans="29:42"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</row>
    <row r="342" spans="29:42"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</row>
    <row r="343" spans="29:42"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</row>
    <row r="344" spans="29:42"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</row>
    <row r="345" spans="29:42"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</row>
    <row r="346" spans="29:42"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</row>
    <row r="347" spans="29:42"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</row>
    <row r="348" spans="29:42"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</row>
    <row r="349" spans="29:42"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</row>
    <row r="350" spans="29:42"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</row>
    <row r="351" spans="29:42"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</row>
    <row r="352" spans="29:42"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</row>
    <row r="353" spans="29:42"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</row>
    <row r="354" spans="29:42"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</row>
    <row r="355" spans="29:42"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</row>
    <row r="356" spans="29:42"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</row>
    <row r="357" spans="29:42"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</row>
  </sheetData>
  <mergeCells count="924">
    <mergeCell ref="L147:N147"/>
    <mergeCell ref="A306:C306"/>
    <mergeCell ref="A307:C307"/>
    <mergeCell ref="J307:L307"/>
    <mergeCell ref="A281:B281"/>
    <mergeCell ref="A275:B275"/>
    <mergeCell ref="E277:G277"/>
    <mergeCell ref="H276:L276"/>
    <mergeCell ref="E278:G278"/>
    <mergeCell ref="A276:B276"/>
    <mergeCell ref="E275:G275"/>
    <mergeCell ref="H278:L278"/>
    <mergeCell ref="H280:L280"/>
    <mergeCell ref="H281:L281"/>
    <mergeCell ref="J287:L287"/>
    <mergeCell ref="D306:E306"/>
    <mergeCell ref="F306:I306"/>
    <mergeCell ref="J306:L306"/>
    <mergeCell ref="A284:N284"/>
    <mergeCell ref="A280:B280"/>
    <mergeCell ref="J285:L285"/>
    <mergeCell ref="M286:N291"/>
    <mergeCell ref="D292:E292"/>
    <mergeCell ref="D286:E286"/>
    <mergeCell ref="A268:C268"/>
    <mergeCell ref="M277:N277"/>
    <mergeCell ref="M285:N285"/>
    <mergeCell ref="M292:N296"/>
    <mergeCell ref="A292:C296"/>
    <mergeCell ref="D289:E289"/>
    <mergeCell ref="M273:N273"/>
    <mergeCell ref="M274:N274"/>
    <mergeCell ref="F292:I292"/>
    <mergeCell ref="J293:L293"/>
    <mergeCell ref="E276:G276"/>
    <mergeCell ref="D296:I296"/>
    <mergeCell ref="F294:I294"/>
    <mergeCell ref="D295:E295"/>
    <mergeCell ref="D294:E294"/>
    <mergeCell ref="A273:B273"/>
    <mergeCell ref="I250:L250"/>
    <mergeCell ref="A257:D257"/>
    <mergeCell ref="M221:N221"/>
    <mergeCell ref="M243:N243"/>
    <mergeCell ref="C231:C232"/>
    <mergeCell ref="E231:H232"/>
    <mergeCell ref="E256:F256"/>
    <mergeCell ref="G258:H258"/>
    <mergeCell ref="G256:H256"/>
    <mergeCell ref="M228:N228"/>
    <mergeCell ref="M224:N224"/>
    <mergeCell ref="A239:C239"/>
    <mergeCell ref="M236:M237"/>
    <mergeCell ref="D239:E239"/>
    <mergeCell ref="I252:L252"/>
    <mergeCell ref="M248:N248"/>
    <mergeCell ref="H224:L224"/>
    <mergeCell ref="A227:B227"/>
    <mergeCell ref="H227:L227"/>
    <mergeCell ref="A231:B232"/>
    <mergeCell ref="A223:B223"/>
    <mergeCell ref="A221:B221"/>
    <mergeCell ref="I237:L237"/>
    <mergeCell ref="A238:N238"/>
    <mergeCell ref="I248:L248"/>
    <mergeCell ref="I246:L246"/>
    <mergeCell ref="C248:D249"/>
    <mergeCell ref="N234:N235"/>
    <mergeCell ref="AC216:AE216"/>
    <mergeCell ref="A222:B222"/>
    <mergeCell ref="A220:B220"/>
    <mergeCell ref="D220:D226"/>
    <mergeCell ref="H216:L216"/>
    <mergeCell ref="E221:G221"/>
    <mergeCell ref="E219:G219"/>
    <mergeCell ref="A226:B226"/>
    <mergeCell ref="E216:G216"/>
    <mergeCell ref="E222:G222"/>
    <mergeCell ref="H222:L222"/>
    <mergeCell ref="E224:G224"/>
    <mergeCell ref="A219:B219"/>
    <mergeCell ref="I230:N230"/>
    <mergeCell ref="M231:N232"/>
    <mergeCell ref="I218:N218"/>
    <mergeCell ref="M247:N247"/>
    <mergeCell ref="I249:L249"/>
    <mergeCell ref="A233:B237"/>
    <mergeCell ref="D233:D237"/>
    <mergeCell ref="F237:H237"/>
    <mergeCell ref="E227:G227"/>
    <mergeCell ref="AC209:AD210"/>
    <mergeCell ref="AE209:AE210"/>
    <mergeCell ref="AF209:AF210"/>
    <mergeCell ref="AG209:AJ210"/>
    <mergeCell ref="AK209:AM210"/>
    <mergeCell ref="AH216:AL216"/>
    <mergeCell ref="AF216:AG216"/>
    <mergeCell ref="AM216:AP216"/>
    <mergeCell ref="M213:N213"/>
    <mergeCell ref="M212:N212"/>
    <mergeCell ref="AC211:AD213"/>
    <mergeCell ref="H213:L213"/>
    <mergeCell ref="E211:G211"/>
    <mergeCell ref="I236:L236"/>
    <mergeCell ref="I235:L235"/>
    <mergeCell ref="AN209:AO210"/>
    <mergeCell ref="M219:N219"/>
    <mergeCell ref="M215:N215"/>
    <mergeCell ref="M217:N217"/>
    <mergeCell ref="G218:H218"/>
    <mergeCell ref="M220:N220"/>
    <mergeCell ref="AC208:AJ208"/>
    <mergeCell ref="AM215:AP215"/>
    <mergeCell ref="AP209:AP210"/>
    <mergeCell ref="A159:B159"/>
    <mergeCell ref="A156:B156"/>
    <mergeCell ref="A157:B157"/>
    <mergeCell ref="H158:L158"/>
    <mergeCell ref="A164:C164"/>
    <mergeCell ref="AE211:AE213"/>
    <mergeCell ref="AN213:AO213"/>
    <mergeCell ref="AH213:AJ213"/>
    <mergeCell ref="AF211:AF213"/>
    <mergeCell ref="AN211:AO211"/>
    <mergeCell ref="AC214:AP214"/>
    <mergeCell ref="AH215:AL215"/>
    <mergeCell ref="AF215:AG215"/>
    <mergeCell ref="AN212:AO212"/>
    <mergeCell ref="AH211:AJ211"/>
    <mergeCell ref="AK211:AM211"/>
    <mergeCell ref="AH212:AJ212"/>
    <mergeCell ref="AK212:AM212"/>
    <mergeCell ref="AK213:AM213"/>
    <mergeCell ref="AC215:AE215"/>
    <mergeCell ref="AK208:AO208"/>
    <mergeCell ref="F174:L174"/>
    <mergeCell ref="F171:L171"/>
    <mergeCell ref="F176:L176"/>
    <mergeCell ref="E184:G184"/>
    <mergeCell ref="D164:F164"/>
    <mergeCell ref="E160:G160"/>
    <mergeCell ref="M185:N185"/>
    <mergeCell ref="M178:N178"/>
    <mergeCell ref="A182:N182"/>
    <mergeCell ref="A183:C183"/>
    <mergeCell ref="A180:C180"/>
    <mergeCell ref="D185:D191"/>
    <mergeCell ref="A186:B186"/>
    <mergeCell ref="A189:B189"/>
    <mergeCell ref="M187:N187"/>
    <mergeCell ref="M186:N186"/>
    <mergeCell ref="M191:N191"/>
    <mergeCell ref="H189:L189"/>
    <mergeCell ref="M189:N189"/>
    <mergeCell ref="A188:B188"/>
    <mergeCell ref="G181:N181"/>
    <mergeCell ref="D181:F181"/>
    <mergeCell ref="A185:B185"/>
    <mergeCell ref="E188:G188"/>
    <mergeCell ref="E158:G158"/>
    <mergeCell ref="D153:D159"/>
    <mergeCell ref="H159:L159"/>
    <mergeCell ref="E155:G155"/>
    <mergeCell ref="H155:L155"/>
    <mergeCell ref="E159:G159"/>
    <mergeCell ref="E153:G153"/>
    <mergeCell ref="A212:B212"/>
    <mergeCell ref="A197:B197"/>
    <mergeCell ref="A198:B198"/>
    <mergeCell ref="A160:B160"/>
    <mergeCell ref="A194:N194"/>
    <mergeCell ref="D168:E168"/>
    <mergeCell ref="A170:B170"/>
    <mergeCell ref="E186:G186"/>
    <mergeCell ref="H184:L184"/>
    <mergeCell ref="A184:B184"/>
    <mergeCell ref="M184:N184"/>
    <mergeCell ref="E203:G203"/>
    <mergeCell ref="E202:G202"/>
    <mergeCell ref="H202:L202"/>
    <mergeCell ref="G207:H207"/>
    <mergeCell ref="A203:B203"/>
    <mergeCell ref="A207:C207"/>
    <mergeCell ref="M158:N158"/>
    <mergeCell ref="A174:B174"/>
    <mergeCell ref="A169:B169"/>
    <mergeCell ref="A171:B171"/>
    <mergeCell ref="A172:B172"/>
    <mergeCell ref="A209:B209"/>
    <mergeCell ref="E209:G209"/>
    <mergeCell ref="E201:G201"/>
    <mergeCell ref="M208:N208"/>
    <mergeCell ref="M173:N173"/>
    <mergeCell ref="F168:L168"/>
    <mergeCell ref="A168:B168"/>
    <mergeCell ref="M168:N168"/>
    <mergeCell ref="M170:N170"/>
    <mergeCell ref="A173:B173"/>
    <mergeCell ref="F173:L173"/>
    <mergeCell ref="M169:N169"/>
    <mergeCell ref="F169:L169"/>
    <mergeCell ref="E200:G200"/>
    <mergeCell ref="F170:L170"/>
    <mergeCell ref="D169:E175"/>
    <mergeCell ref="F172:L172"/>
    <mergeCell ref="G183:H183"/>
    <mergeCell ref="H185:L185"/>
    <mergeCell ref="A208:B208"/>
    <mergeCell ref="H210:L210"/>
    <mergeCell ref="E142:G142"/>
    <mergeCell ref="M162:N162"/>
    <mergeCell ref="H160:L160"/>
    <mergeCell ref="G165:N165"/>
    <mergeCell ref="H152:L152"/>
    <mergeCell ref="E156:G156"/>
    <mergeCell ref="M153:N153"/>
    <mergeCell ref="M152:N152"/>
    <mergeCell ref="G151:H151"/>
    <mergeCell ref="G164:N164"/>
    <mergeCell ref="E148:G148"/>
    <mergeCell ref="E147:G147"/>
    <mergeCell ref="E144:G144"/>
    <mergeCell ref="L148:N148"/>
    <mergeCell ref="L142:N142"/>
    <mergeCell ref="H142:K142"/>
    <mergeCell ref="H153:L153"/>
    <mergeCell ref="E145:G145"/>
    <mergeCell ref="H145:K145"/>
    <mergeCell ref="H148:K148"/>
    <mergeCell ref="M159:N159"/>
    <mergeCell ref="E146:G146"/>
    <mergeCell ref="A99:B99"/>
    <mergeCell ref="A102:B102"/>
    <mergeCell ref="H103:L103"/>
    <mergeCell ref="G124:N124"/>
    <mergeCell ref="A124:C124"/>
    <mergeCell ref="H102:L102"/>
    <mergeCell ref="A113:B113"/>
    <mergeCell ref="H118:L118"/>
    <mergeCell ref="D107:F107"/>
    <mergeCell ref="M113:N113"/>
    <mergeCell ref="E100:G100"/>
    <mergeCell ref="A114:B114"/>
    <mergeCell ref="H115:L115"/>
    <mergeCell ref="E118:G118"/>
    <mergeCell ref="A103:B103"/>
    <mergeCell ref="E101:G101"/>
    <mergeCell ref="H101:L101"/>
    <mergeCell ref="A116:B116"/>
    <mergeCell ref="E99:G99"/>
    <mergeCell ref="E102:G102"/>
    <mergeCell ref="M99:N99"/>
    <mergeCell ref="A111:C111"/>
    <mergeCell ref="D124:F124"/>
    <mergeCell ref="M119:N119"/>
    <mergeCell ref="H98:L98"/>
    <mergeCell ref="A91:C91"/>
    <mergeCell ref="A95:B95"/>
    <mergeCell ref="G90:N90"/>
    <mergeCell ref="G91:N91"/>
    <mergeCell ref="I94:N94"/>
    <mergeCell ref="G94:H94"/>
    <mergeCell ref="D91:F91"/>
    <mergeCell ref="A93:N93"/>
    <mergeCell ref="D90:F90"/>
    <mergeCell ref="M97:N97"/>
    <mergeCell ref="A94:C94"/>
    <mergeCell ref="M98:N98"/>
    <mergeCell ref="A97:B97"/>
    <mergeCell ref="M95:N95"/>
    <mergeCell ref="E97:G97"/>
    <mergeCell ref="H95:L95"/>
    <mergeCell ref="E95:G95"/>
    <mergeCell ref="A90:C90"/>
    <mergeCell ref="E98:G98"/>
    <mergeCell ref="M88:N88"/>
    <mergeCell ref="M130:N130"/>
    <mergeCell ref="H86:L86"/>
    <mergeCell ref="H97:L97"/>
    <mergeCell ref="A64:B64"/>
    <mergeCell ref="M64:N64"/>
    <mergeCell ref="E63:G63"/>
    <mergeCell ref="M62:N62"/>
    <mergeCell ref="E62:G62"/>
    <mergeCell ref="M63:N63"/>
    <mergeCell ref="A82:B82"/>
    <mergeCell ref="A86:B86"/>
    <mergeCell ref="H96:L96"/>
    <mergeCell ref="M96:N96"/>
    <mergeCell ref="H80:L80"/>
    <mergeCell ref="E84:G84"/>
    <mergeCell ref="H81:L81"/>
    <mergeCell ref="H62:L62"/>
    <mergeCell ref="E82:G82"/>
    <mergeCell ref="E86:G86"/>
    <mergeCell ref="E65:G65"/>
    <mergeCell ref="A77:N77"/>
    <mergeCell ref="H65:L65"/>
    <mergeCell ref="A65:B65"/>
    <mergeCell ref="M138:N138"/>
    <mergeCell ref="M135:N135"/>
    <mergeCell ref="E140:G140"/>
    <mergeCell ref="C140:D140"/>
    <mergeCell ref="A132:B132"/>
    <mergeCell ref="H132:L132"/>
    <mergeCell ref="H136:L136"/>
    <mergeCell ref="H135:L135"/>
    <mergeCell ref="A140:B140"/>
    <mergeCell ref="D129:D135"/>
    <mergeCell ref="M132:N132"/>
    <mergeCell ref="H129:L129"/>
    <mergeCell ref="E132:G132"/>
    <mergeCell ref="H131:L131"/>
    <mergeCell ref="E135:G135"/>
    <mergeCell ref="H133:L133"/>
    <mergeCell ref="E130:G130"/>
    <mergeCell ref="M134:N134"/>
    <mergeCell ref="M133:N133"/>
    <mergeCell ref="E131:G131"/>
    <mergeCell ref="E134:G134"/>
    <mergeCell ref="H134:L134"/>
    <mergeCell ref="A129:B129"/>
    <mergeCell ref="H64:L64"/>
    <mergeCell ref="E68:G68"/>
    <mergeCell ref="H63:L63"/>
    <mergeCell ref="A61:B61"/>
    <mergeCell ref="M61:N61"/>
    <mergeCell ref="E114:G114"/>
    <mergeCell ref="A112:B112"/>
    <mergeCell ref="G127:H127"/>
    <mergeCell ref="E119:G119"/>
    <mergeCell ref="M117:N117"/>
    <mergeCell ref="M118:N118"/>
    <mergeCell ref="M101:N101"/>
    <mergeCell ref="D96:D102"/>
    <mergeCell ref="M102:N102"/>
    <mergeCell ref="M100:N100"/>
    <mergeCell ref="A115:B115"/>
    <mergeCell ref="H112:L112"/>
    <mergeCell ref="I127:N127"/>
    <mergeCell ref="H100:L100"/>
    <mergeCell ref="A98:B98"/>
    <mergeCell ref="A96:B96"/>
    <mergeCell ref="H99:L99"/>
    <mergeCell ref="E96:G96"/>
    <mergeCell ref="A76:N76"/>
    <mergeCell ref="A3:C4"/>
    <mergeCell ref="A5:C5"/>
    <mergeCell ref="H4:J4"/>
    <mergeCell ref="H5:J5"/>
    <mergeCell ref="E4:G4"/>
    <mergeCell ref="E5:G5"/>
    <mergeCell ref="E39:N39"/>
    <mergeCell ref="E37:N37"/>
    <mergeCell ref="A34:N34"/>
    <mergeCell ref="A36:A40"/>
    <mergeCell ref="A30:C30"/>
    <mergeCell ref="H7:J7"/>
    <mergeCell ref="H8:J8"/>
    <mergeCell ref="H6:J6"/>
    <mergeCell ref="A6:C6"/>
    <mergeCell ref="E8:G8"/>
    <mergeCell ref="E7:G7"/>
    <mergeCell ref="E6:G6"/>
    <mergeCell ref="E11:G11"/>
    <mergeCell ref="K11:M11"/>
    <mergeCell ref="E9:G9"/>
    <mergeCell ref="A7:C7"/>
    <mergeCell ref="A9:C9"/>
    <mergeCell ref="H17:J17"/>
    <mergeCell ref="N3:N4"/>
    <mergeCell ref="H9:J9"/>
    <mergeCell ref="H10:J10"/>
    <mergeCell ref="H11:J11"/>
    <mergeCell ref="K3:M4"/>
    <mergeCell ref="K5:M5"/>
    <mergeCell ref="K8:M8"/>
    <mergeCell ref="K6:M6"/>
    <mergeCell ref="K7:M7"/>
    <mergeCell ref="K9:M9"/>
    <mergeCell ref="A12:C12"/>
    <mergeCell ref="A10:C10"/>
    <mergeCell ref="A11:C11"/>
    <mergeCell ref="K15:M15"/>
    <mergeCell ref="K14:M14"/>
    <mergeCell ref="K10:M10"/>
    <mergeCell ref="A13:C13"/>
    <mergeCell ref="H12:J12"/>
    <mergeCell ref="E10:G10"/>
    <mergeCell ref="E12:G12"/>
    <mergeCell ref="K12:M12"/>
    <mergeCell ref="K13:M13"/>
    <mergeCell ref="A8:C8"/>
    <mergeCell ref="N16:N17"/>
    <mergeCell ref="K25:M25"/>
    <mergeCell ref="E27:G27"/>
    <mergeCell ref="E29:G29"/>
    <mergeCell ref="E24:G24"/>
    <mergeCell ref="E28:G28"/>
    <mergeCell ref="H24:J24"/>
    <mergeCell ref="H28:J28"/>
    <mergeCell ref="H25:J25"/>
    <mergeCell ref="E13:G13"/>
    <mergeCell ref="H13:J13"/>
    <mergeCell ref="K16:M16"/>
    <mergeCell ref="E16:G16"/>
    <mergeCell ref="H16:J16"/>
    <mergeCell ref="K18:M18"/>
    <mergeCell ref="H23:J23"/>
    <mergeCell ref="K20:M20"/>
    <mergeCell ref="H18:J18"/>
    <mergeCell ref="E18:G18"/>
    <mergeCell ref="K21:M21"/>
    <mergeCell ref="K23:M23"/>
    <mergeCell ref="E19:G19"/>
    <mergeCell ref="H19:J19"/>
    <mergeCell ref="K19:M19"/>
    <mergeCell ref="K17:M17"/>
    <mergeCell ref="A14:C14"/>
    <mergeCell ref="E14:G14"/>
    <mergeCell ref="H14:J14"/>
    <mergeCell ref="A15:C15"/>
    <mergeCell ref="E15:G15"/>
    <mergeCell ref="H15:J15"/>
    <mergeCell ref="A21:B29"/>
    <mergeCell ref="K24:M24"/>
    <mergeCell ref="E23:G23"/>
    <mergeCell ref="E17:G17"/>
    <mergeCell ref="E20:G20"/>
    <mergeCell ref="H20:J20"/>
    <mergeCell ref="A16:B20"/>
    <mergeCell ref="B36:C36"/>
    <mergeCell ref="K30:M30"/>
    <mergeCell ref="K29:M29"/>
    <mergeCell ref="E25:G25"/>
    <mergeCell ref="H30:J30"/>
    <mergeCell ref="E30:G30"/>
    <mergeCell ref="H27:J27"/>
    <mergeCell ref="K28:M28"/>
    <mergeCell ref="B38:C38"/>
    <mergeCell ref="H29:J29"/>
    <mergeCell ref="A32:D32"/>
    <mergeCell ref="E36:N36"/>
    <mergeCell ref="K27:M27"/>
    <mergeCell ref="A47:C47"/>
    <mergeCell ref="E41:N41"/>
    <mergeCell ref="A33:C33"/>
    <mergeCell ref="B37:C37"/>
    <mergeCell ref="E43:N43"/>
    <mergeCell ref="E42:N42"/>
    <mergeCell ref="E47:N47"/>
    <mergeCell ref="E46:N46"/>
    <mergeCell ref="E44:N44"/>
    <mergeCell ref="A46:C46"/>
    <mergeCell ref="M33:N33"/>
    <mergeCell ref="A35:C35"/>
    <mergeCell ref="B39:C39"/>
    <mergeCell ref="E38:N38"/>
    <mergeCell ref="E35:N35"/>
    <mergeCell ref="A41:A45"/>
    <mergeCell ref="B41:C41"/>
    <mergeCell ref="B43:C43"/>
    <mergeCell ref="B42:C42"/>
    <mergeCell ref="B45:C45"/>
    <mergeCell ref="B44:C44"/>
    <mergeCell ref="E45:N45"/>
    <mergeCell ref="B40:C40"/>
    <mergeCell ref="E40:N40"/>
    <mergeCell ref="A48:C48"/>
    <mergeCell ref="E48:N48"/>
    <mergeCell ref="E56:N56"/>
    <mergeCell ref="I59:N59"/>
    <mergeCell ref="E57:N57"/>
    <mergeCell ref="A57:C57"/>
    <mergeCell ref="A59:C59"/>
    <mergeCell ref="E55:N55"/>
    <mergeCell ref="G59:H59"/>
    <mergeCell ref="E50:N50"/>
    <mergeCell ref="E60:G60"/>
    <mergeCell ref="M60:N60"/>
    <mergeCell ref="A63:B63"/>
    <mergeCell ref="A49:C49"/>
    <mergeCell ref="E54:N54"/>
    <mergeCell ref="E53:N53"/>
    <mergeCell ref="A50:C50"/>
    <mergeCell ref="A58:G58"/>
    <mergeCell ref="A55:C55"/>
    <mergeCell ref="A56:C56"/>
    <mergeCell ref="A52:C52"/>
    <mergeCell ref="A54:C54"/>
    <mergeCell ref="A53:C53"/>
    <mergeCell ref="H60:L60"/>
    <mergeCell ref="A51:C51"/>
    <mergeCell ref="E51:N51"/>
    <mergeCell ref="E49:N49"/>
    <mergeCell ref="E52:N52"/>
    <mergeCell ref="A60:B60"/>
    <mergeCell ref="A62:B62"/>
    <mergeCell ref="E61:G61"/>
    <mergeCell ref="H61:L61"/>
    <mergeCell ref="D61:D67"/>
    <mergeCell ref="E64:G64"/>
    <mergeCell ref="H66:L66"/>
    <mergeCell ref="E80:G80"/>
    <mergeCell ref="D79:D85"/>
    <mergeCell ref="E79:G79"/>
    <mergeCell ref="A79:B79"/>
    <mergeCell ref="A80:B80"/>
    <mergeCell ref="A66:B66"/>
    <mergeCell ref="A72:C72"/>
    <mergeCell ref="D72:F72"/>
    <mergeCell ref="G72:N72"/>
    <mergeCell ref="M67:N67"/>
    <mergeCell ref="F70:L70"/>
    <mergeCell ref="A73:C73"/>
    <mergeCell ref="H67:L67"/>
    <mergeCell ref="E85:G85"/>
    <mergeCell ref="A85:B85"/>
    <mergeCell ref="G73:N73"/>
    <mergeCell ref="E67:G67"/>
    <mergeCell ref="D73:F73"/>
    <mergeCell ref="A67:B67"/>
    <mergeCell ref="A68:B68"/>
    <mergeCell ref="M70:N70"/>
    <mergeCell ref="A81:B81"/>
    <mergeCell ref="M81:N81"/>
    <mergeCell ref="A83:B83"/>
    <mergeCell ref="A84:B84"/>
    <mergeCell ref="M83:N83"/>
    <mergeCell ref="M82:N82"/>
    <mergeCell ref="M114:N114"/>
    <mergeCell ref="M65:N65"/>
    <mergeCell ref="M105:N105"/>
    <mergeCell ref="E103:G103"/>
    <mergeCell ref="H68:L68"/>
    <mergeCell ref="A75:N75"/>
    <mergeCell ref="M79:N79"/>
    <mergeCell ref="M66:N66"/>
    <mergeCell ref="M86:N86"/>
    <mergeCell ref="M85:N85"/>
    <mergeCell ref="H84:L84"/>
    <mergeCell ref="H82:L82"/>
    <mergeCell ref="E81:G81"/>
    <mergeCell ref="M84:N84"/>
    <mergeCell ref="M80:N80"/>
    <mergeCell ref="E78:G78"/>
    <mergeCell ref="A78:B78"/>
    <mergeCell ref="M78:N78"/>
    <mergeCell ref="H78:L78"/>
    <mergeCell ref="H79:L79"/>
    <mergeCell ref="E83:G83"/>
    <mergeCell ref="H83:L83"/>
    <mergeCell ref="E66:G66"/>
    <mergeCell ref="H85:L85"/>
    <mergeCell ref="H120:L120"/>
    <mergeCell ref="M121:N121"/>
    <mergeCell ref="H117:L117"/>
    <mergeCell ref="D123:F123"/>
    <mergeCell ref="H128:L128"/>
    <mergeCell ref="M128:N128"/>
    <mergeCell ref="E120:G120"/>
    <mergeCell ref="A126:N126"/>
    <mergeCell ref="G123:N123"/>
    <mergeCell ref="D108:F108"/>
    <mergeCell ref="A108:C108"/>
    <mergeCell ref="A100:B100"/>
    <mergeCell ref="E115:G115"/>
    <mergeCell ref="H116:L116"/>
    <mergeCell ref="A107:C107"/>
    <mergeCell ref="G108:N108"/>
    <mergeCell ref="D113:D119"/>
    <mergeCell ref="E113:G113"/>
    <mergeCell ref="E116:G116"/>
    <mergeCell ref="H113:L113"/>
    <mergeCell ref="G107:N107"/>
    <mergeCell ref="E117:G117"/>
    <mergeCell ref="I111:N111"/>
    <mergeCell ref="A118:B118"/>
    <mergeCell ref="A117:B117"/>
    <mergeCell ref="A119:B119"/>
    <mergeCell ref="A101:B101"/>
    <mergeCell ref="E112:G112"/>
    <mergeCell ref="G111:H111"/>
    <mergeCell ref="A110:N110"/>
    <mergeCell ref="M112:N112"/>
    <mergeCell ref="M115:N115"/>
    <mergeCell ref="M116:N116"/>
    <mergeCell ref="A127:C127"/>
    <mergeCell ref="A120:B120"/>
    <mergeCell ref="A123:C123"/>
    <mergeCell ref="M175:N175"/>
    <mergeCell ref="I183:N183"/>
    <mergeCell ref="A176:B176"/>
    <mergeCell ref="F175:L175"/>
    <mergeCell ref="A175:B175"/>
    <mergeCell ref="M172:N172"/>
    <mergeCell ref="M171:N171"/>
    <mergeCell ref="D165:F165"/>
    <mergeCell ref="A167:C167"/>
    <mergeCell ref="I167:N167"/>
    <mergeCell ref="F167:H167"/>
    <mergeCell ref="A166:N166"/>
    <mergeCell ref="A165:C165"/>
    <mergeCell ref="E143:G143"/>
    <mergeCell ref="H157:L157"/>
    <mergeCell ref="H156:L156"/>
    <mergeCell ref="I151:N151"/>
    <mergeCell ref="E157:G157"/>
    <mergeCell ref="L141:N141"/>
    <mergeCell ref="M131:N131"/>
    <mergeCell ref="A136:B136"/>
    <mergeCell ref="H146:K146"/>
    <mergeCell ref="C147:D147"/>
    <mergeCell ref="A148:D148"/>
    <mergeCell ref="C145:D145"/>
    <mergeCell ref="L143:N143"/>
    <mergeCell ref="C142:D142"/>
    <mergeCell ref="E129:G129"/>
    <mergeCell ref="E128:G128"/>
    <mergeCell ref="A128:B128"/>
    <mergeCell ref="L140:N140"/>
    <mergeCell ref="H140:K140"/>
    <mergeCell ref="E136:G136"/>
    <mergeCell ref="H141:K141"/>
    <mergeCell ref="A141:B141"/>
    <mergeCell ref="E133:G133"/>
    <mergeCell ref="M129:N129"/>
    <mergeCell ref="H130:L130"/>
    <mergeCell ref="A135:B135"/>
    <mergeCell ref="A131:B131"/>
    <mergeCell ref="C141:D141"/>
    <mergeCell ref="A133:B133"/>
    <mergeCell ref="A134:B134"/>
    <mergeCell ref="A130:B130"/>
    <mergeCell ref="E141:G141"/>
    <mergeCell ref="A158:B158"/>
    <mergeCell ref="H143:K143"/>
    <mergeCell ref="A152:B152"/>
    <mergeCell ref="A153:B153"/>
    <mergeCell ref="H147:K147"/>
    <mergeCell ref="L144:N144"/>
    <mergeCell ref="E154:G154"/>
    <mergeCell ref="L145:N145"/>
    <mergeCell ref="L146:N146"/>
    <mergeCell ref="A150:N150"/>
    <mergeCell ref="E152:G152"/>
    <mergeCell ref="A154:B154"/>
    <mergeCell ref="H144:K144"/>
    <mergeCell ref="A155:B155"/>
    <mergeCell ref="M156:N156"/>
    <mergeCell ref="M155:N155"/>
    <mergeCell ref="M157:N157"/>
    <mergeCell ref="A142:B147"/>
    <mergeCell ref="C143:D143"/>
    <mergeCell ref="A151:C151"/>
    <mergeCell ref="C144:D144"/>
    <mergeCell ref="M154:N154"/>
    <mergeCell ref="H154:L154"/>
    <mergeCell ref="C146:D146"/>
    <mergeCell ref="A202:B202"/>
    <mergeCell ref="A215:B215"/>
    <mergeCell ref="M249:N249"/>
    <mergeCell ref="E248:F249"/>
    <mergeCell ref="G248:H249"/>
    <mergeCell ref="E253:F253"/>
    <mergeCell ref="A230:H230"/>
    <mergeCell ref="A224:B224"/>
    <mergeCell ref="F235:H235"/>
    <mergeCell ref="F234:H234"/>
    <mergeCell ref="E225:G225"/>
    <mergeCell ref="I233:L233"/>
    <mergeCell ref="I231:L232"/>
    <mergeCell ref="A248:B255"/>
    <mergeCell ref="G252:H252"/>
    <mergeCell ref="G251:H251"/>
    <mergeCell ref="I253:L253"/>
    <mergeCell ref="G255:H255"/>
    <mergeCell ref="E255:F255"/>
    <mergeCell ref="A225:B225"/>
    <mergeCell ref="M226:N226"/>
    <mergeCell ref="H225:L225"/>
    <mergeCell ref="M222:N222"/>
    <mergeCell ref="M234:M235"/>
    <mergeCell ref="A199:B199"/>
    <mergeCell ref="H196:L196"/>
    <mergeCell ref="E199:G199"/>
    <mergeCell ref="E273:G273"/>
    <mergeCell ref="M223:N223"/>
    <mergeCell ref="E223:G223"/>
    <mergeCell ref="H223:L223"/>
    <mergeCell ref="D231:D232"/>
    <mergeCell ref="E250:F250"/>
    <mergeCell ref="E247:F247"/>
    <mergeCell ref="G250:H250"/>
    <mergeCell ref="G247:H247"/>
    <mergeCell ref="C233:C237"/>
    <mergeCell ref="F264:N264"/>
    <mergeCell ref="H220:L220"/>
    <mergeCell ref="F233:H233"/>
    <mergeCell ref="D264:E264"/>
    <mergeCell ref="E254:F254"/>
    <mergeCell ref="E258:F258"/>
    <mergeCell ref="E257:F257"/>
    <mergeCell ref="H215:L215"/>
    <mergeCell ref="A272:C272"/>
    <mergeCell ref="A256:D256"/>
    <mergeCell ref="H226:L226"/>
    <mergeCell ref="H186:L186"/>
    <mergeCell ref="H188:L188"/>
    <mergeCell ref="E189:G189"/>
    <mergeCell ref="A187:B187"/>
    <mergeCell ref="A181:C181"/>
    <mergeCell ref="E192:G192"/>
    <mergeCell ref="E187:G187"/>
    <mergeCell ref="E191:G191"/>
    <mergeCell ref="H191:L191"/>
    <mergeCell ref="H187:L187"/>
    <mergeCell ref="M188:N188"/>
    <mergeCell ref="A214:B214"/>
    <mergeCell ref="A216:B216"/>
    <mergeCell ref="A192:B192"/>
    <mergeCell ref="A190:B190"/>
    <mergeCell ref="E190:G190"/>
    <mergeCell ref="A191:B191"/>
    <mergeCell ref="E196:G196"/>
    <mergeCell ref="E197:G197"/>
    <mergeCell ref="H201:L201"/>
    <mergeCell ref="E208:G208"/>
    <mergeCell ref="A213:B213"/>
    <mergeCell ref="D209:D215"/>
    <mergeCell ref="E214:G214"/>
    <mergeCell ref="A210:B210"/>
    <mergeCell ref="H208:L208"/>
    <mergeCell ref="H197:L197"/>
    <mergeCell ref="H209:L209"/>
    <mergeCell ref="I207:N207"/>
    <mergeCell ref="H192:L192"/>
    <mergeCell ref="M195:N195"/>
    <mergeCell ref="H190:L190"/>
    <mergeCell ref="A195:B195"/>
    <mergeCell ref="H195:L195"/>
    <mergeCell ref="M201:N201"/>
    <mergeCell ref="E213:G213"/>
    <mergeCell ref="E210:G210"/>
    <mergeCell ref="H212:L212"/>
    <mergeCell ref="M193:N193"/>
    <mergeCell ref="E195:G195"/>
    <mergeCell ref="M214:N214"/>
    <mergeCell ref="M204:N204"/>
    <mergeCell ref="H211:L211"/>
    <mergeCell ref="M209:N209"/>
    <mergeCell ref="E212:G212"/>
    <mergeCell ref="M197:N197"/>
    <mergeCell ref="M210:N210"/>
    <mergeCell ref="H203:L203"/>
    <mergeCell ref="M196:N196"/>
    <mergeCell ref="M198:N198"/>
    <mergeCell ref="M211:N211"/>
    <mergeCell ref="M202:N202"/>
    <mergeCell ref="M200:N200"/>
    <mergeCell ref="A196:B196"/>
    <mergeCell ref="A200:B200"/>
    <mergeCell ref="H200:L200"/>
    <mergeCell ref="A267:C267"/>
    <mergeCell ref="F246:H246"/>
    <mergeCell ref="A274:B274"/>
    <mergeCell ref="A264:C264"/>
    <mergeCell ref="D274:D280"/>
    <mergeCell ref="H277:L277"/>
    <mergeCell ref="H214:L214"/>
    <mergeCell ref="A211:B211"/>
    <mergeCell ref="E215:G215"/>
    <mergeCell ref="A218:C218"/>
    <mergeCell ref="E220:G220"/>
    <mergeCell ref="A201:B201"/>
    <mergeCell ref="E274:G274"/>
    <mergeCell ref="E268:G268"/>
    <mergeCell ref="H268:I268"/>
    <mergeCell ref="J268:M268"/>
    <mergeCell ref="A263:C263"/>
    <mergeCell ref="M275:N275"/>
    <mergeCell ref="H275:L275"/>
    <mergeCell ref="M251:N254"/>
    <mergeCell ref="I251:L251"/>
    <mergeCell ref="D298:E298"/>
    <mergeCell ref="E198:G198"/>
    <mergeCell ref="I234:L234"/>
    <mergeCell ref="A258:D258"/>
    <mergeCell ref="F239:J239"/>
    <mergeCell ref="D240:E240"/>
    <mergeCell ref="A247:D247"/>
    <mergeCell ref="F240:J240"/>
    <mergeCell ref="I247:L247"/>
    <mergeCell ref="F236:H236"/>
    <mergeCell ref="I254:L254"/>
    <mergeCell ref="E251:F251"/>
    <mergeCell ref="G254:H254"/>
    <mergeCell ref="G253:H253"/>
    <mergeCell ref="K240:N240"/>
    <mergeCell ref="K239:N239"/>
    <mergeCell ref="A240:C240"/>
    <mergeCell ref="I257:L257"/>
    <mergeCell ref="M255:N255"/>
    <mergeCell ref="M256:N256"/>
    <mergeCell ref="I256:L256"/>
    <mergeCell ref="E252:F252"/>
    <mergeCell ref="H219:L219"/>
    <mergeCell ref="E226:G226"/>
    <mergeCell ref="AC285:AC299"/>
    <mergeCell ref="F304:I304"/>
    <mergeCell ref="F297:I297"/>
    <mergeCell ref="J297:L297"/>
    <mergeCell ref="F290:I290"/>
    <mergeCell ref="J292:L292"/>
    <mergeCell ref="J291:L291"/>
    <mergeCell ref="F289:I289"/>
    <mergeCell ref="H279:L279"/>
    <mergeCell ref="E279:G279"/>
    <mergeCell ref="E280:G280"/>
    <mergeCell ref="M279:N279"/>
    <mergeCell ref="D301:E301"/>
    <mergeCell ref="F293:I293"/>
    <mergeCell ref="D293:E293"/>
    <mergeCell ref="M297:N299"/>
    <mergeCell ref="F288:I288"/>
    <mergeCell ref="J290:K290"/>
    <mergeCell ref="F286:I286"/>
    <mergeCell ref="J289:K289"/>
    <mergeCell ref="F298:I298"/>
    <mergeCell ref="J298:K298"/>
    <mergeCell ref="J299:L299"/>
    <mergeCell ref="D287:E287"/>
    <mergeCell ref="I255:L255"/>
    <mergeCell ref="A260:N260"/>
    <mergeCell ref="G272:H272"/>
    <mergeCell ref="M257:N258"/>
    <mergeCell ref="D285:E285"/>
    <mergeCell ref="F285:I285"/>
    <mergeCell ref="A278:B278"/>
    <mergeCell ref="E281:G281"/>
    <mergeCell ref="I272:N272"/>
    <mergeCell ref="H274:L274"/>
    <mergeCell ref="F263:N263"/>
    <mergeCell ref="G257:H257"/>
    <mergeCell ref="I258:L258"/>
    <mergeCell ref="A259:N259"/>
    <mergeCell ref="E267:G267"/>
    <mergeCell ref="H273:L273"/>
    <mergeCell ref="M278:N278"/>
    <mergeCell ref="M280:N280"/>
    <mergeCell ref="A277:B277"/>
    <mergeCell ref="H267:N267"/>
    <mergeCell ref="D263:E263"/>
    <mergeCell ref="A279:B279"/>
    <mergeCell ref="M276:N276"/>
    <mergeCell ref="A285:C285"/>
    <mergeCell ref="A305:C305"/>
    <mergeCell ref="A304:C304"/>
    <mergeCell ref="A301:C303"/>
    <mergeCell ref="D291:I291"/>
    <mergeCell ref="J303:L303"/>
    <mergeCell ref="J305:L305"/>
    <mergeCell ref="J286:L286"/>
    <mergeCell ref="F301:I301"/>
    <mergeCell ref="J300:L300"/>
    <mergeCell ref="F302:I302"/>
    <mergeCell ref="F295:I295"/>
    <mergeCell ref="J294:L294"/>
    <mergeCell ref="F287:I287"/>
    <mergeCell ref="D288:E288"/>
    <mergeCell ref="D300:E300"/>
    <mergeCell ref="D299:I299"/>
    <mergeCell ref="A297:C299"/>
    <mergeCell ref="J296:L296"/>
    <mergeCell ref="J295:K295"/>
    <mergeCell ref="A300:C300"/>
    <mergeCell ref="A286:C291"/>
    <mergeCell ref="D290:E290"/>
    <mergeCell ref="J288:L288"/>
    <mergeCell ref="D297:E297"/>
    <mergeCell ref="D308:E308"/>
    <mergeCell ref="D304:E304"/>
    <mergeCell ref="D307:I307"/>
    <mergeCell ref="D305:E305"/>
    <mergeCell ref="J304:L304"/>
    <mergeCell ref="M301:N303"/>
    <mergeCell ref="D303:I303"/>
    <mergeCell ref="D302:E302"/>
    <mergeCell ref="F300:I300"/>
    <mergeCell ref="M300:N300"/>
    <mergeCell ref="J302:L302"/>
    <mergeCell ref="J301:L301"/>
    <mergeCell ref="M304:N304"/>
    <mergeCell ref="J308:L308"/>
    <mergeCell ref="M307:N307"/>
    <mergeCell ref="F305:I305"/>
    <mergeCell ref="M306:N306"/>
    <mergeCell ref="M308:N308"/>
    <mergeCell ref="M305:N305"/>
    <mergeCell ref="F308:I308"/>
    <mergeCell ref="A308:C308"/>
    <mergeCell ref="K22:M22"/>
    <mergeCell ref="H21:J22"/>
    <mergeCell ref="E21:G22"/>
    <mergeCell ref="D21:D22"/>
    <mergeCell ref="C21:C22"/>
    <mergeCell ref="E26:G26"/>
    <mergeCell ref="H26:J26"/>
    <mergeCell ref="K26:M26"/>
    <mergeCell ref="C250:C254"/>
    <mergeCell ref="M190:N190"/>
    <mergeCell ref="E185:G185"/>
    <mergeCell ref="D180:F180"/>
    <mergeCell ref="D176:E176"/>
    <mergeCell ref="M174:N174"/>
    <mergeCell ref="G180:N180"/>
    <mergeCell ref="D196:D202"/>
    <mergeCell ref="M199:N199"/>
    <mergeCell ref="H198:L198"/>
    <mergeCell ref="H199:L199"/>
    <mergeCell ref="H221:L221"/>
    <mergeCell ref="M225:N225"/>
    <mergeCell ref="H119:L119"/>
    <mergeCell ref="H114:L114"/>
  </mergeCells>
  <phoneticPr fontId="3" type="noConversion"/>
  <printOptions horizontalCentered="1"/>
  <pageMargins left="0.27559055118110237" right="0.27559055118110237" top="0.47244094488188981" bottom="0.35433070866141736" header="0.51181102362204722" footer="0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77"/>
  <sheetViews>
    <sheetView zoomScaleSheetLayoutView="100" workbookViewId="0">
      <selection activeCell="O58" sqref="O58"/>
    </sheetView>
  </sheetViews>
  <sheetFormatPr defaultRowHeight="13.5"/>
  <cols>
    <col min="1" max="2" width="4.44140625" style="316" customWidth="1"/>
    <col min="3" max="3" width="9.109375" style="316" customWidth="1"/>
    <col min="4" max="4" width="13.21875" style="316" customWidth="1"/>
    <col min="5" max="5" width="7.6640625" style="316" customWidth="1"/>
    <col min="6" max="6" width="4.44140625" style="316" customWidth="1"/>
    <col min="7" max="7" width="3.5546875" style="316" customWidth="1"/>
    <col min="8" max="8" width="7.109375" style="316" customWidth="1"/>
    <col min="9" max="9" width="2.77734375" style="316" customWidth="1"/>
    <col min="10" max="10" width="2.88671875" style="316" customWidth="1"/>
    <col min="11" max="11" width="3.33203125" style="316" customWidth="1"/>
    <col min="12" max="12" width="3.77734375" style="316" customWidth="1"/>
    <col min="13" max="13" width="7.44140625" style="316" customWidth="1"/>
    <col min="14" max="14" width="11.33203125" style="316" customWidth="1"/>
    <col min="15" max="15" width="13.109375" style="316" customWidth="1"/>
    <col min="16" max="16" width="11.5546875" style="158" customWidth="1"/>
    <col min="17" max="17" width="9.33203125" style="316" customWidth="1"/>
    <col min="18" max="18" width="7.77734375" style="316" customWidth="1"/>
    <col min="19" max="19" width="12.5546875" style="316" customWidth="1"/>
    <col min="20" max="20" width="6.77734375" style="316" customWidth="1"/>
    <col min="21" max="21" width="6.21875" style="316" customWidth="1"/>
    <col min="22" max="22" width="5.88671875" style="316" customWidth="1"/>
    <col min="23" max="23" width="1.5546875" style="316" customWidth="1"/>
    <col min="24" max="24" width="9" style="316" bestFit="1" customWidth="1"/>
    <col min="25" max="25" width="12.44140625" style="316" customWidth="1"/>
    <col min="26" max="16384" width="8.88671875" style="316"/>
  </cols>
  <sheetData>
    <row r="1" spans="1:42" s="323" customFormat="1" ht="14.25" customHeight="1">
      <c r="J1" s="60"/>
      <c r="K1" s="60"/>
      <c r="L1" s="60"/>
      <c r="M1" s="275"/>
      <c r="N1" s="275"/>
      <c r="O1" s="275"/>
      <c r="P1" s="192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</row>
    <row r="2" spans="1:42" s="323" customFormat="1" ht="18.75" customHeight="1">
      <c r="A2" s="276" t="s">
        <v>238</v>
      </c>
      <c r="B2" s="276"/>
      <c r="C2" s="276"/>
      <c r="E2" s="272"/>
      <c r="F2" s="272"/>
      <c r="G2" s="272"/>
      <c r="H2" s="16"/>
      <c r="I2" s="16"/>
      <c r="J2" s="272"/>
      <c r="K2" s="272"/>
      <c r="L2" s="272"/>
      <c r="P2" s="193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</row>
    <row r="3" spans="1:42" s="323" customFormat="1" ht="15" customHeight="1">
      <c r="A3" s="753"/>
      <c r="B3" s="753"/>
      <c r="C3" s="753"/>
      <c r="D3" s="753"/>
      <c r="E3" s="753"/>
      <c r="F3" s="753"/>
      <c r="G3" s="753"/>
      <c r="H3" s="753"/>
      <c r="I3" s="754" t="e">
        <f>#REF!</f>
        <v>#REF!</v>
      </c>
      <c r="J3" s="754"/>
      <c r="K3" s="754"/>
      <c r="L3" s="754"/>
      <c r="M3" s="754"/>
      <c r="N3" s="754"/>
      <c r="O3" s="327"/>
      <c r="P3" s="15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</row>
    <row r="4" spans="1:42" s="323" customFormat="1">
      <c r="A4" s="434" t="s">
        <v>233</v>
      </c>
      <c r="B4" s="436"/>
      <c r="C4" s="325" t="s">
        <v>234</v>
      </c>
      <c r="D4" s="322" t="s">
        <v>235</v>
      </c>
      <c r="E4" s="755" t="s">
        <v>108</v>
      </c>
      <c r="F4" s="756"/>
      <c r="G4" s="757"/>
      <c r="H4" s="755" t="s">
        <v>236</v>
      </c>
      <c r="I4" s="756"/>
      <c r="J4" s="757"/>
      <c r="K4" s="434" t="s">
        <v>237</v>
      </c>
      <c r="L4" s="435"/>
      <c r="M4" s="436"/>
      <c r="N4" s="322" t="s">
        <v>182</v>
      </c>
      <c r="O4" s="338"/>
      <c r="P4" s="840">
        <v>109.98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15" t="s">
        <v>157</v>
      </c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</row>
    <row r="5" spans="1:42" s="323" customFormat="1" ht="14.25" customHeight="1">
      <c r="A5" s="740">
        <v>101</v>
      </c>
      <c r="B5" s="741"/>
      <c r="C5" s="74" t="s">
        <v>169</v>
      </c>
      <c r="D5" s="63">
        <v>32</v>
      </c>
      <c r="E5" s="746">
        <v>583</v>
      </c>
      <c r="F5" s="542"/>
      <c r="G5" s="543"/>
      <c r="H5" s="548">
        <f t="shared" ref="H5:H50" si="0">ROUND(E5*$P$4/D5,-1)</f>
        <v>2000</v>
      </c>
      <c r="I5" s="549"/>
      <c r="J5" s="550"/>
      <c r="K5" s="737">
        <f>ROUND(D5*H5,-1)</f>
        <v>64000</v>
      </c>
      <c r="L5" s="738"/>
      <c r="M5" s="739"/>
      <c r="N5" s="326">
        <v>202</v>
      </c>
      <c r="O5" s="841"/>
      <c r="P5" s="15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</row>
    <row r="6" spans="1:42" s="323" customFormat="1" ht="14.25" customHeight="1">
      <c r="A6" s="742"/>
      <c r="B6" s="743"/>
      <c r="C6" s="74" t="s">
        <v>170</v>
      </c>
      <c r="D6" s="63">
        <v>32</v>
      </c>
      <c r="E6" s="746">
        <v>508</v>
      </c>
      <c r="F6" s="542"/>
      <c r="G6" s="543"/>
      <c r="H6" s="548">
        <f t="shared" si="0"/>
        <v>1750</v>
      </c>
      <c r="I6" s="549"/>
      <c r="J6" s="550"/>
      <c r="K6" s="737">
        <f>ROUND(D6*H6,-1)</f>
        <v>56000</v>
      </c>
      <c r="L6" s="738"/>
      <c r="M6" s="739"/>
      <c r="N6" s="326" t="s">
        <v>171</v>
      </c>
      <c r="O6" s="56"/>
      <c r="P6" s="174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</row>
    <row r="7" spans="1:42" s="323" customFormat="1" ht="14.25" customHeight="1">
      <c r="A7" s="744"/>
      <c r="B7" s="745"/>
      <c r="C7" s="74" t="s">
        <v>172</v>
      </c>
      <c r="D7" s="63">
        <v>32</v>
      </c>
      <c r="E7" s="746">
        <v>515</v>
      </c>
      <c r="F7" s="542"/>
      <c r="G7" s="543"/>
      <c r="H7" s="548">
        <f t="shared" si="0"/>
        <v>1770</v>
      </c>
      <c r="I7" s="549"/>
      <c r="J7" s="550"/>
      <c r="K7" s="737">
        <f t="shared" ref="K7:K50" si="1">ROUND(D7*H7,0)</f>
        <v>56640</v>
      </c>
      <c r="L7" s="738"/>
      <c r="M7" s="739"/>
      <c r="N7" s="326" t="s">
        <v>171</v>
      </c>
      <c r="O7" s="56"/>
      <c r="P7" s="174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</row>
    <row r="8" spans="1:42" s="323" customFormat="1" ht="14.25" customHeight="1">
      <c r="A8" s="740">
        <v>102</v>
      </c>
      <c r="B8" s="741"/>
      <c r="C8" s="74" t="s">
        <v>169</v>
      </c>
      <c r="D8" s="63">
        <v>32</v>
      </c>
      <c r="E8" s="746">
        <v>575</v>
      </c>
      <c r="F8" s="542"/>
      <c r="G8" s="543"/>
      <c r="H8" s="548">
        <f t="shared" si="0"/>
        <v>1980</v>
      </c>
      <c r="I8" s="549"/>
      <c r="J8" s="550"/>
      <c r="K8" s="737">
        <f t="shared" si="1"/>
        <v>63360</v>
      </c>
      <c r="L8" s="738"/>
      <c r="M8" s="739"/>
      <c r="N8" s="326" t="s">
        <v>171</v>
      </c>
      <c r="O8" s="56"/>
      <c r="P8" s="174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</row>
    <row r="9" spans="1:42" s="323" customFormat="1" ht="14.25" customHeight="1">
      <c r="A9" s="744"/>
      <c r="B9" s="745"/>
      <c r="C9" s="74" t="s">
        <v>170</v>
      </c>
      <c r="D9" s="63">
        <v>30</v>
      </c>
      <c r="E9" s="746">
        <v>552</v>
      </c>
      <c r="F9" s="542"/>
      <c r="G9" s="543"/>
      <c r="H9" s="548">
        <f t="shared" si="0"/>
        <v>2020</v>
      </c>
      <c r="I9" s="549"/>
      <c r="J9" s="550"/>
      <c r="K9" s="737">
        <f t="shared" si="1"/>
        <v>60600</v>
      </c>
      <c r="L9" s="738"/>
      <c r="M9" s="739"/>
      <c r="N9" s="326"/>
      <c r="O9" s="56"/>
      <c r="P9" s="174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</row>
    <row r="10" spans="1:42" s="323" customFormat="1" ht="14.25" customHeight="1">
      <c r="A10" s="740">
        <v>103</v>
      </c>
      <c r="B10" s="741"/>
      <c r="C10" s="74" t="s">
        <v>169</v>
      </c>
      <c r="D10" s="63">
        <v>30</v>
      </c>
      <c r="E10" s="746">
        <v>500</v>
      </c>
      <c r="F10" s="747"/>
      <c r="G10" s="748"/>
      <c r="H10" s="548">
        <f t="shared" si="0"/>
        <v>1830</v>
      </c>
      <c r="I10" s="549"/>
      <c r="J10" s="550"/>
      <c r="K10" s="737">
        <f t="shared" si="1"/>
        <v>54900</v>
      </c>
      <c r="L10" s="738"/>
      <c r="M10" s="739"/>
      <c r="N10" s="326"/>
      <c r="O10" s="56"/>
      <c r="P10" s="174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</row>
    <row r="11" spans="1:42" s="323" customFormat="1" ht="14.25" customHeight="1">
      <c r="A11" s="744"/>
      <c r="B11" s="745"/>
      <c r="C11" s="74" t="s">
        <v>170</v>
      </c>
      <c r="D11" s="63">
        <v>32</v>
      </c>
      <c r="E11" s="746">
        <v>561</v>
      </c>
      <c r="F11" s="747"/>
      <c r="G11" s="748"/>
      <c r="H11" s="548">
        <f t="shared" si="0"/>
        <v>1930</v>
      </c>
      <c r="I11" s="549"/>
      <c r="J11" s="550"/>
      <c r="K11" s="737">
        <f t="shared" si="1"/>
        <v>61760</v>
      </c>
      <c r="L11" s="738"/>
      <c r="M11" s="739"/>
      <c r="N11" s="326" t="s">
        <v>171</v>
      </c>
      <c r="O11" s="56"/>
      <c r="P11" s="174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</row>
    <row r="12" spans="1:42" s="323" customFormat="1" ht="14.25" customHeight="1">
      <c r="A12" s="740">
        <v>104</v>
      </c>
      <c r="B12" s="741"/>
      <c r="C12" s="74" t="s">
        <v>169</v>
      </c>
      <c r="D12" s="63">
        <v>20</v>
      </c>
      <c r="E12" s="746">
        <v>308</v>
      </c>
      <c r="F12" s="747"/>
      <c r="G12" s="748"/>
      <c r="H12" s="548">
        <f t="shared" si="0"/>
        <v>1690</v>
      </c>
      <c r="I12" s="549"/>
      <c r="J12" s="550"/>
      <c r="K12" s="737">
        <f t="shared" si="1"/>
        <v>33800</v>
      </c>
      <c r="L12" s="738"/>
      <c r="M12" s="739"/>
      <c r="N12" s="326">
        <v>201</v>
      </c>
      <c r="O12" s="841"/>
      <c r="P12" s="174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</row>
    <row r="13" spans="1:42" s="323" customFormat="1" ht="14.25" customHeight="1">
      <c r="A13" s="742"/>
      <c r="B13" s="743"/>
      <c r="C13" s="74" t="s">
        <v>170</v>
      </c>
      <c r="D13" s="63">
        <v>22</v>
      </c>
      <c r="E13" s="746">
        <v>389</v>
      </c>
      <c r="F13" s="747"/>
      <c r="G13" s="748"/>
      <c r="H13" s="548">
        <f t="shared" si="0"/>
        <v>1940</v>
      </c>
      <c r="I13" s="549"/>
      <c r="J13" s="550"/>
      <c r="K13" s="737">
        <f t="shared" si="1"/>
        <v>42680</v>
      </c>
      <c r="L13" s="738"/>
      <c r="M13" s="739"/>
      <c r="N13" s="326"/>
      <c r="O13" s="56"/>
      <c r="P13" s="174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</row>
    <row r="14" spans="1:42" s="323" customFormat="1" ht="14.25" customHeight="1">
      <c r="A14" s="744"/>
      <c r="B14" s="745"/>
      <c r="C14" s="74" t="s">
        <v>172</v>
      </c>
      <c r="D14" s="63">
        <v>32</v>
      </c>
      <c r="E14" s="746">
        <v>664</v>
      </c>
      <c r="F14" s="747"/>
      <c r="G14" s="748"/>
      <c r="H14" s="548">
        <f t="shared" si="0"/>
        <v>2280</v>
      </c>
      <c r="I14" s="549"/>
      <c r="J14" s="550"/>
      <c r="K14" s="737">
        <f t="shared" si="1"/>
        <v>72960</v>
      </c>
      <c r="L14" s="738"/>
      <c r="M14" s="739"/>
      <c r="N14" s="326" t="s">
        <v>171</v>
      </c>
      <c r="O14" s="56"/>
      <c r="P14" s="174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</row>
    <row r="15" spans="1:42" s="323" customFormat="1" ht="14.25" customHeight="1">
      <c r="A15" s="740">
        <v>105</v>
      </c>
      <c r="B15" s="741"/>
      <c r="C15" s="74" t="s">
        <v>169</v>
      </c>
      <c r="D15" s="63">
        <v>32</v>
      </c>
      <c r="E15" s="746">
        <v>488</v>
      </c>
      <c r="F15" s="747"/>
      <c r="G15" s="748"/>
      <c r="H15" s="548">
        <f t="shared" si="0"/>
        <v>1680</v>
      </c>
      <c r="I15" s="549"/>
      <c r="J15" s="550"/>
      <c r="K15" s="737">
        <f t="shared" si="1"/>
        <v>53760</v>
      </c>
      <c r="L15" s="738"/>
      <c r="M15" s="739"/>
      <c r="N15" s="326">
        <v>202</v>
      </c>
      <c r="O15" s="841"/>
      <c r="P15" s="174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</row>
    <row r="16" spans="1:42" s="323" customFormat="1" ht="14.25" customHeight="1">
      <c r="A16" s="742"/>
      <c r="B16" s="743"/>
      <c r="C16" s="74" t="s">
        <v>170</v>
      </c>
      <c r="D16" s="63">
        <v>30</v>
      </c>
      <c r="E16" s="749">
        <v>548</v>
      </c>
      <c r="F16" s="750"/>
      <c r="G16" s="751"/>
      <c r="H16" s="548">
        <f t="shared" si="0"/>
        <v>2010</v>
      </c>
      <c r="I16" s="549"/>
      <c r="J16" s="550"/>
      <c r="K16" s="737">
        <f t="shared" si="1"/>
        <v>60300</v>
      </c>
      <c r="L16" s="738"/>
      <c r="M16" s="739"/>
      <c r="N16" s="326"/>
      <c r="O16" s="56"/>
      <c r="P16" s="174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</row>
    <row r="17" spans="1:43" s="323" customFormat="1" ht="14.25" customHeight="1">
      <c r="A17" s="742"/>
      <c r="B17" s="743"/>
      <c r="C17" s="74" t="s">
        <v>172</v>
      </c>
      <c r="D17" s="63">
        <v>32</v>
      </c>
      <c r="E17" s="749">
        <v>473</v>
      </c>
      <c r="F17" s="750"/>
      <c r="G17" s="751"/>
      <c r="H17" s="548">
        <f t="shared" si="0"/>
        <v>1630</v>
      </c>
      <c r="I17" s="549"/>
      <c r="J17" s="550"/>
      <c r="K17" s="737">
        <f t="shared" si="1"/>
        <v>52160</v>
      </c>
      <c r="L17" s="738"/>
      <c r="M17" s="739"/>
      <c r="N17" s="326" t="s">
        <v>171</v>
      </c>
      <c r="O17" s="56"/>
      <c r="P17" s="174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</row>
    <row r="18" spans="1:43" s="323" customFormat="1" ht="14.25" customHeight="1">
      <c r="A18" s="744"/>
      <c r="B18" s="745"/>
      <c r="C18" s="74" t="s">
        <v>173</v>
      </c>
      <c r="D18" s="63">
        <v>30</v>
      </c>
      <c r="E18" s="746">
        <v>532</v>
      </c>
      <c r="F18" s="747"/>
      <c r="G18" s="748"/>
      <c r="H18" s="548">
        <f t="shared" si="0"/>
        <v>1950</v>
      </c>
      <c r="I18" s="549"/>
      <c r="J18" s="550"/>
      <c r="K18" s="737">
        <f t="shared" si="1"/>
        <v>58500</v>
      </c>
      <c r="L18" s="738"/>
      <c r="M18" s="739"/>
      <c r="N18" s="326"/>
      <c r="O18" s="56"/>
      <c r="P18" s="174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</row>
    <row r="19" spans="1:43" s="323" customFormat="1" ht="14.25" customHeight="1">
      <c r="A19" s="740">
        <v>106</v>
      </c>
      <c r="B19" s="741"/>
      <c r="C19" s="74" t="s">
        <v>169</v>
      </c>
      <c r="D19" s="63">
        <v>32</v>
      </c>
      <c r="E19" s="746">
        <v>505</v>
      </c>
      <c r="F19" s="747"/>
      <c r="G19" s="748"/>
      <c r="H19" s="548">
        <f t="shared" si="0"/>
        <v>1740</v>
      </c>
      <c r="I19" s="549"/>
      <c r="J19" s="550"/>
      <c r="K19" s="737">
        <f t="shared" si="1"/>
        <v>55680</v>
      </c>
      <c r="L19" s="738"/>
      <c r="M19" s="739"/>
      <c r="N19" s="326">
        <v>201</v>
      </c>
      <c r="O19" s="841"/>
      <c r="P19" s="174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</row>
    <row r="20" spans="1:43" s="323" customFormat="1" ht="14.25" customHeight="1">
      <c r="A20" s="744"/>
      <c r="B20" s="745"/>
      <c r="C20" s="74" t="s">
        <v>170</v>
      </c>
      <c r="D20" s="63">
        <v>30</v>
      </c>
      <c r="E20" s="746">
        <v>523</v>
      </c>
      <c r="F20" s="747"/>
      <c r="G20" s="748"/>
      <c r="H20" s="548">
        <f t="shared" si="0"/>
        <v>1920</v>
      </c>
      <c r="I20" s="549"/>
      <c r="J20" s="550"/>
      <c r="K20" s="737">
        <f t="shared" si="1"/>
        <v>57600</v>
      </c>
      <c r="L20" s="738"/>
      <c r="M20" s="739"/>
      <c r="N20" s="326"/>
      <c r="O20" s="56"/>
      <c r="P20" s="174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</row>
    <row r="21" spans="1:43" s="323" customFormat="1" ht="14.25" customHeight="1">
      <c r="A21" s="740">
        <v>107</v>
      </c>
      <c r="B21" s="741"/>
      <c r="C21" s="74" t="s">
        <v>169</v>
      </c>
      <c r="D21" s="63">
        <v>30</v>
      </c>
      <c r="E21" s="746">
        <v>539</v>
      </c>
      <c r="F21" s="747"/>
      <c r="G21" s="748"/>
      <c r="H21" s="548">
        <f t="shared" si="0"/>
        <v>1980</v>
      </c>
      <c r="I21" s="549"/>
      <c r="J21" s="550"/>
      <c r="K21" s="737">
        <f t="shared" si="1"/>
        <v>59400</v>
      </c>
      <c r="L21" s="738"/>
      <c r="M21" s="739"/>
      <c r="N21" s="326"/>
      <c r="O21" s="56"/>
      <c r="P21" s="174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</row>
    <row r="22" spans="1:43" s="323" customFormat="1" ht="14.25" customHeight="1">
      <c r="A22" s="744"/>
      <c r="B22" s="745"/>
      <c r="C22" s="74" t="s">
        <v>170</v>
      </c>
      <c r="D22" s="63">
        <v>32</v>
      </c>
      <c r="E22" s="746">
        <v>540</v>
      </c>
      <c r="F22" s="747"/>
      <c r="G22" s="748"/>
      <c r="H22" s="548">
        <f t="shared" si="0"/>
        <v>1860</v>
      </c>
      <c r="I22" s="549"/>
      <c r="J22" s="550"/>
      <c r="K22" s="737">
        <f t="shared" si="1"/>
        <v>59520</v>
      </c>
      <c r="L22" s="738"/>
      <c r="M22" s="739"/>
      <c r="N22" s="326">
        <v>204</v>
      </c>
      <c r="O22" s="841"/>
      <c r="P22" s="57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282"/>
      <c r="AN22" s="282"/>
      <c r="AO22" s="282"/>
      <c r="AP22" s="283"/>
      <c r="AQ22" s="275"/>
    </row>
    <row r="23" spans="1:43" s="323" customFormat="1" ht="14.25" customHeight="1">
      <c r="A23" s="740">
        <v>108</v>
      </c>
      <c r="B23" s="741"/>
      <c r="C23" s="74" t="s">
        <v>169</v>
      </c>
      <c r="D23" s="63">
        <v>32</v>
      </c>
      <c r="E23" s="746">
        <v>501</v>
      </c>
      <c r="F23" s="747"/>
      <c r="G23" s="748"/>
      <c r="H23" s="548">
        <f t="shared" si="0"/>
        <v>1720</v>
      </c>
      <c r="I23" s="549"/>
      <c r="J23" s="550"/>
      <c r="K23" s="737">
        <f t="shared" si="1"/>
        <v>55040</v>
      </c>
      <c r="L23" s="738"/>
      <c r="M23" s="739"/>
      <c r="N23" s="326">
        <v>201</v>
      </c>
      <c r="O23" s="841"/>
      <c r="P23" s="174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29"/>
      <c r="AD23" s="329"/>
      <c r="AE23" s="329"/>
      <c r="AF23" s="329"/>
      <c r="AG23" s="697" t="s">
        <v>249</v>
      </c>
      <c r="AH23" s="697"/>
      <c r="AI23" s="752">
        <v>200</v>
      </c>
      <c r="AJ23" s="752"/>
      <c r="AK23" s="752"/>
      <c r="AL23" s="752"/>
      <c r="AM23" s="282"/>
      <c r="AN23" s="282"/>
      <c r="AO23" s="282"/>
      <c r="AP23" s="283"/>
      <c r="AQ23" s="275"/>
    </row>
    <row r="24" spans="1:43" s="323" customFormat="1" ht="14.25" customHeight="1">
      <c r="A24" s="744"/>
      <c r="B24" s="745"/>
      <c r="C24" s="74" t="s">
        <v>170</v>
      </c>
      <c r="D24" s="63">
        <v>20</v>
      </c>
      <c r="E24" s="746">
        <v>348</v>
      </c>
      <c r="F24" s="747"/>
      <c r="G24" s="748"/>
      <c r="H24" s="548">
        <f t="shared" si="0"/>
        <v>1910</v>
      </c>
      <c r="I24" s="549"/>
      <c r="J24" s="550"/>
      <c r="K24" s="737">
        <f t="shared" si="1"/>
        <v>38200</v>
      </c>
      <c r="L24" s="738"/>
      <c r="M24" s="739"/>
      <c r="N24" s="326"/>
      <c r="O24" s="56"/>
      <c r="P24" s="174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282"/>
      <c r="AN24" s="282"/>
      <c r="AO24" s="282"/>
      <c r="AP24" s="283"/>
      <c r="AQ24" s="275"/>
    </row>
    <row r="25" spans="1:43" s="323" customFormat="1" ht="14.25" customHeight="1">
      <c r="A25" s="740">
        <v>109</v>
      </c>
      <c r="B25" s="741"/>
      <c r="C25" s="74" t="s">
        <v>169</v>
      </c>
      <c r="D25" s="63">
        <v>32</v>
      </c>
      <c r="E25" s="746">
        <v>607</v>
      </c>
      <c r="F25" s="747"/>
      <c r="G25" s="748"/>
      <c r="H25" s="548">
        <f t="shared" si="0"/>
        <v>2090</v>
      </c>
      <c r="I25" s="549"/>
      <c r="J25" s="550"/>
      <c r="K25" s="737">
        <f t="shared" si="1"/>
        <v>66880</v>
      </c>
      <c r="L25" s="738"/>
      <c r="M25" s="739"/>
      <c r="N25" s="326" t="s">
        <v>171</v>
      </c>
      <c r="O25" s="56"/>
      <c r="P25" s="174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282"/>
      <c r="AN25" s="282"/>
      <c r="AO25" s="282"/>
      <c r="AP25" s="283"/>
      <c r="AQ25" s="275"/>
    </row>
    <row r="26" spans="1:43" s="323" customFormat="1" ht="14.25" customHeight="1">
      <c r="A26" s="742"/>
      <c r="B26" s="743"/>
      <c r="C26" s="74" t="s">
        <v>170</v>
      </c>
      <c r="D26" s="63">
        <v>32</v>
      </c>
      <c r="E26" s="746">
        <v>572</v>
      </c>
      <c r="F26" s="747"/>
      <c r="G26" s="748"/>
      <c r="H26" s="548">
        <f t="shared" si="0"/>
        <v>1970</v>
      </c>
      <c r="I26" s="549"/>
      <c r="J26" s="550"/>
      <c r="K26" s="737">
        <f t="shared" si="1"/>
        <v>63040</v>
      </c>
      <c r="L26" s="738"/>
      <c r="M26" s="739"/>
      <c r="N26" s="326" t="s">
        <v>171</v>
      </c>
      <c r="O26" s="56"/>
      <c r="P26" s="174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282"/>
      <c r="AN26" s="282"/>
      <c r="AO26" s="282"/>
      <c r="AP26" s="283"/>
      <c r="AQ26" s="275"/>
    </row>
    <row r="27" spans="1:43" s="323" customFormat="1" ht="14.25" customHeight="1">
      <c r="A27" s="744"/>
      <c r="B27" s="745"/>
      <c r="C27" s="74" t="s">
        <v>172</v>
      </c>
      <c r="D27" s="63">
        <v>31</v>
      </c>
      <c r="E27" s="746">
        <v>577</v>
      </c>
      <c r="F27" s="747"/>
      <c r="G27" s="748"/>
      <c r="H27" s="548">
        <f t="shared" si="0"/>
        <v>2050</v>
      </c>
      <c r="I27" s="549"/>
      <c r="J27" s="550"/>
      <c r="K27" s="737">
        <f t="shared" si="1"/>
        <v>63550</v>
      </c>
      <c r="L27" s="738"/>
      <c r="M27" s="739"/>
      <c r="N27" s="326">
        <v>206</v>
      </c>
      <c r="O27" s="56"/>
      <c r="P27" s="174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282"/>
      <c r="AN27" s="282"/>
      <c r="AO27" s="282"/>
      <c r="AP27" s="283"/>
      <c r="AQ27" s="275"/>
    </row>
    <row r="28" spans="1:43" s="323" customFormat="1" ht="14.25" customHeight="1">
      <c r="A28" s="740">
        <v>110</v>
      </c>
      <c r="B28" s="741"/>
      <c r="C28" s="74" t="s">
        <v>169</v>
      </c>
      <c r="D28" s="63">
        <v>32</v>
      </c>
      <c r="E28" s="746">
        <v>564</v>
      </c>
      <c r="F28" s="747"/>
      <c r="G28" s="748"/>
      <c r="H28" s="548">
        <f t="shared" si="0"/>
        <v>1940</v>
      </c>
      <c r="I28" s="549"/>
      <c r="J28" s="550"/>
      <c r="K28" s="737">
        <f t="shared" si="1"/>
        <v>62080</v>
      </c>
      <c r="L28" s="738"/>
      <c r="M28" s="739"/>
      <c r="N28" s="326">
        <v>202</v>
      </c>
      <c r="O28" s="841"/>
      <c r="P28" s="174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282"/>
      <c r="AN28" s="282"/>
      <c r="AO28" s="282"/>
      <c r="AP28" s="283"/>
      <c r="AQ28" s="275"/>
    </row>
    <row r="29" spans="1:43" s="323" customFormat="1" ht="14.25" customHeight="1">
      <c r="A29" s="742"/>
      <c r="B29" s="743"/>
      <c r="C29" s="74" t="s">
        <v>170</v>
      </c>
      <c r="D29" s="63">
        <v>30</v>
      </c>
      <c r="E29" s="746">
        <v>586</v>
      </c>
      <c r="F29" s="747"/>
      <c r="G29" s="748"/>
      <c r="H29" s="548">
        <f t="shared" si="0"/>
        <v>2150</v>
      </c>
      <c r="I29" s="549"/>
      <c r="J29" s="550"/>
      <c r="K29" s="737">
        <f t="shared" si="1"/>
        <v>64500</v>
      </c>
      <c r="L29" s="738"/>
      <c r="M29" s="739"/>
      <c r="N29" s="326"/>
      <c r="O29" s="56"/>
      <c r="P29" s="174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282"/>
      <c r="AN29" s="282"/>
      <c r="AO29" s="282"/>
      <c r="AP29" s="283"/>
      <c r="AQ29" s="275"/>
    </row>
    <row r="30" spans="1:43" s="323" customFormat="1" ht="14.25" customHeight="1">
      <c r="A30" s="744"/>
      <c r="B30" s="745"/>
      <c r="C30" s="74" t="s">
        <v>172</v>
      </c>
      <c r="D30" s="63">
        <v>32</v>
      </c>
      <c r="E30" s="746">
        <v>563</v>
      </c>
      <c r="F30" s="747"/>
      <c r="G30" s="748"/>
      <c r="H30" s="548">
        <f t="shared" si="0"/>
        <v>1930</v>
      </c>
      <c r="I30" s="549"/>
      <c r="J30" s="550"/>
      <c r="K30" s="737">
        <f t="shared" si="1"/>
        <v>61760</v>
      </c>
      <c r="L30" s="738"/>
      <c r="M30" s="739"/>
      <c r="N30" s="326">
        <v>206</v>
      </c>
      <c r="O30" s="841"/>
      <c r="P30" s="174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282"/>
      <c r="AN30" s="282"/>
      <c r="AO30" s="282"/>
      <c r="AP30" s="283"/>
      <c r="AQ30" s="275"/>
    </row>
    <row r="31" spans="1:43" s="323" customFormat="1" ht="14.25" customHeight="1">
      <c r="A31" s="740">
        <v>111</v>
      </c>
      <c r="B31" s="741"/>
      <c r="C31" s="74" t="s">
        <v>169</v>
      </c>
      <c r="D31" s="63">
        <v>30</v>
      </c>
      <c r="E31" s="746">
        <v>546</v>
      </c>
      <c r="F31" s="747"/>
      <c r="G31" s="748"/>
      <c r="H31" s="548">
        <f t="shared" si="0"/>
        <v>2000</v>
      </c>
      <c r="I31" s="549"/>
      <c r="J31" s="550"/>
      <c r="K31" s="737">
        <f t="shared" si="1"/>
        <v>60000</v>
      </c>
      <c r="L31" s="738"/>
      <c r="M31" s="739"/>
      <c r="N31" s="326"/>
      <c r="O31" s="56"/>
      <c r="P31" s="174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282"/>
      <c r="AN31" s="282"/>
      <c r="AO31" s="282"/>
      <c r="AP31" s="283"/>
      <c r="AQ31" s="275"/>
    </row>
    <row r="32" spans="1:43" s="323" customFormat="1" ht="14.25" customHeight="1">
      <c r="A32" s="744"/>
      <c r="B32" s="745"/>
      <c r="C32" s="74" t="s">
        <v>170</v>
      </c>
      <c r="D32" s="63">
        <v>32</v>
      </c>
      <c r="E32" s="746">
        <v>497</v>
      </c>
      <c r="F32" s="747"/>
      <c r="G32" s="748"/>
      <c r="H32" s="548">
        <f t="shared" si="0"/>
        <v>1710</v>
      </c>
      <c r="I32" s="549"/>
      <c r="J32" s="550"/>
      <c r="K32" s="737">
        <f t="shared" si="1"/>
        <v>54720</v>
      </c>
      <c r="L32" s="738"/>
      <c r="M32" s="739"/>
      <c r="N32" s="326" t="s">
        <v>171</v>
      </c>
      <c r="O32" s="56"/>
      <c r="P32" s="174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0"/>
      <c r="AD32" s="329"/>
      <c r="AE32" s="329"/>
      <c r="AF32" s="329"/>
      <c r="AG32" s="329"/>
      <c r="AH32" s="329"/>
      <c r="AI32" s="329"/>
      <c r="AJ32" s="282"/>
      <c r="AK32" s="282"/>
      <c r="AL32" s="282"/>
      <c r="AM32" s="283"/>
      <c r="AN32" s="275"/>
    </row>
    <row r="33" spans="1:43" s="323" customFormat="1" ht="14.25" customHeight="1">
      <c r="A33" s="740">
        <v>112</v>
      </c>
      <c r="B33" s="741"/>
      <c r="C33" s="74" t="s">
        <v>169</v>
      </c>
      <c r="D33" s="63">
        <v>34</v>
      </c>
      <c r="E33" s="746">
        <v>619</v>
      </c>
      <c r="F33" s="747"/>
      <c r="G33" s="748"/>
      <c r="H33" s="548">
        <f t="shared" si="0"/>
        <v>2000</v>
      </c>
      <c r="I33" s="549"/>
      <c r="J33" s="550"/>
      <c r="K33" s="737">
        <f t="shared" si="1"/>
        <v>68000</v>
      </c>
      <c r="L33" s="738"/>
      <c r="M33" s="739"/>
      <c r="N33" s="326" t="s">
        <v>174</v>
      </c>
      <c r="O33" s="56"/>
      <c r="P33" s="174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282"/>
      <c r="AN33" s="282"/>
      <c r="AO33" s="282"/>
      <c r="AP33" s="283"/>
      <c r="AQ33" s="275"/>
    </row>
    <row r="34" spans="1:43" s="323" customFormat="1" ht="14.25" customHeight="1">
      <c r="A34" s="742"/>
      <c r="B34" s="743"/>
      <c r="C34" s="74" t="s">
        <v>170</v>
      </c>
      <c r="D34" s="63">
        <v>34</v>
      </c>
      <c r="E34" s="746">
        <v>586</v>
      </c>
      <c r="F34" s="747"/>
      <c r="G34" s="748"/>
      <c r="H34" s="548">
        <f t="shared" si="0"/>
        <v>1900</v>
      </c>
      <c r="I34" s="549"/>
      <c r="J34" s="550"/>
      <c r="K34" s="737">
        <f t="shared" si="1"/>
        <v>64600</v>
      </c>
      <c r="L34" s="738"/>
      <c r="M34" s="739"/>
      <c r="N34" s="326" t="s">
        <v>174</v>
      </c>
      <c r="O34" s="56"/>
      <c r="P34" s="174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282"/>
      <c r="AN34" s="282"/>
      <c r="AO34" s="282"/>
      <c r="AP34" s="283"/>
      <c r="AQ34" s="275"/>
    </row>
    <row r="35" spans="1:43" s="323" customFormat="1" ht="14.25" customHeight="1">
      <c r="A35" s="744"/>
      <c r="B35" s="745"/>
      <c r="C35" s="74" t="s">
        <v>172</v>
      </c>
      <c r="D35" s="63">
        <v>34</v>
      </c>
      <c r="E35" s="749">
        <v>621</v>
      </c>
      <c r="F35" s="750"/>
      <c r="G35" s="751"/>
      <c r="H35" s="548">
        <f t="shared" si="0"/>
        <v>2010</v>
      </c>
      <c r="I35" s="549"/>
      <c r="J35" s="550"/>
      <c r="K35" s="737">
        <f t="shared" si="1"/>
        <v>68340</v>
      </c>
      <c r="L35" s="738"/>
      <c r="M35" s="739"/>
      <c r="N35" s="326" t="s">
        <v>174</v>
      </c>
      <c r="O35" s="56"/>
      <c r="P35" s="174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282"/>
      <c r="AN35" s="282"/>
      <c r="AO35" s="282"/>
      <c r="AP35" s="283"/>
      <c r="AQ35" s="275"/>
    </row>
    <row r="36" spans="1:43" s="323" customFormat="1" ht="14.25" customHeight="1">
      <c r="A36" s="740">
        <v>113</v>
      </c>
      <c r="B36" s="741"/>
      <c r="C36" s="74" t="s">
        <v>169</v>
      </c>
      <c r="D36" s="63">
        <v>32</v>
      </c>
      <c r="E36" s="746">
        <v>564</v>
      </c>
      <c r="F36" s="747"/>
      <c r="G36" s="748"/>
      <c r="H36" s="548">
        <f t="shared" si="0"/>
        <v>1940</v>
      </c>
      <c r="I36" s="549"/>
      <c r="J36" s="550"/>
      <c r="K36" s="737">
        <f t="shared" si="1"/>
        <v>62080</v>
      </c>
      <c r="L36" s="738"/>
      <c r="M36" s="739"/>
      <c r="N36" s="326" t="s">
        <v>171</v>
      </c>
      <c r="O36" s="56"/>
      <c r="P36" s="174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282"/>
      <c r="AN36" s="282"/>
      <c r="AO36" s="282"/>
      <c r="AP36" s="283"/>
      <c r="AQ36" s="275"/>
    </row>
    <row r="37" spans="1:43" s="323" customFormat="1" ht="14.25" customHeight="1">
      <c r="A37" s="744"/>
      <c r="B37" s="745"/>
      <c r="C37" s="74" t="s">
        <v>170</v>
      </c>
      <c r="D37" s="63">
        <v>32</v>
      </c>
      <c r="E37" s="746">
        <v>574</v>
      </c>
      <c r="F37" s="747"/>
      <c r="G37" s="748"/>
      <c r="H37" s="548">
        <f t="shared" si="0"/>
        <v>1970</v>
      </c>
      <c r="I37" s="549"/>
      <c r="J37" s="550"/>
      <c r="K37" s="737">
        <f t="shared" si="1"/>
        <v>63040</v>
      </c>
      <c r="L37" s="738"/>
      <c r="M37" s="739"/>
      <c r="N37" s="326">
        <v>204</v>
      </c>
      <c r="O37" s="841"/>
      <c r="P37" s="174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282"/>
      <c r="AN37" s="282"/>
      <c r="AO37" s="282"/>
      <c r="AP37" s="283"/>
      <c r="AQ37" s="275"/>
    </row>
    <row r="38" spans="1:43" s="323" customFormat="1" ht="14.25" customHeight="1">
      <c r="A38" s="740">
        <v>114</v>
      </c>
      <c r="B38" s="741"/>
      <c r="C38" s="74" t="s">
        <v>169</v>
      </c>
      <c r="D38" s="63">
        <v>24</v>
      </c>
      <c r="E38" s="746">
        <v>470</v>
      </c>
      <c r="F38" s="747"/>
      <c r="G38" s="748"/>
      <c r="H38" s="548">
        <f t="shared" si="0"/>
        <v>2150</v>
      </c>
      <c r="I38" s="549"/>
      <c r="J38" s="550"/>
      <c r="K38" s="737">
        <f t="shared" si="1"/>
        <v>51600</v>
      </c>
      <c r="L38" s="738"/>
      <c r="M38" s="739"/>
      <c r="N38" s="326" t="s">
        <v>171</v>
      </c>
      <c r="O38" s="56"/>
      <c r="P38" s="174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282"/>
      <c r="AN38" s="282"/>
      <c r="AO38" s="282"/>
      <c r="AP38" s="283"/>
      <c r="AQ38" s="275"/>
    </row>
    <row r="39" spans="1:43" s="323" customFormat="1" ht="14.25" customHeight="1">
      <c r="A39" s="744"/>
      <c r="B39" s="745"/>
      <c r="C39" s="74" t="s">
        <v>170</v>
      </c>
      <c r="D39" s="63">
        <v>32</v>
      </c>
      <c r="E39" s="746">
        <v>509</v>
      </c>
      <c r="F39" s="747"/>
      <c r="G39" s="748"/>
      <c r="H39" s="548">
        <f t="shared" si="0"/>
        <v>1750</v>
      </c>
      <c r="I39" s="549"/>
      <c r="J39" s="550"/>
      <c r="K39" s="737">
        <f t="shared" si="1"/>
        <v>56000</v>
      </c>
      <c r="L39" s="738"/>
      <c r="M39" s="739"/>
      <c r="N39" s="326">
        <v>203</v>
      </c>
      <c r="O39" s="841"/>
      <c r="P39" s="174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282"/>
      <c r="AN39" s="282"/>
      <c r="AO39" s="282"/>
      <c r="AP39" s="283"/>
      <c r="AQ39" s="275"/>
    </row>
    <row r="40" spans="1:43" s="323" customFormat="1" ht="14.25" customHeight="1">
      <c r="A40" s="740">
        <v>115</v>
      </c>
      <c r="B40" s="741"/>
      <c r="C40" s="74" t="s">
        <v>169</v>
      </c>
      <c r="D40" s="58">
        <v>30</v>
      </c>
      <c r="E40" s="746">
        <v>553</v>
      </c>
      <c r="F40" s="747"/>
      <c r="G40" s="748"/>
      <c r="H40" s="548">
        <f t="shared" si="0"/>
        <v>2030</v>
      </c>
      <c r="I40" s="549"/>
      <c r="J40" s="550"/>
      <c r="K40" s="737">
        <f t="shared" si="1"/>
        <v>60900</v>
      </c>
      <c r="L40" s="738"/>
      <c r="M40" s="739"/>
      <c r="N40" s="326"/>
      <c r="O40" s="56"/>
      <c r="P40" s="174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329"/>
      <c r="AD40" s="329"/>
      <c r="AE40" s="329"/>
      <c r="AF40" s="329"/>
      <c r="AG40" s="329"/>
      <c r="AH40" s="329"/>
      <c r="AI40" s="329"/>
      <c r="AJ40" s="329"/>
      <c r="AK40" s="282"/>
      <c r="AL40" s="282"/>
      <c r="AM40" s="282"/>
      <c r="AN40" s="283"/>
      <c r="AO40" s="275"/>
    </row>
    <row r="41" spans="1:43" s="323" customFormat="1" ht="14.25" customHeight="1">
      <c r="A41" s="742"/>
      <c r="B41" s="743"/>
      <c r="C41" s="74" t="s">
        <v>170</v>
      </c>
      <c r="D41" s="58">
        <v>32</v>
      </c>
      <c r="E41" s="749">
        <v>530</v>
      </c>
      <c r="F41" s="750"/>
      <c r="G41" s="751"/>
      <c r="H41" s="548">
        <f t="shared" si="0"/>
        <v>1820</v>
      </c>
      <c r="I41" s="549"/>
      <c r="J41" s="550"/>
      <c r="K41" s="737">
        <f t="shared" si="1"/>
        <v>58240</v>
      </c>
      <c r="L41" s="738"/>
      <c r="M41" s="739"/>
      <c r="N41" s="326" t="s">
        <v>171</v>
      </c>
      <c r="O41" s="56"/>
      <c r="P41" s="174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282"/>
      <c r="AN41" s="282"/>
      <c r="AO41" s="282"/>
      <c r="AP41" s="283"/>
      <c r="AQ41" s="275"/>
    </row>
    <row r="42" spans="1:43" s="323" customFormat="1" ht="14.25" customHeight="1">
      <c r="A42" s="744"/>
      <c r="B42" s="745"/>
      <c r="C42" s="74" t="s">
        <v>172</v>
      </c>
      <c r="D42" s="58">
        <v>32</v>
      </c>
      <c r="E42" s="746">
        <v>561</v>
      </c>
      <c r="F42" s="747"/>
      <c r="G42" s="748"/>
      <c r="H42" s="548">
        <f t="shared" si="0"/>
        <v>1930</v>
      </c>
      <c r="I42" s="549"/>
      <c r="J42" s="550"/>
      <c r="K42" s="737">
        <f t="shared" si="1"/>
        <v>61760</v>
      </c>
      <c r="L42" s="738"/>
      <c r="M42" s="739"/>
      <c r="N42" s="326">
        <v>205</v>
      </c>
      <c r="O42" s="841"/>
      <c r="P42" s="174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282"/>
      <c r="AN42" s="282"/>
      <c r="AO42" s="282"/>
      <c r="AP42" s="283"/>
      <c r="AQ42" s="275"/>
    </row>
    <row r="43" spans="1:43" s="323" customFormat="1" ht="14.25" customHeight="1">
      <c r="A43" s="740">
        <v>116</v>
      </c>
      <c r="B43" s="741"/>
      <c r="C43" s="74" t="s">
        <v>169</v>
      </c>
      <c r="D43" s="58">
        <v>30</v>
      </c>
      <c r="E43" s="746">
        <v>496</v>
      </c>
      <c r="F43" s="747"/>
      <c r="G43" s="748"/>
      <c r="H43" s="548">
        <f t="shared" si="0"/>
        <v>1820</v>
      </c>
      <c r="I43" s="549"/>
      <c r="J43" s="550"/>
      <c r="K43" s="737">
        <f t="shared" si="1"/>
        <v>54600</v>
      </c>
      <c r="L43" s="738"/>
      <c r="M43" s="739"/>
      <c r="N43" s="326"/>
      <c r="O43" s="380"/>
      <c r="P43" s="57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282"/>
      <c r="AN43" s="282"/>
      <c r="AO43" s="282"/>
      <c r="AP43" s="283"/>
      <c r="AQ43" s="275"/>
    </row>
    <row r="44" spans="1:43" s="323" customFormat="1" ht="14.25" customHeight="1">
      <c r="A44" s="742"/>
      <c r="B44" s="743"/>
      <c r="C44" s="74" t="s">
        <v>170</v>
      </c>
      <c r="D44" s="58">
        <v>32</v>
      </c>
      <c r="E44" s="746">
        <v>564</v>
      </c>
      <c r="F44" s="747"/>
      <c r="G44" s="748"/>
      <c r="H44" s="548">
        <f t="shared" si="0"/>
        <v>1940</v>
      </c>
      <c r="I44" s="549"/>
      <c r="J44" s="550"/>
      <c r="K44" s="737">
        <f t="shared" si="1"/>
        <v>62080</v>
      </c>
      <c r="L44" s="738"/>
      <c r="M44" s="739"/>
      <c r="N44" s="326">
        <v>203</v>
      </c>
      <c r="O44" s="841"/>
      <c r="P44" s="174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282"/>
      <c r="AN44" s="282"/>
      <c r="AO44" s="282"/>
      <c r="AP44" s="283"/>
      <c r="AQ44" s="275"/>
    </row>
    <row r="45" spans="1:43" s="323" customFormat="1" ht="14.25" customHeight="1">
      <c r="A45" s="744"/>
      <c r="B45" s="745"/>
      <c r="C45" s="74" t="s">
        <v>172</v>
      </c>
      <c r="D45" s="58">
        <v>30</v>
      </c>
      <c r="E45" s="746">
        <v>462</v>
      </c>
      <c r="F45" s="747"/>
      <c r="G45" s="748"/>
      <c r="H45" s="548">
        <f t="shared" si="0"/>
        <v>1690</v>
      </c>
      <c r="I45" s="549"/>
      <c r="J45" s="550"/>
      <c r="K45" s="737">
        <f t="shared" si="1"/>
        <v>50700</v>
      </c>
      <c r="L45" s="738"/>
      <c r="M45" s="739"/>
      <c r="N45" s="326"/>
      <c r="O45" s="56"/>
      <c r="P45" s="174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282"/>
      <c r="AN45" s="282"/>
      <c r="AO45" s="282"/>
      <c r="AP45" s="283"/>
      <c r="AQ45" s="275"/>
    </row>
    <row r="46" spans="1:43" s="323" customFormat="1" ht="14.25" customHeight="1">
      <c r="A46" s="740">
        <v>117</v>
      </c>
      <c r="B46" s="741"/>
      <c r="C46" s="74" t="s">
        <v>169</v>
      </c>
      <c r="D46" s="58">
        <v>32</v>
      </c>
      <c r="E46" s="749">
        <v>541</v>
      </c>
      <c r="F46" s="750"/>
      <c r="G46" s="751"/>
      <c r="H46" s="548">
        <f t="shared" si="0"/>
        <v>1860</v>
      </c>
      <c r="I46" s="549"/>
      <c r="J46" s="550"/>
      <c r="K46" s="737">
        <f t="shared" si="1"/>
        <v>59520</v>
      </c>
      <c r="L46" s="738"/>
      <c r="M46" s="739"/>
      <c r="N46" s="326">
        <v>201</v>
      </c>
      <c r="O46" s="841"/>
      <c r="P46" s="174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282"/>
      <c r="AN46" s="282"/>
      <c r="AO46" s="282"/>
      <c r="AP46" s="283"/>
      <c r="AQ46" s="275"/>
    </row>
    <row r="47" spans="1:43" s="323" customFormat="1" ht="14.25" customHeight="1">
      <c r="A47" s="744"/>
      <c r="B47" s="745"/>
      <c r="C47" s="74" t="s">
        <v>170</v>
      </c>
      <c r="D47" s="58">
        <v>30</v>
      </c>
      <c r="E47" s="746">
        <v>518</v>
      </c>
      <c r="F47" s="747"/>
      <c r="G47" s="748"/>
      <c r="H47" s="548">
        <f t="shared" si="0"/>
        <v>1900</v>
      </c>
      <c r="I47" s="549"/>
      <c r="J47" s="550"/>
      <c r="K47" s="737">
        <f t="shared" si="1"/>
        <v>57000</v>
      </c>
      <c r="L47" s="738"/>
      <c r="M47" s="739"/>
      <c r="N47" s="326"/>
      <c r="O47" s="56"/>
      <c r="P47" s="174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282"/>
      <c r="AN47" s="282"/>
      <c r="AO47" s="282"/>
      <c r="AP47" s="283"/>
      <c r="AQ47" s="275"/>
    </row>
    <row r="48" spans="1:43" s="323" customFormat="1" ht="14.25" customHeight="1">
      <c r="A48" s="740">
        <v>118</v>
      </c>
      <c r="B48" s="741"/>
      <c r="C48" s="74" t="s">
        <v>169</v>
      </c>
      <c r="D48" s="58">
        <v>30</v>
      </c>
      <c r="E48" s="746">
        <v>539</v>
      </c>
      <c r="F48" s="747"/>
      <c r="G48" s="748"/>
      <c r="H48" s="548">
        <f t="shared" si="0"/>
        <v>1980</v>
      </c>
      <c r="I48" s="549"/>
      <c r="J48" s="550"/>
      <c r="K48" s="737">
        <f t="shared" si="1"/>
        <v>59400</v>
      </c>
      <c r="L48" s="738"/>
      <c r="M48" s="739"/>
      <c r="N48" s="326"/>
      <c r="O48" s="56"/>
      <c r="P48" s="174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282"/>
      <c r="AN48" s="282"/>
      <c r="AO48" s="282"/>
      <c r="AP48" s="283"/>
      <c r="AQ48" s="275"/>
    </row>
    <row r="49" spans="1:43" s="323" customFormat="1" ht="14.25" customHeight="1">
      <c r="A49" s="742"/>
      <c r="B49" s="743"/>
      <c r="C49" s="74" t="s">
        <v>170</v>
      </c>
      <c r="D49" s="58">
        <v>32</v>
      </c>
      <c r="E49" s="746">
        <v>512</v>
      </c>
      <c r="F49" s="747"/>
      <c r="G49" s="748"/>
      <c r="H49" s="548">
        <f t="shared" si="0"/>
        <v>1760</v>
      </c>
      <c r="I49" s="549"/>
      <c r="J49" s="550"/>
      <c r="K49" s="737">
        <f t="shared" si="1"/>
        <v>56320</v>
      </c>
      <c r="L49" s="738"/>
      <c r="M49" s="739"/>
      <c r="N49" s="326" t="s">
        <v>171</v>
      </c>
      <c r="O49" s="56"/>
      <c r="P49" s="174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282"/>
      <c r="AN49" s="282"/>
      <c r="AO49" s="282"/>
      <c r="AP49" s="283"/>
      <c r="AQ49" s="275"/>
    </row>
    <row r="50" spans="1:43" s="323" customFormat="1" ht="14.25" customHeight="1">
      <c r="A50" s="744"/>
      <c r="B50" s="745"/>
      <c r="C50" s="74" t="s">
        <v>172</v>
      </c>
      <c r="D50" s="58">
        <v>18</v>
      </c>
      <c r="E50" s="746">
        <v>293</v>
      </c>
      <c r="F50" s="747"/>
      <c r="G50" s="748"/>
      <c r="H50" s="548">
        <f t="shared" si="0"/>
        <v>1790</v>
      </c>
      <c r="I50" s="549"/>
      <c r="J50" s="550"/>
      <c r="K50" s="737">
        <f t="shared" si="1"/>
        <v>32220</v>
      </c>
      <c r="L50" s="738"/>
      <c r="M50" s="739"/>
      <c r="N50" s="326" t="s">
        <v>171</v>
      </c>
      <c r="O50" s="56"/>
      <c r="P50" s="174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282"/>
      <c r="AN50" s="282"/>
      <c r="AO50" s="282"/>
      <c r="AP50" s="283"/>
      <c r="AQ50" s="275"/>
    </row>
    <row r="51" spans="1:43" s="323" customFormat="1" ht="14.25" customHeight="1">
      <c r="A51" s="434" t="s">
        <v>175</v>
      </c>
      <c r="B51" s="436"/>
      <c r="C51" s="317"/>
      <c r="D51" s="83">
        <f>SUM(D5:D50)</f>
        <v>1395</v>
      </c>
      <c r="E51" s="734">
        <f>SUM(E5:G50)</f>
        <v>24176</v>
      </c>
      <c r="F51" s="735"/>
      <c r="G51" s="736"/>
      <c r="H51" s="319"/>
      <c r="I51" s="320"/>
      <c r="J51" s="321"/>
      <c r="K51" s="737">
        <f>SUM(K5:K50)</f>
        <v>2659790</v>
      </c>
      <c r="L51" s="738"/>
      <c r="M51" s="739"/>
      <c r="N51" s="324"/>
      <c r="O51" s="842">
        <f>SUM(O5:O50)</f>
        <v>0</v>
      </c>
      <c r="P51" s="174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282"/>
      <c r="AN51" s="282"/>
      <c r="AO51" s="282"/>
      <c r="AP51" s="283"/>
      <c r="AQ51" s="275"/>
    </row>
    <row r="52" spans="1:43" s="323" customFormat="1" ht="14.25" customHeight="1">
      <c r="A52" s="50" t="s">
        <v>143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194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282"/>
      <c r="AN52" s="282"/>
      <c r="AO52" s="282"/>
      <c r="AP52" s="283"/>
      <c r="AQ52" s="275"/>
    </row>
    <row r="53" spans="1:43" s="323" customFormat="1" ht="8.25" customHeight="1">
      <c r="A53" s="316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167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282"/>
      <c r="AN53" s="282"/>
      <c r="AO53" s="282"/>
      <c r="AP53" s="283"/>
      <c r="AQ53" s="275"/>
    </row>
    <row r="54" spans="1:43"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</row>
    <row r="55" spans="1:43"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</row>
    <row r="56" spans="1:43"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</row>
    <row r="57" spans="1:43"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</row>
    <row r="58" spans="1:43"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</row>
    <row r="59" spans="1:43"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</row>
    <row r="60" spans="1:43"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</row>
    <row r="61" spans="1:43"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</row>
    <row r="62" spans="1:43"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</row>
    <row r="63" spans="1:43"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</row>
    <row r="64" spans="1:43"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</row>
    <row r="65" spans="29:42"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3"/>
    </row>
    <row r="66" spans="29:42"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  <c r="AM66" s="273"/>
      <c r="AN66" s="273"/>
      <c r="AO66" s="273"/>
      <c r="AP66" s="273"/>
    </row>
    <row r="67" spans="29:42">
      <c r="AC67" s="273"/>
      <c r="AD67" s="273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  <c r="AP67" s="273"/>
    </row>
    <row r="68" spans="29:42"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</row>
    <row r="69" spans="29:42"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</row>
    <row r="70" spans="29:42"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</row>
    <row r="71" spans="29:42"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</row>
    <row r="72" spans="29:42"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</row>
    <row r="73" spans="29:42"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</row>
    <row r="74" spans="29:42"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</row>
    <row r="75" spans="29:42"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</row>
    <row r="76" spans="29:42"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</row>
    <row r="77" spans="29:42"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</row>
  </sheetData>
  <mergeCells count="167">
    <mergeCell ref="A3:H3"/>
    <mergeCell ref="I3:N3"/>
    <mergeCell ref="A4:B4"/>
    <mergeCell ref="E4:G4"/>
    <mergeCell ref="H4:J4"/>
    <mergeCell ref="K4:M4"/>
    <mergeCell ref="A5:B7"/>
    <mergeCell ref="E5:G5"/>
    <mergeCell ref="H5:J5"/>
    <mergeCell ref="K5:M5"/>
    <mergeCell ref="E6:G6"/>
    <mergeCell ref="H6:J6"/>
    <mergeCell ref="K9:M9"/>
    <mergeCell ref="A10:B11"/>
    <mergeCell ref="E10:G10"/>
    <mergeCell ref="H10:J10"/>
    <mergeCell ref="K10:M10"/>
    <mergeCell ref="E11:G11"/>
    <mergeCell ref="H11:J11"/>
    <mergeCell ref="K11:M11"/>
    <mergeCell ref="K6:M6"/>
    <mergeCell ref="E7:G7"/>
    <mergeCell ref="H7:J7"/>
    <mergeCell ref="K7:M7"/>
    <mergeCell ref="A8:B9"/>
    <mergeCell ref="E8:G8"/>
    <mergeCell ref="H8:J8"/>
    <mergeCell ref="K8:M8"/>
    <mergeCell ref="E9:G9"/>
    <mergeCell ref="H9:J9"/>
    <mergeCell ref="E17:G17"/>
    <mergeCell ref="H17:J17"/>
    <mergeCell ref="K17:M17"/>
    <mergeCell ref="A12:B14"/>
    <mergeCell ref="E12:G12"/>
    <mergeCell ref="H12:J12"/>
    <mergeCell ref="K12:M12"/>
    <mergeCell ref="E13:G13"/>
    <mergeCell ref="H13:J13"/>
    <mergeCell ref="K13:M13"/>
    <mergeCell ref="E14:G14"/>
    <mergeCell ref="H14:J14"/>
    <mergeCell ref="K14:M14"/>
    <mergeCell ref="A21:B22"/>
    <mergeCell ref="E21:G21"/>
    <mergeCell ref="H21:J21"/>
    <mergeCell ref="K21:M21"/>
    <mergeCell ref="E22:G22"/>
    <mergeCell ref="H22:J22"/>
    <mergeCell ref="K22:M22"/>
    <mergeCell ref="E18:G18"/>
    <mergeCell ref="H18:J18"/>
    <mergeCell ref="K18:M18"/>
    <mergeCell ref="A19:B20"/>
    <mergeCell ref="E19:G19"/>
    <mergeCell ref="H19:J19"/>
    <mergeCell ref="K19:M19"/>
    <mergeCell ref="E20:G20"/>
    <mergeCell ref="H20:J20"/>
    <mergeCell ref="K20:M20"/>
    <mergeCell ref="A15:B18"/>
    <mergeCell ref="E15:G15"/>
    <mergeCell ref="H15:J15"/>
    <mergeCell ref="K15:M15"/>
    <mergeCell ref="E16:G16"/>
    <mergeCell ref="H16:J16"/>
    <mergeCell ref="K16:M16"/>
    <mergeCell ref="A23:B24"/>
    <mergeCell ref="E23:G23"/>
    <mergeCell ref="H23:J23"/>
    <mergeCell ref="K23:M23"/>
    <mergeCell ref="AG23:AH23"/>
    <mergeCell ref="AI23:AL23"/>
    <mergeCell ref="E24:G24"/>
    <mergeCell ref="H24:J24"/>
    <mergeCell ref="K24:M24"/>
    <mergeCell ref="A25:B27"/>
    <mergeCell ref="E25:G25"/>
    <mergeCell ref="H25:J25"/>
    <mergeCell ref="K25:M25"/>
    <mergeCell ref="E26:G26"/>
    <mergeCell ref="H26:J26"/>
    <mergeCell ref="K26:M26"/>
    <mergeCell ref="E27:G27"/>
    <mergeCell ref="H27:J27"/>
    <mergeCell ref="K27:M27"/>
    <mergeCell ref="A31:B32"/>
    <mergeCell ref="E31:G31"/>
    <mergeCell ref="H31:J31"/>
    <mergeCell ref="K31:M31"/>
    <mergeCell ref="E32:G32"/>
    <mergeCell ref="H32:J32"/>
    <mergeCell ref="K32:M32"/>
    <mergeCell ref="A28:B30"/>
    <mergeCell ref="E28:G28"/>
    <mergeCell ref="H28:J28"/>
    <mergeCell ref="K28:M28"/>
    <mergeCell ref="E29:G29"/>
    <mergeCell ref="H29:J29"/>
    <mergeCell ref="K29:M29"/>
    <mergeCell ref="E30:G30"/>
    <mergeCell ref="H30:J30"/>
    <mergeCell ref="K30:M30"/>
    <mergeCell ref="A33:B35"/>
    <mergeCell ref="E33:G33"/>
    <mergeCell ref="H33:J33"/>
    <mergeCell ref="K33:M33"/>
    <mergeCell ref="E34:G34"/>
    <mergeCell ref="H34:J34"/>
    <mergeCell ref="K34:M34"/>
    <mergeCell ref="E35:G35"/>
    <mergeCell ref="H35:J35"/>
    <mergeCell ref="K35:M35"/>
    <mergeCell ref="A38:B39"/>
    <mergeCell ref="E38:G38"/>
    <mergeCell ref="H38:J38"/>
    <mergeCell ref="K38:M38"/>
    <mergeCell ref="E39:G39"/>
    <mergeCell ref="H39:J39"/>
    <mergeCell ref="K39:M39"/>
    <mergeCell ref="A36:B37"/>
    <mergeCell ref="E36:G36"/>
    <mergeCell ref="H36:J36"/>
    <mergeCell ref="K36:M36"/>
    <mergeCell ref="E37:G37"/>
    <mergeCell ref="H37:J37"/>
    <mergeCell ref="K37:M37"/>
    <mergeCell ref="A40:B42"/>
    <mergeCell ref="E40:G40"/>
    <mergeCell ref="H40:J40"/>
    <mergeCell ref="K40:M40"/>
    <mergeCell ref="E41:G41"/>
    <mergeCell ref="H41:J41"/>
    <mergeCell ref="K41:M41"/>
    <mergeCell ref="E42:G42"/>
    <mergeCell ref="H42:J42"/>
    <mergeCell ref="K42:M42"/>
    <mergeCell ref="A46:B47"/>
    <mergeCell ref="E46:G46"/>
    <mergeCell ref="H46:J46"/>
    <mergeCell ref="K46:M46"/>
    <mergeCell ref="E47:G47"/>
    <mergeCell ref="H47:J47"/>
    <mergeCell ref="K47:M47"/>
    <mergeCell ref="A43:B45"/>
    <mergeCell ref="E43:G43"/>
    <mergeCell ref="H43:J43"/>
    <mergeCell ref="K43:M43"/>
    <mergeCell ref="E44:G44"/>
    <mergeCell ref="H44:J44"/>
    <mergeCell ref="K44:M44"/>
    <mergeCell ref="E45:G45"/>
    <mergeCell ref="H45:J45"/>
    <mergeCell ref="K45:M45"/>
    <mergeCell ref="A51:B51"/>
    <mergeCell ref="E51:G51"/>
    <mergeCell ref="K51:M51"/>
    <mergeCell ref="A48:B50"/>
    <mergeCell ref="E48:G48"/>
    <mergeCell ref="H48:J48"/>
    <mergeCell ref="K48:M48"/>
    <mergeCell ref="E49:G49"/>
    <mergeCell ref="H49:J49"/>
    <mergeCell ref="K49:M49"/>
    <mergeCell ref="E50:G50"/>
    <mergeCell ref="H50:J50"/>
    <mergeCell ref="K50:M50"/>
  </mergeCells>
  <phoneticPr fontId="3" type="noConversion"/>
  <printOptions horizontalCentered="1"/>
  <pageMargins left="0.27559055118110237" right="0.27559055118110237" top="0.47244094488188981" bottom="0.35433070866141736" header="0.51181102362204722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91"/>
  <sheetViews>
    <sheetView tabSelected="1" zoomScaleSheetLayoutView="100" workbookViewId="0">
      <selection activeCell="D40" sqref="D40:E40"/>
    </sheetView>
  </sheetViews>
  <sheetFormatPr defaultRowHeight="13.5"/>
  <cols>
    <col min="1" max="2" width="4.44140625" style="316" customWidth="1"/>
    <col min="3" max="3" width="9.109375" style="316" customWidth="1"/>
    <col min="4" max="4" width="13.21875" style="316" customWidth="1"/>
    <col min="5" max="5" width="7.6640625" style="316" customWidth="1"/>
    <col min="6" max="6" width="4.44140625" style="316" customWidth="1"/>
    <col min="7" max="7" width="3.5546875" style="316" customWidth="1"/>
    <col min="8" max="8" width="7.109375" style="316" customWidth="1"/>
    <col min="9" max="9" width="2.77734375" style="316" customWidth="1"/>
    <col min="10" max="10" width="2.88671875" style="316" customWidth="1"/>
    <col min="11" max="11" width="3.33203125" style="316" customWidth="1"/>
    <col min="12" max="12" width="3.77734375" style="316" customWidth="1"/>
    <col min="13" max="13" width="7.44140625" style="316" customWidth="1"/>
    <col min="14" max="14" width="11.33203125" style="316" customWidth="1"/>
    <col min="15" max="15" width="13.109375" style="316" customWidth="1"/>
    <col min="16" max="16" width="11.5546875" style="158" customWidth="1"/>
    <col min="17" max="17" width="9.33203125" style="316" customWidth="1"/>
    <col min="18" max="18" width="7.77734375" style="316" customWidth="1"/>
    <col min="19" max="19" width="12.5546875" style="316" customWidth="1"/>
    <col min="20" max="20" width="6.77734375" style="316" customWidth="1"/>
    <col min="21" max="21" width="6.21875" style="316" customWidth="1"/>
    <col min="22" max="22" width="5.88671875" style="316" customWidth="1"/>
    <col min="23" max="23" width="1.5546875" style="316" customWidth="1"/>
    <col min="24" max="24" width="9" style="316" bestFit="1" customWidth="1"/>
    <col min="25" max="25" width="12.44140625" style="316" customWidth="1"/>
    <col min="26" max="16384" width="8.88671875" style="316"/>
  </cols>
  <sheetData>
    <row r="1" spans="1:50" ht="13.5" customHeight="1">
      <c r="AC1" s="273"/>
      <c r="AD1" s="329"/>
      <c r="AE1" s="329"/>
      <c r="AF1" s="329"/>
      <c r="AG1" s="329"/>
      <c r="AH1" s="329"/>
      <c r="AI1" s="329"/>
      <c r="AJ1" s="329"/>
      <c r="AK1" s="329"/>
      <c r="AL1" s="329"/>
      <c r="AM1" s="282"/>
      <c r="AN1" s="282"/>
      <c r="AO1" s="282"/>
      <c r="AP1" s="283"/>
      <c r="AQ1" s="275"/>
      <c r="AR1" s="323"/>
      <c r="AS1" s="323"/>
      <c r="AT1" s="323"/>
      <c r="AU1" s="323"/>
      <c r="AV1" s="323"/>
      <c r="AW1" s="323"/>
      <c r="AX1" s="323"/>
    </row>
    <row r="2" spans="1:50" ht="22.5" customHeight="1">
      <c r="A2" s="328" t="s">
        <v>102</v>
      </c>
      <c r="L2" s="785">
        <v>41121</v>
      </c>
      <c r="M2" s="785"/>
      <c r="N2" s="785"/>
      <c r="O2" s="318"/>
      <c r="AC2" s="273"/>
      <c r="AD2" s="329"/>
      <c r="AE2" s="329"/>
      <c r="AF2" s="329"/>
      <c r="AG2" s="329"/>
      <c r="AH2" s="329"/>
      <c r="AI2" s="329"/>
      <c r="AJ2" s="329"/>
      <c r="AK2" s="329"/>
      <c r="AL2" s="329"/>
      <c r="AM2" s="282"/>
      <c r="AN2" s="282"/>
      <c r="AO2" s="282"/>
      <c r="AP2" s="283"/>
      <c r="AQ2" s="275"/>
      <c r="AR2" s="323"/>
      <c r="AS2" s="323"/>
      <c r="AT2" s="323"/>
      <c r="AU2" s="323"/>
      <c r="AV2" s="323"/>
      <c r="AW2" s="323"/>
      <c r="AX2" s="323"/>
    </row>
    <row r="3" spans="1:50" ht="15.75" customHeight="1" thickBot="1">
      <c r="B3" s="786" t="s">
        <v>255</v>
      </c>
      <c r="C3" s="787"/>
      <c r="D3" s="786" t="s">
        <v>256</v>
      </c>
      <c r="E3" s="788"/>
      <c r="F3" s="788"/>
      <c r="G3" s="787"/>
      <c r="H3" s="789" t="s">
        <v>2</v>
      </c>
      <c r="I3" s="789"/>
      <c r="J3" s="789"/>
      <c r="K3" s="789"/>
      <c r="L3" s="789"/>
      <c r="M3" s="789" t="s">
        <v>257</v>
      </c>
      <c r="N3" s="789"/>
      <c r="O3" s="323"/>
      <c r="P3" s="195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273"/>
      <c r="AD3" s="329"/>
      <c r="AE3" s="329"/>
      <c r="AF3" s="329"/>
      <c r="AG3" s="329"/>
      <c r="AH3" s="329"/>
      <c r="AI3" s="329"/>
      <c r="AJ3" s="329"/>
      <c r="AK3" s="329"/>
      <c r="AL3" s="329"/>
      <c r="AM3" s="282"/>
      <c r="AN3" s="282"/>
      <c r="AO3" s="282"/>
      <c r="AP3" s="283"/>
      <c r="AQ3" s="275"/>
      <c r="AR3" s="323"/>
      <c r="AS3" s="323"/>
      <c r="AT3" s="323"/>
      <c r="AU3" s="323"/>
      <c r="AV3" s="323"/>
      <c r="AW3" s="323"/>
      <c r="AX3" s="323"/>
    </row>
    <row r="4" spans="1:50" ht="15.75" customHeight="1" thickTop="1">
      <c r="B4" s="781" t="s">
        <v>107</v>
      </c>
      <c r="C4" s="782"/>
      <c r="D4" s="781" t="s">
        <v>258</v>
      </c>
      <c r="E4" s="783"/>
      <c r="F4" s="783"/>
      <c r="G4" s="782"/>
      <c r="H4" s="784">
        <v>52371336</v>
      </c>
      <c r="I4" s="784"/>
      <c r="J4" s="784"/>
      <c r="K4" s="784"/>
      <c r="L4" s="784"/>
      <c r="M4" s="780"/>
      <c r="N4" s="780"/>
      <c r="O4" s="130"/>
      <c r="P4" s="159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273"/>
      <c r="AD4" s="329"/>
      <c r="AE4" s="329"/>
      <c r="AF4" s="329"/>
      <c r="AG4" s="329"/>
      <c r="AH4" s="329"/>
      <c r="AI4" s="329"/>
      <c r="AJ4" s="329"/>
      <c r="AK4" s="329"/>
      <c r="AL4" s="329"/>
      <c r="AM4" s="282"/>
      <c r="AN4" s="282"/>
      <c r="AO4" s="282"/>
      <c r="AP4" s="283"/>
      <c r="AQ4" s="275"/>
      <c r="AR4" s="323"/>
      <c r="AS4" s="323"/>
      <c r="AT4" s="323"/>
      <c r="AU4" s="323"/>
      <c r="AV4" s="323"/>
      <c r="AW4" s="323"/>
      <c r="AX4" s="323"/>
    </row>
    <row r="5" spans="1:50" ht="15.75" customHeight="1">
      <c r="B5" s="777" t="s">
        <v>287</v>
      </c>
      <c r="C5" s="779"/>
      <c r="D5" s="434" t="s">
        <v>258</v>
      </c>
      <c r="E5" s="435"/>
      <c r="F5" s="435"/>
      <c r="G5" s="436"/>
      <c r="H5" s="468">
        <v>26279461</v>
      </c>
      <c r="I5" s="469"/>
      <c r="J5" s="469"/>
      <c r="K5" s="469"/>
      <c r="L5" s="470"/>
      <c r="M5" s="780" t="s">
        <v>360</v>
      </c>
      <c r="N5" s="780"/>
      <c r="O5" s="130"/>
      <c r="P5" s="196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273"/>
      <c r="AD5" s="329"/>
      <c r="AE5" s="329"/>
      <c r="AF5" s="329"/>
      <c r="AG5" s="329"/>
      <c r="AH5" s="329"/>
      <c r="AI5" s="329"/>
      <c r="AJ5" s="329"/>
      <c r="AK5" s="329"/>
      <c r="AL5" s="329"/>
      <c r="AM5" s="282"/>
      <c r="AN5" s="282"/>
      <c r="AO5" s="282"/>
      <c r="AP5" s="283"/>
      <c r="AQ5" s="275"/>
      <c r="AR5" s="323"/>
      <c r="AS5" s="323"/>
      <c r="AT5" s="323"/>
      <c r="AU5" s="323"/>
      <c r="AV5" s="323"/>
      <c r="AW5" s="323"/>
      <c r="AX5" s="323"/>
    </row>
    <row r="6" spans="1:50" ht="15.75" customHeight="1">
      <c r="B6" s="434" t="s">
        <v>137</v>
      </c>
      <c r="C6" s="436"/>
      <c r="D6" s="434" t="s">
        <v>258</v>
      </c>
      <c r="E6" s="435"/>
      <c r="F6" s="435"/>
      <c r="G6" s="436"/>
      <c r="H6" s="463">
        <v>25402677</v>
      </c>
      <c r="I6" s="463"/>
      <c r="J6" s="463"/>
      <c r="K6" s="463"/>
      <c r="L6" s="463"/>
      <c r="M6" s="780"/>
      <c r="N6" s="780"/>
      <c r="O6" s="130"/>
      <c r="P6" s="196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273"/>
      <c r="AD6" s="329"/>
      <c r="AE6" s="329"/>
      <c r="AF6" s="329"/>
      <c r="AG6" s="329"/>
      <c r="AH6" s="329"/>
      <c r="AI6" s="329"/>
      <c r="AJ6" s="329"/>
      <c r="AK6" s="329"/>
      <c r="AL6" s="329"/>
      <c r="AM6" s="282"/>
      <c r="AN6" s="282"/>
      <c r="AO6" s="282"/>
      <c r="AP6" s="283"/>
      <c r="AQ6" s="275"/>
      <c r="AR6" s="323"/>
      <c r="AS6" s="323"/>
      <c r="AT6" s="323"/>
      <c r="AU6" s="323"/>
      <c r="AV6" s="323"/>
      <c r="AW6" s="323"/>
      <c r="AX6" s="323"/>
    </row>
    <row r="7" spans="1:50" ht="15.75" customHeight="1">
      <c r="B7" s="434" t="s">
        <v>138</v>
      </c>
      <c r="C7" s="436"/>
      <c r="D7" s="434" t="s">
        <v>258</v>
      </c>
      <c r="E7" s="435"/>
      <c r="F7" s="435"/>
      <c r="G7" s="436"/>
      <c r="H7" s="468">
        <v>62858202</v>
      </c>
      <c r="I7" s="469"/>
      <c r="J7" s="469"/>
      <c r="K7" s="469"/>
      <c r="L7" s="470"/>
      <c r="M7" s="780"/>
      <c r="N7" s="780"/>
      <c r="O7" s="130"/>
      <c r="P7" s="196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273"/>
      <c r="AD7" s="329"/>
      <c r="AE7" s="329"/>
      <c r="AF7" s="329"/>
      <c r="AG7" s="329"/>
      <c r="AH7" s="329"/>
      <c r="AI7" s="329"/>
      <c r="AJ7" s="329"/>
      <c r="AK7" s="329"/>
      <c r="AL7" s="329"/>
      <c r="AM7" s="282"/>
      <c r="AN7" s="282"/>
      <c r="AO7" s="282"/>
      <c r="AP7" s="283"/>
      <c r="AQ7" s="275"/>
      <c r="AR7" s="323"/>
      <c r="AS7" s="323"/>
      <c r="AT7" s="323"/>
      <c r="AU7" s="323"/>
      <c r="AV7" s="323"/>
      <c r="AW7" s="323"/>
      <c r="AX7" s="323"/>
    </row>
    <row r="8" spans="1:50" ht="15.75" customHeight="1">
      <c r="B8" s="434" t="s">
        <v>104</v>
      </c>
      <c r="C8" s="436"/>
      <c r="D8" s="434" t="s">
        <v>258</v>
      </c>
      <c r="E8" s="435"/>
      <c r="F8" s="435"/>
      <c r="G8" s="436"/>
      <c r="H8" s="463">
        <v>221805874</v>
      </c>
      <c r="I8" s="463"/>
      <c r="J8" s="463"/>
      <c r="K8" s="463"/>
      <c r="L8" s="463"/>
      <c r="M8" s="780"/>
      <c r="N8" s="780"/>
      <c r="O8" s="130"/>
      <c r="P8" s="196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273"/>
      <c r="AD8" s="329"/>
      <c r="AE8" s="329"/>
      <c r="AF8" s="329"/>
      <c r="AG8" s="329"/>
      <c r="AH8" s="329"/>
      <c r="AI8" s="329"/>
      <c r="AJ8" s="329"/>
      <c r="AK8" s="329"/>
      <c r="AL8" s="329"/>
      <c r="AM8" s="282"/>
      <c r="AN8" s="282"/>
      <c r="AO8" s="282"/>
      <c r="AP8" s="283"/>
      <c r="AQ8" s="275"/>
      <c r="AR8" s="323"/>
      <c r="AS8" s="323"/>
      <c r="AT8" s="323"/>
      <c r="AU8" s="323"/>
      <c r="AV8" s="323"/>
      <c r="AW8" s="323"/>
      <c r="AX8" s="323"/>
    </row>
    <row r="9" spans="1:50" ht="15.75" customHeight="1">
      <c r="B9" s="434" t="s">
        <v>104</v>
      </c>
      <c r="C9" s="436"/>
      <c r="D9" s="434" t="s">
        <v>294</v>
      </c>
      <c r="E9" s="435"/>
      <c r="F9" s="435"/>
      <c r="G9" s="436"/>
      <c r="H9" s="463">
        <v>47854480</v>
      </c>
      <c r="I9" s="463"/>
      <c r="J9" s="463"/>
      <c r="K9" s="463"/>
      <c r="L9" s="463"/>
      <c r="M9" s="780"/>
      <c r="N9" s="780"/>
      <c r="O9" s="130"/>
      <c r="P9" s="196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273"/>
      <c r="AD9" s="329"/>
      <c r="AE9" s="329"/>
      <c r="AF9" s="329"/>
      <c r="AG9" s="329"/>
      <c r="AH9" s="329"/>
      <c r="AI9" s="329"/>
      <c r="AJ9" s="329"/>
      <c r="AK9" s="329"/>
      <c r="AL9" s="329"/>
      <c r="AM9" s="282"/>
      <c r="AN9" s="282"/>
      <c r="AO9" s="282"/>
      <c r="AP9" s="283"/>
      <c r="AQ9" s="275"/>
      <c r="AR9" s="323"/>
      <c r="AS9" s="323"/>
      <c r="AT9" s="323"/>
      <c r="AU9" s="323"/>
      <c r="AV9" s="323"/>
      <c r="AW9" s="323"/>
      <c r="AX9" s="323"/>
    </row>
    <row r="10" spans="1:50" ht="15.75" customHeight="1">
      <c r="B10" s="434" t="s">
        <v>259</v>
      </c>
      <c r="C10" s="436"/>
      <c r="D10" s="434" t="s">
        <v>258</v>
      </c>
      <c r="E10" s="435"/>
      <c r="F10" s="435"/>
      <c r="G10" s="436"/>
      <c r="H10" s="468">
        <v>21940151</v>
      </c>
      <c r="I10" s="469"/>
      <c r="J10" s="469"/>
      <c r="K10" s="469"/>
      <c r="L10" s="470"/>
      <c r="M10" s="780"/>
      <c r="N10" s="780"/>
      <c r="O10" s="130"/>
      <c r="P10" s="196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273"/>
      <c r="AD10" s="329"/>
      <c r="AE10" s="329"/>
      <c r="AF10" s="329"/>
      <c r="AG10" s="329"/>
      <c r="AH10" s="329"/>
      <c r="AI10" s="329"/>
      <c r="AJ10" s="329"/>
      <c r="AK10" s="329"/>
      <c r="AL10" s="329"/>
      <c r="AM10" s="282"/>
      <c r="AN10" s="282"/>
      <c r="AO10" s="282"/>
      <c r="AP10" s="283"/>
      <c r="AQ10" s="275"/>
      <c r="AR10" s="323"/>
      <c r="AS10" s="323"/>
      <c r="AT10" s="323"/>
      <c r="AU10" s="323"/>
      <c r="AV10" s="323"/>
      <c r="AW10" s="323"/>
      <c r="AX10" s="323"/>
    </row>
    <row r="11" spans="1:50" ht="15.75" customHeight="1">
      <c r="B11" s="777" t="s">
        <v>326</v>
      </c>
      <c r="C11" s="778"/>
      <c r="D11" s="778"/>
      <c r="E11" s="778"/>
      <c r="F11" s="778"/>
      <c r="G11" s="779"/>
      <c r="H11" s="468">
        <f>SUM(H4:H10)</f>
        <v>458512181</v>
      </c>
      <c r="I11" s="469"/>
      <c r="J11" s="469"/>
      <c r="K11" s="469"/>
      <c r="L11" s="470"/>
      <c r="M11" s="640" t="s">
        <v>327</v>
      </c>
      <c r="N11" s="640"/>
      <c r="O11" s="130"/>
      <c r="P11" s="196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273"/>
      <c r="AD11" s="329"/>
      <c r="AE11" s="329"/>
      <c r="AF11" s="329"/>
      <c r="AG11" s="329"/>
      <c r="AH11" s="329"/>
      <c r="AI11" s="329"/>
      <c r="AJ11" s="329"/>
      <c r="AK11" s="329"/>
      <c r="AL11" s="329"/>
      <c r="AM11" s="282"/>
      <c r="AN11" s="282"/>
      <c r="AO11" s="282"/>
      <c r="AP11" s="283"/>
      <c r="AQ11" s="275"/>
      <c r="AR11" s="323"/>
      <c r="AS11" s="323"/>
      <c r="AT11" s="323"/>
      <c r="AU11" s="323"/>
      <c r="AV11" s="323"/>
      <c r="AW11" s="323"/>
      <c r="AX11" s="323"/>
    </row>
    <row r="12" spans="1:50" ht="15.75" customHeight="1">
      <c r="B12" s="777" t="s">
        <v>104</v>
      </c>
      <c r="C12" s="779"/>
      <c r="D12" s="434" t="s">
        <v>192</v>
      </c>
      <c r="E12" s="435"/>
      <c r="F12" s="435"/>
      <c r="G12" s="436"/>
      <c r="H12" s="463">
        <v>503211025</v>
      </c>
      <c r="I12" s="463"/>
      <c r="J12" s="463"/>
      <c r="K12" s="463"/>
      <c r="L12" s="463"/>
      <c r="M12" s="780"/>
      <c r="N12" s="780"/>
      <c r="O12" s="130"/>
      <c r="P12" s="196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273"/>
      <c r="AD12" s="329"/>
      <c r="AE12" s="329"/>
      <c r="AF12" s="329"/>
      <c r="AG12" s="329"/>
      <c r="AH12" s="329"/>
      <c r="AI12" s="329"/>
      <c r="AJ12" s="329"/>
      <c r="AK12" s="329"/>
      <c r="AL12" s="329"/>
      <c r="AM12" s="282"/>
      <c r="AN12" s="282"/>
      <c r="AO12" s="282"/>
      <c r="AP12" s="283"/>
      <c r="AQ12" s="275"/>
      <c r="AR12" s="323"/>
      <c r="AS12" s="323"/>
      <c r="AT12" s="323"/>
      <c r="AU12" s="323"/>
      <c r="AV12" s="323"/>
      <c r="AW12" s="323"/>
      <c r="AX12" s="323"/>
    </row>
    <row r="13" spans="1:50" ht="15.75" customHeight="1">
      <c r="B13" s="777" t="s">
        <v>104</v>
      </c>
      <c r="C13" s="779"/>
      <c r="D13" s="434" t="s">
        <v>192</v>
      </c>
      <c r="E13" s="435"/>
      <c r="F13" s="435"/>
      <c r="G13" s="436"/>
      <c r="H13" s="468">
        <v>59049608</v>
      </c>
      <c r="I13" s="469"/>
      <c r="J13" s="469"/>
      <c r="K13" s="469"/>
      <c r="L13" s="470"/>
      <c r="M13" s="780"/>
      <c r="N13" s="780"/>
      <c r="O13" s="130"/>
      <c r="P13" s="196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273"/>
      <c r="AD13" s="329"/>
      <c r="AE13" s="329"/>
      <c r="AF13" s="329"/>
      <c r="AG13" s="329"/>
      <c r="AH13" s="329"/>
      <c r="AI13" s="329"/>
      <c r="AJ13" s="329"/>
      <c r="AK13" s="329"/>
      <c r="AL13" s="329"/>
      <c r="AM13" s="282"/>
      <c r="AN13" s="282"/>
      <c r="AO13" s="282"/>
      <c r="AP13" s="283"/>
      <c r="AQ13" s="275"/>
      <c r="AR13" s="323"/>
      <c r="AS13" s="323"/>
      <c r="AT13" s="323"/>
      <c r="AU13" s="323"/>
      <c r="AV13" s="323"/>
      <c r="AW13" s="323"/>
      <c r="AX13" s="323"/>
    </row>
    <row r="14" spans="1:50" ht="15.75" customHeight="1">
      <c r="B14" s="777" t="s">
        <v>104</v>
      </c>
      <c r="C14" s="779"/>
      <c r="D14" s="434" t="s">
        <v>192</v>
      </c>
      <c r="E14" s="435"/>
      <c r="F14" s="435"/>
      <c r="G14" s="436"/>
      <c r="H14" s="468">
        <v>80542400</v>
      </c>
      <c r="I14" s="469"/>
      <c r="J14" s="469"/>
      <c r="K14" s="469"/>
      <c r="L14" s="470"/>
      <c r="M14" s="640" t="s">
        <v>350</v>
      </c>
      <c r="N14" s="640"/>
      <c r="P14" s="159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273"/>
      <c r="AD14" s="329"/>
      <c r="AE14" s="329"/>
      <c r="AF14" s="329"/>
      <c r="AG14" s="329"/>
      <c r="AH14" s="329"/>
      <c r="AI14" s="329"/>
      <c r="AJ14" s="329"/>
      <c r="AK14" s="329"/>
      <c r="AL14" s="329"/>
      <c r="AM14" s="282"/>
      <c r="AN14" s="282"/>
      <c r="AO14" s="282"/>
      <c r="AP14" s="283"/>
      <c r="AQ14" s="275"/>
      <c r="AR14" s="323"/>
      <c r="AS14" s="323"/>
      <c r="AT14" s="323"/>
      <c r="AU14" s="323"/>
      <c r="AV14" s="323"/>
      <c r="AW14" s="323"/>
      <c r="AX14" s="323"/>
    </row>
    <row r="15" spans="1:50" ht="15.75" customHeight="1">
      <c r="B15" s="777" t="s">
        <v>104</v>
      </c>
      <c r="C15" s="779"/>
      <c r="D15" s="434" t="s">
        <v>192</v>
      </c>
      <c r="E15" s="435"/>
      <c r="F15" s="435"/>
      <c r="G15" s="436"/>
      <c r="H15" s="468">
        <v>35237300</v>
      </c>
      <c r="I15" s="469"/>
      <c r="J15" s="469"/>
      <c r="K15" s="469"/>
      <c r="L15" s="470"/>
      <c r="M15" s="640" t="s">
        <v>350</v>
      </c>
      <c r="N15" s="640"/>
      <c r="P15" s="159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273"/>
      <c r="AD15" s="329"/>
      <c r="AE15" s="329"/>
      <c r="AF15" s="329"/>
      <c r="AG15" s="329"/>
      <c r="AH15" s="329"/>
      <c r="AI15" s="329"/>
      <c r="AJ15" s="329"/>
      <c r="AK15" s="329"/>
      <c r="AL15" s="329"/>
      <c r="AM15" s="282"/>
      <c r="AN15" s="282"/>
      <c r="AO15" s="282"/>
      <c r="AP15" s="283"/>
      <c r="AQ15" s="275"/>
      <c r="AR15" s="323"/>
      <c r="AS15" s="323"/>
      <c r="AT15" s="323"/>
      <c r="AU15" s="323"/>
      <c r="AV15" s="323"/>
      <c r="AW15" s="323"/>
      <c r="AX15" s="323"/>
    </row>
    <row r="16" spans="1:50" ht="15.75" customHeight="1">
      <c r="B16" s="777" t="s">
        <v>107</v>
      </c>
      <c r="C16" s="779"/>
      <c r="D16" s="434" t="s">
        <v>192</v>
      </c>
      <c r="E16" s="435"/>
      <c r="F16" s="435"/>
      <c r="G16" s="436"/>
      <c r="H16" s="468">
        <v>150000000</v>
      </c>
      <c r="I16" s="469"/>
      <c r="J16" s="469"/>
      <c r="K16" s="469"/>
      <c r="L16" s="470"/>
      <c r="M16" s="434"/>
      <c r="N16" s="436"/>
      <c r="P16" s="159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273"/>
      <c r="AD16" s="329"/>
      <c r="AE16" s="329"/>
      <c r="AF16" s="329"/>
      <c r="AG16" s="329"/>
      <c r="AH16" s="329"/>
      <c r="AI16" s="329"/>
      <c r="AJ16" s="329"/>
      <c r="AK16" s="329"/>
      <c r="AL16" s="329"/>
      <c r="AM16" s="282"/>
      <c r="AN16" s="282"/>
      <c r="AO16" s="282"/>
      <c r="AP16" s="283"/>
      <c r="AQ16" s="275"/>
      <c r="AR16" s="323"/>
      <c r="AS16" s="323"/>
      <c r="AT16" s="323"/>
      <c r="AU16" s="323"/>
      <c r="AV16" s="323"/>
      <c r="AW16" s="323"/>
      <c r="AX16" s="323"/>
    </row>
    <row r="17" spans="1:50" ht="15.75" customHeight="1">
      <c r="B17" s="777" t="s">
        <v>452</v>
      </c>
      <c r="C17" s="779"/>
      <c r="D17" s="434" t="s">
        <v>192</v>
      </c>
      <c r="E17" s="435"/>
      <c r="F17" s="435"/>
      <c r="G17" s="436"/>
      <c r="H17" s="463">
        <v>242569774</v>
      </c>
      <c r="I17" s="463"/>
      <c r="J17" s="463"/>
      <c r="K17" s="463"/>
      <c r="L17" s="463"/>
      <c r="M17" s="780" t="s">
        <v>360</v>
      </c>
      <c r="N17" s="780"/>
      <c r="O17" s="318"/>
      <c r="AC17" s="273"/>
      <c r="AD17" s="329"/>
      <c r="AE17" s="329"/>
      <c r="AF17" s="329"/>
      <c r="AG17" s="329"/>
      <c r="AH17" s="329"/>
      <c r="AI17" s="329"/>
      <c r="AJ17" s="329"/>
      <c r="AK17" s="329"/>
      <c r="AL17" s="329"/>
      <c r="AM17" s="282"/>
      <c r="AN17" s="282"/>
      <c r="AO17" s="282"/>
      <c r="AP17" s="283"/>
      <c r="AQ17" s="275"/>
      <c r="AR17" s="323"/>
      <c r="AS17" s="323"/>
      <c r="AT17" s="323"/>
      <c r="AU17" s="323"/>
      <c r="AV17" s="323"/>
      <c r="AW17" s="323"/>
      <c r="AX17" s="323"/>
    </row>
    <row r="18" spans="1:50" ht="15.75" customHeight="1">
      <c r="B18" s="777" t="s">
        <v>326</v>
      </c>
      <c r="C18" s="778"/>
      <c r="D18" s="778"/>
      <c r="E18" s="778"/>
      <c r="F18" s="778"/>
      <c r="G18" s="779"/>
      <c r="H18" s="473">
        <f>SUM(H12:H17)</f>
        <v>1070610107</v>
      </c>
      <c r="I18" s="484"/>
      <c r="J18" s="484"/>
      <c r="K18" s="484"/>
      <c r="L18" s="474"/>
      <c r="M18" s="434" t="s">
        <v>328</v>
      </c>
      <c r="N18" s="436"/>
      <c r="O18" s="318"/>
      <c r="AC18" s="273"/>
      <c r="AD18" s="329"/>
      <c r="AE18" s="329"/>
      <c r="AF18" s="329"/>
      <c r="AG18" s="329"/>
      <c r="AH18" s="329"/>
      <c r="AI18" s="329"/>
      <c r="AJ18" s="329"/>
      <c r="AK18" s="329"/>
      <c r="AL18" s="329"/>
      <c r="AM18" s="282"/>
      <c r="AN18" s="282"/>
      <c r="AO18" s="282"/>
      <c r="AP18" s="283"/>
      <c r="AQ18" s="275"/>
      <c r="AR18" s="323"/>
      <c r="AS18" s="323"/>
      <c r="AT18" s="323"/>
      <c r="AU18" s="323"/>
      <c r="AV18" s="323"/>
      <c r="AW18" s="323"/>
      <c r="AX18" s="323"/>
    </row>
    <row r="19" spans="1:50" ht="15.75" customHeight="1">
      <c r="B19" s="777" t="s">
        <v>104</v>
      </c>
      <c r="C19" s="779"/>
      <c r="D19" s="434" t="s">
        <v>111</v>
      </c>
      <c r="E19" s="435"/>
      <c r="F19" s="435"/>
      <c r="G19" s="436"/>
      <c r="H19" s="463">
        <v>15000000</v>
      </c>
      <c r="I19" s="463"/>
      <c r="J19" s="463"/>
      <c r="K19" s="463"/>
      <c r="L19" s="463"/>
      <c r="M19" s="640"/>
      <c r="N19" s="640"/>
      <c r="O19" s="318"/>
      <c r="AC19" s="273"/>
      <c r="AD19" s="329"/>
      <c r="AE19" s="329"/>
      <c r="AF19" s="329"/>
      <c r="AG19" s="329"/>
      <c r="AH19" s="329"/>
      <c r="AI19" s="329"/>
      <c r="AJ19" s="329"/>
      <c r="AK19" s="329"/>
      <c r="AL19" s="329"/>
      <c r="AM19" s="282"/>
      <c r="AN19" s="282"/>
      <c r="AO19" s="282"/>
      <c r="AP19" s="283"/>
      <c r="AQ19" s="275"/>
      <c r="AR19" s="323"/>
      <c r="AS19" s="323"/>
      <c r="AT19" s="323"/>
      <c r="AU19" s="323"/>
      <c r="AV19" s="323"/>
      <c r="AW19" s="323"/>
      <c r="AX19" s="323"/>
    </row>
    <row r="20" spans="1:50" ht="15.75" customHeight="1">
      <c r="B20" s="777" t="s">
        <v>104</v>
      </c>
      <c r="C20" s="779"/>
      <c r="D20" s="434" t="s">
        <v>329</v>
      </c>
      <c r="E20" s="435"/>
      <c r="F20" s="435"/>
      <c r="G20" s="436"/>
      <c r="H20" s="463">
        <v>1000000</v>
      </c>
      <c r="I20" s="463"/>
      <c r="J20" s="463"/>
      <c r="K20" s="463"/>
      <c r="L20" s="463"/>
      <c r="M20" s="640"/>
      <c r="N20" s="640"/>
      <c r="O20" s="323"/>
      <c r="P20" s="195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273"/>
      <c r="AD20" s="329"/>
      <c r="AE20" s="329"/>
      <c r="AF20" s="329"/>
      <c r="AG20" s="329"/>
      <c r="AH20" s="329"/>
      <c r="AI20" s="329"/>
      <c r="AJ20" s="329"/>
      <c r="AK20" s="329"/>
      <c r="AL20" s="329"/>
      <c r="AM20" s="282"/>
      <c r="AN20" s="282"/>
      <c r="AO20" s="282"/>
      <c r="AP20" s="283"/>
      <c r="AQ20" s="275"/>
      <c r="AR20" s="323"/>
      <c r="AS20" s="323"/>
      <c r="AT20" s="323"/>
      <c r="AU20" s="323"/>
      <c r="AV20" s="323"/>
      <c r="AW20" s="323"/>
      <c r="AX20" s="323"/>
    </row>
    <row r="21" spans="1:50" ht="15.75" customHeight="1">
      <c r="B21" s="777" t="s">
        <v>326</v>
      </c>
      <c r="C21" s="778"/>
      <c r="D21" s="778"/>
      <c r="E21" s="778"/>
      <c r="F21" s="778"/>
      <c r="G21" s="779"/>
      <c r="H21" s="468">
        <v>16000000</v>
      </c>
      <c r="I21" s="469"/>
      <c r="J21" s="469"/>
      <c r="K21" s="469"/>
      <c r="L21" s="470"/>
      <c r="M21" s="640" t="s">
        <v>330</v>
      </c>
      <c r="N21" s="640"/>
      <c r="O21" s="131"/>
      <c r="P21" s="159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273"/>
      <c r="AD21" s="329"/>
      <c r="AE21" s="329"/>
      <c r="AF21" s="329"/>
      <c r="AG21" s="329"/>
      <c r="AH21" s="329"/>
      <c r="AI21" s="329"/>
      <c r="AJ21" s="329"/>
      <c r="AK21" s="329"/>
      <c r="AL21" s="329"/>
      <c r="AM21" s="282"/>
      <c r="AN21" s="282"/>
      <c r="AO21" s="282"/>
      <c r="AP21" s="283"/>
      <c r="AQ21" s="275"/>
      <c r="AR21" s="323"/>
      <c r="AS21" s="323"/>
      <c r="AT21" s="323"/>
      <c r="AU21" s="323"/>
      <c r="AV21" s="323"/>
      <c r="AW21" s="323"/>
      <c r="AX21" s="323"/>
    </row>
    <row r="22" spans="1:50" ht="15.75" customHeight="1">
      <c r="B22" s="777" t="s">
        <v>260</v>
      </c>
      <c r="C22" s="779"/>
      <c r="D22" s="434" t="s">
        <v>261</v>
      </c>
      <c r="E22" s="435"/>
      <c r="F22" s="435"/>
      <c r="G22" s="436"/>
      <c r="H22" s="468">
        <v>15769470</v>
      </c>
      <c r="I22" s="469"/>
      <c r="J22" s="469"/>
      <c r="K22" s="469"/>
      <c r="L22" s="470"/>
      <c r="M22" s="648" t="s">
        <v>262</v>
      </c>
      <c r="N22" s="649"/>
      <c r="O22" s="131"/>
      <c r="P22" s="197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273"/>
      <c r="AD22" s="329"/>
      <c r="AE22" s="329"/>
      <c r="AF22" s="329"/>
      <c r="AG22" s="329"/>
      <c r="AH22" s="329"/>
      <c r="AI22" s="329"/>
      <c r="AJ22" s="329"/>
      <c r="AK22" s="329"/>
      <c r="AL22" s="329"/>
      <c r="AM22" s="282"/>
      <c r="AN22" s="282"/>
      <c r="AO22" s="282"/>
      <c r="AP22" s="283"/>
      <c r="AQ22" s="275"/>
      <c r="AR22" s="323"/>
      <c r="AS22" s="323"/>
      <c r="AT22" s="323"/>
      <c r="AU22" s="323"/>
      <c r="AV22" s="323"/>
      <c r="AW22" s="323"/>
      <c r="AX22" s="323"/>
    </row>
    <row r="23" spans="1:50" ht="21" customHeight="1">
      <c r="B23" s="434" t="s">
        <v>331</v>
      </c>
      <c r="C23" s="435"/>
      <c r="D23" s="435"/>
      <c r="E23" s="435"/>
      <c r="F23" s="435"/>
      <c r="G23" s="436"/>
      <c r="H23" s="775">
        <f>H11+H18+H21+H22</f>
        <v>1560891758</v>
      </c>
      <c r="I23" s="775"/>
      <c r="J23" s="775"/>
      <c r="K23" s="775"/>
      <c r="L23" s="775"/>
      <c r="M23" s="531"/>
      <c r="N23" s="531"/>
      <c r="O23" s="131"/>
      <c r="P23" s="197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273"/>
      <c r="AD23" s="329"/>
      <c r="AE23" s="329"/>
      <c r="AF23" s="329"/>
      <c r="AG23" s="329"/>
      <c r="AH23" s="329"/>
      <c r="AI23" s="329"/>
      <c r="AJ23" s="329"/>
      <c r="AK23" s="329"/>
      <c r="AL23" s="329"/>
      <c r="AM23" s="282"/>
      <c r="AN23" s="282"/>
      <c r="AO23" s="282"/>
      <c r="AP23" s="283"/>
      <c r="AQ23" s="275"/>
      <c r="AR23" s="323"/>
      <c r="AS23" s="323"/>
      <c r="AT23" s="323"/>
      <c r="AU23" s="323"/>
      <c r="AV23" s="323"/>
      <c r="AW23" s="323"/>
      <c r="AX23" s="323"/>
    </row>
    <row r="24" spans="1:50" ht="11.25" customHeight="1">
      <c r="O24" s="131"/>
      <c r="P24" s="197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273"/>
      <c r="AD24" s="329"/>
      <c r="AE24" s="329"/>
      <c r="AF24" s="329"/>
      <c r="AG24" s="329"/>
      <c r="AH24" s="329"/>
      <c r="AI24" s="329"/>
      <c r="AJ24" s="329"/>
      <c r="AK24" s="329"/>
      <c r="AL24" s="329"/>
      <c r="AM24" s="282"/>
      <c r="AN24" s="282"/>
      <c r="AO24" s="282"/>
      <c r="AP24" s="283"/>
      <c r="AQ24" s="275"/>
      <c r="AR24" s="323"/>
      <c r="AS24" s="323"/>
      <c r="AT24" s="323"/>
      <c r="AU24" s="323"/>
      <c r="AV24" s="323"/>
      <c r="AW24" s="323"/>
      <c r="AX24" s="323"/>
    </row>
    <row r="25" spans="1:50" ht="27" customHeight="1">
      <c r="A25" s="328" t="s">
        <v>263</v>
      </c>
      <c r="L25" s="776"/>
      <c r="M25" s="776"/>
      <c r="N25" s="776"/>
      <c r="O25" s="131"/>
      <c r="P25" s="197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273"/>
      <c r="AD25" s="329"/>
      <c r="AE25" s="329"/>
      <c r="AF25" s="329"/>
      <c r="AG25" s="329"/>
      <c r="AH25" s="329"/>
      <c r="AI25" s="329"/>
      <c r="AJ25" s="329"/>
      <c r="AK25" s="329"/>
      <c r="AL25" s="329"/>
      <c r="AM25" s="282"/>
      <c r="AN25" s="282"/>
      <c r="AO25" s="282"/>
      <c r="AP25" s="283"/>
      <c r="AQ25" s="275"/>
      <c r="AR25" s="323"/>
      <c r="AS25" s="323"/>
      <c r="AT25" s="323"/>
      <c r="AU25" s="323"/>
      <c r="AV25" s="323"/>
      <c r="AW25" s="323"/>
      <c r="AX25" s="323"/>
    </row>
    <row r="26" spans="1:50" ht="16.5" customHeight="1">
      <c r="B26" s="434" t="s">
        <v>72</v>
      </c>
      <c r="C26" s="436"/>
      <c r="D26" s="434" t="s">
        <v>264</v>
      </c>
      <c r="E26" s="436"/>
      <c r="F26" s="434" t="s">
        <v>265</v>
      </c>
      <c r="G26" s="435"/>
      <c r="H26" s="436"/>
      <c r="I26" s="531" t="s">
        <v>266</v>
      </c>
      <c r="J26" s="531"/>
      <c r="K26" s="531"/>
      <c r="L26" s="531"/>
      <c r="M26" s="531" t="s">
        <v>267</v>
      </c>
      <c r="N26" s="531"/>
      <c r="O26" s="131"/>
      <c r="P26" s="197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273"/>
      <c r="AD26" s="329"/>
      <c r="AE26" s="329"/>
      <c r="AF26" s="329"/>
      <c r="AG26" s="329"/>
      <c r="AH26" s="329"/>
      <c r="AI26" s="329"/>
      <c r="AJ26" s="329"/>
      <c r="AK26" s="329"/>
      <c r="AL26" s="329"/>
      <c r="AM26" s="282"/>
      <c r="AN26" s="282"/>
      <c r="AO26" s="282"/>
      <c r="AP26" s="283"/>
      <c r="AQ26" s="275"/>
      <c r="AR26" s="323"/>
      <c r="AS26" s="323"/>
      <c r="AT26" s="323"/>
      <c r="AU26" s="323"/>
      <c r="AV26" s="323"/>
      <c r="AW26" s="323"/>
      <c r="AX26" s="323"/>
    </row>
    <row r="27" spans="1:50" ht="16.5" customHeight="1">
      <c r="B27" s="434" t="s">
        <v>268</v>
      </c>
      <c r="C27" s="436"/>
      <c r="D27" s="648" t="s">
        <v>269</v>
      </c>
      <c r="E27" s="649"/>
      <c r="F27" s="453">
        <v>1450000</v>
      </c>
      <c r="G27" s="457"/>
      <c r="H27" s="458"/>
      <c r="I27" s="766">
        <v>240000</v>
      </c>
      <c r="J27" s="767"/>
      <c r="K27" s="767"/>
      <c r="L27" s="768"/>
      <c r="M27" s="760">
        <f t="shared" ref="M27:M32" si="0">F27+I27</f>
        <v>1690000</v>
      </c>
      <c r="N27" s="761"/>
      <c r="O27" s="131"/>
      <c r="P27" s="197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273"/>
      <c r="AD27" s="329"/>
      <c r="AE27" s="329"/>
      <c r="AF27" s="329"/>
      <c r="AG27" s="329"/>
      <c r="AH27" s="329"/>
      <c r="AI27" s="329"/>
      <c r="AJ27" s="329"/>
      <c r="AK27" s="329"/>
      <c r="AL27" s="329"/>
      <c r="AM27" s="282"/>
      <c r="AN27" s="282"/>
      <c r="AO27" s="282"/>
      <c r="AP27" s="283"/>
      <c r="AQ27" s="275"/>
      <c r="AR27" s="323"/>
      <c r="AS27" s="323"/>
      <c r="AT27" s="323"/>
      <c r="AU27" s="323"/>
      <c r="AV27" s="323"/>
      <c r="AW27" s="323"/>
      <c r="AX27" s="323"/>
    </row>
    <row r="28" spans="1:50" ht="16.5" customHeight="1">
      <c r="B28" s="434" t="s">
        <v>270</v>
      </c>
      <c r="C28" s="436"/>
      <c r="D28" s="771" t="s">
        <v>453</v>
      </c>
      <c r="E28" s="772"/>
      <c r="F28" s="453">
        <v>35015158</v>
      </c>
      <c r="G28" s="457"/>
      <c r="H28" s="458"/>
      <c r="I28" s="523">
        <v>0</v>
      </c>
      <c r="J28" s="523"/>
      <c r="K28" s="523"/>
      <c r="L28" s="523"/>
      <c r="M28" s="760">
        <f t="shared" si="0"/>
        <v>35015158</v>
      </c>
      <c r="N28" s="761"/>
      <c r="O28" s="272"/>
      <c r="P28" s="197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273"/>
      <c r="AD28" s="329"/>
      <c r="AE28" s="329"/>
      <c r="AF28" s="329"/>
      <c r="AG28" s="329"/>
      <c r="AH28" s="329"/>
      <c r="AI28" s="329"/>
      <c r="AJ28" s="329"/>
      <c r="AK28" s="329"/>
      <c r="AL28" s="329"/>
      <c r="AM28" s="282"/>
      <c r="AN28" s="282"/>
      <c r="AO28" s="282"/>
      <c r="AP28" s="283"/>
      <c r="AQ28" s="275"/>
      <c r="AR28" s="323"/>
      <c r="AS28" s="323"/>
      <c r="AT28" s="323"/>
      <c r="AU28" s="323"/>
      <c r="AV28" s="323"/>
      <c r="AW28" s="323"/>
      <c r="AX28" s="323"/>
    </row>
    <row r="29" spans="1:50" s="323" customFormat="1" ht="16.5" customHeight="1">
      <c r="A29" s="316"/>
      <c r="B29" s="434" t="s">
        <v>271</v>
      </c>
      <c r="C29" s="436"/>
      <c r="D29" s="648" t="s">
        <v>272</v>
      </c>
      <c r="E29" s="649"/>
      <c r="F29" s="453">
        <v>12051520</v>
      </c>
      <c r="G29" s="457"/>
      <c r="H29" s="458"/>
      <c r="I29" s="523">
        <v>2063120</v>
      </c>
      <c r="J29" s="523"/>
      <c r="K29" s="523"/>
      <c r="L29" s="523"/>
      <c r="M29" s="760">
        <f t="shared" si="0"/>
        <v>14114640</v>
      </c>
      <c r="N29" s="761"/>
      <c r="O29" s="272"/>
      <c r="P29" s="161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282"/>
      <c r="AN29" s="282"/>
      <c r="AO29" s="282"/>
      <c r="AP29" s="283"/>
      <c r="AQ29" s="275"/>
    </row>
    <row r="30" spans="1:50" s="323" customFormat="1" ht="24" customHeight="1">
      <c r="A30" s="316"/>
      <c r="B30" s="755" t="s">
        <v>273</v>
      </c>
      <c r="C30" s="757"/>
      <c r="D30" s="758" t="s">
        <v>454</v>
      </c>
      <c r="E30" s="759"/>
      <c r="F30" s="453">
        <v>6745398</v>
      </c>
      <c r="G30" s="457"/>
      <c r="H30" s="458"/>
      <c r="I30" s="523">
        <v>62307</v>
      </c>
      <c r="J30" s="523"/>
      <c r="K30" s="523"/>
      <c r="L30" s="523"/>
      <c r="M30" s="760">
        <f t="shared" si="0"/>
        <v>6807705</v>
      </c>
      <c r="N30" s="761"/>
      <c r="O30" s="287"/>
      <c r="P30" s="161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282"/>
      <c r="AN30" s="282"/>
      <c r="AO30" s="282"/>
      <c r="AP30" s="283"/>
      <c r="AQ30" s="275"/>
    </row>
    <row r="31" spans="1:50" s="323" customFormat="1" ht="18.75" customHeight="1">
      <c r="A31" s="316"/>
      <c r="B31" s="755" t="s">
        <v>295</v>
      </c>
      <c r="C31" s="757"/>
      <c r="D31" s="648" t="s">
        <v>351</v>
      </c>
      <c r="E31" s="649"/>
      <c r="F31" s="453">
        <v>29280000</v>
      </c>
      <c r="G31" s="457"/>
      <c r="H31" s="458"/>
      <c r="I31" s="523">
        <v>4380000</v>
      </c>
      <c r="J31" s="523"/>
      <c r="K31" s="523"/>
      <c r="L31" s="523"/>
      <c r="M31" s="760">
        <f t="shared" si="0"/>
        <v>33660000</v>
      </c>
      <c r="N31" s="761"/>
      <c r="O31" s="276"/>
      <c r="P31" s="164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282"/>
      <c r="AN31" s="282"/>
      <c r="AO31" s="282"/>
      <c r="AP31" s="283"/>
      <c r="AQ31" s="275"/>
    </row>
    <row r="32" spans="1:50" s="323" customFormat="1" ht="22.5" customHeight="1">
      <c r="A32" s="316"/>
      <c r="B32" s="434" t="s">
        <v>274</v>
      </c>
      <c r="C32" s="436"/>
      <c r="D32" s="758" t="s">
        <v>397</v>
      </c>
      <c r="E32" s="759"/>
      <c r="F32" s="453">
        <v>19134000</v>
      </c>
      <c r="G32" s="457"/>
      <c r="H32" s="458"/>
      <c r="I32" s="453">
        <v>1400000</v>
      </c>
      <c r="J32" s="457"/>
      <c r="K32" s="457"/>
      <c r="L32" s="458"/>
      <c r="M32" s="760">
        <f t="shared" si="0"/>
        <v>20534000</v>
      </c>
      <c r="N32" s="761"/>
      <c r="O32" s="276"/>
      <c r="P32" s="198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282"/>
      <c r="AN32" s="282"/>
      <c r="AO32" s="282"/>
      <c r="AP32" s="283"/>
      <c r="AQ32" s="275"/>
    </row>
    <row r="33" spans="1:43" s="323" customFormat="1" ht="18.75" customHeight="1">
      <c r="A33" s="316"/>
      <c r="B33" s="434" t="s">
        <v>129</v>
      </c>
      <c r="C33" s="435"/>
      <c r="D33" s="435"/>
      <c r="E33" s="436"/>
      <c r="F33" s="453">
        <f>SUM(F27:F32)</f>
        <v>103676076</v>
      </c>
      <c r="G33" s="457"/>
      <c r="H33" s="458"/>
      <c r="I33" s="453">
        <f>SUM(I27:I32)</f>
        <v>8145427</v>
      </c>
      <c r="J33" s="457"/>
      <c r="K33" s="457"/>
      <c r="L33" s="458"/>
      <c r="M33" s="773">
        <f>SUM(M27:M32)</f>
        <v>111821503</v>
      </c>
      <c r="N33" s="774"/>
      <c r="O33" s="276"/>
      <c r="P33" s="198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282"/>
      <c r="AN33" s="282"/>
      <c r="AO33" s="282"/>
      <c r="AP33" s="283"/>
      <c r="AQ33" s="275"/>
    </row>
    <row r="34" spans="1:43" s="342" customFormat="1" ht="18.75" customHeight="1">
      <c r="A34" s="341"/>
      <c r="B34" s="630"/>
      <c r="C34" s="630"/>
      <c r="D34" s="630"/>
      <c r="E34" s="630"/>
      <c r="F34" s="630"/>
      <c r="G34" s="630"/>
      <c r="H34" s="630"/>
      <c r="I34" s="630"/>
      <c r="J34" s="630"/>
      <c r="K34" s="630"/>
      <c r="L34" s="630"/>
      <c r="M34" s="630"/>
      <c r="N34" s="630"/>
      <c r="O34" s="276"/>
      <c r="P34" s="198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282"/>
      <c r="AN34" s="282"/>
      <c r="AO34" s="282"/>
      <c r="AP34" s="283"/>
      <c r="AQ34" s="275"/>
    </row>
    <row r="35" spans="1:43" s="323" customFormat="1" ht="18.75" customHeight="1">
      <c r="A35" s="50" t="s">
        <v>332</v>
      </c>
      <c r="B35" s="50"/>
      <c r="D35" s="276"/>
      <c r="E35" s="276"/>
      <c r="F35" s="276"/>
      <c r="G35" s="276"/>
      <c r="H35" s="276"/>
      <c r="I35" s="272"/>
      <c r="J35" s="272"/>
      <c r="K35" s="272"/>
      <c r="L35" s="272"/>
      <c r="M35" s="272"/>
      <c r="N35" s="272"/>
      <c r="O35" s="276"/>
      <c r="P35" s="198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282"/>
      <c r="AN35" s="282"/>
      <c r="AO35" s="282"/>
      <c r="AP35" s="283"/>
      <c r="AQ35" s="275"/>
    </row>
    <row r="36" spans="1:43" s="323" customFormat="1" ht="18.75" customHeight="1">
      <c r="B36" s="434" t="s">
        <v>72</v>
      </c>
      <c r="C36" s="436"/>
      <c r="D36" s="434" t="s">
        <v>264</v>
      </c>
      <c r="E36" s="436"/>
      <c r="F36" s="434" t="s">
        <v>265</v>
      </c>
      <c r="G36" s="435"/>
      <c r="H36" s="436"/>
      <c r="I36" s="531" t="s">
        <v>335</v>
      </c>
      <c r="J36" s="531"/>
      <c r="K36" s="531"/>
      <c r="L36" s="531"/>
      <c r="M36" s="434" t="s">
        <v>267</v>
      </c>
      <c r="N36" s="436"/>
      <c r="O36" s="276"/>
      <c r="P36" s="198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282"/>
      <c r="AN36" s="282"/>
      <c r="AO36" s="282"/>
      <c r="AP36" s="283"/>
      <c r="AQ36" s="275"/>
    </row>
    <row r="37" spans="1:43" s="354" customFormat="1" ht="20.25" customHeight="1">
      <c r="B37" s="434" t="s">
        <v>334</v>
      </c>
      <c r="C37" s="436"/>
      <c r="D37" s="769"/>
      <c r="E37" s="770"/>
      <c r="F37" s="453">
        <v>23742030</v>
      </c>
      <c r="G37" s="457"/>
      <c r="H37" s="458"/>
      <c r="I37" s="766">
        <v>0</v>
      </c>
      <c r="J37" s="767"/>
      <c r="K37" s="767"/>
      <c r="L37" s="768"/>
      <c r="M37" s="760">
        <f t="shared" ref="M37:M43" si="1">F37+I37</f>
        <v>23742030</v>
      </c>
      <c r="N37" s="761"/>
      <c r="O37" s="276"/>
      <c r="P37" s="198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355"/>
      <c r="AD37" s="355"/>
      <c r="AE37" s="355"/>
      <c r="AF37" s="355"/>
      <c r="AG37" s="355"/>
      <c r="AH37" s="355"/>
      <c r="AI37" s="355"/>
      <c r="AJ37" s="355"/>
      <c r="AK37" s="355"/>
      <c r="AL37" s="355"/>
      <c r="AM37" s="282"/>
      <c r="AN37" s="282"/>
      <c r="AO37" s="282"/>
      <c r="AP37" s="283"/>
      <c r="AQ37" s="275"/>
    </row>
    <row r="38" spans="1:43" s="354" customFormat="1" ht="18.75" customHeight="1">
      <c r="B38" s="434" t="s">
        <v>333</v>
      </c>
      <c r="C38" s="436"/>
      <c r="D38" s="771" t="s">
        <v>552</v>
      </c>
      <c r="E38" s="772"/>
      <c r="F38" s="453">
        <v>10443300</v>
      </c>
      <c r="G38" s="457"/>
      <c r="H38" s="458"/>
      <c r="I38" s="523">
        <v>0</v>
      </c>
      <c r="J38" s="523"/>
      <c r="K38" s="523"/>
      <c r="L38" s="523"/>
      <c r="M38" s="760">
        <f t="shared" si="1"/>
        <v>10443300</v>
      </c>
      <c r="N38" s="761"/>
      <c r="O38" s="276"/>
      <c r="P38" s="198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282"/>
      <c r="AN38" s="282"/>
      <c r="AO38" s="282"/>
      <c r="AP38" s="283"/>
      <c r="AQ38" s="275"/>
    </row>
    <row r="39" spans="1:43" s="354" customFormat="1" ht="18.75" customHeight="1">
      <c r="B39" s="491" t="s">
        <v>455</v>
      </c>
      <c r="C39" s="493"/>
      <c r="D39" s="758" t="s">
        <v>553</v>
      </c>
      <c r="E39" s="759"/>
      <c r="F39" s="453">
        <v>34863382</v>
      </c>
      <c r="G39" s="457"/>
      <c r="H39" s="458"/>
      <c r="I39" s="453">
        <v>0</v>
      </c>
      <c r="J39" s="457"/>
      <c r="K39" s="457"/>
      <c r="L39" s="458"/>
      <c r="M39" s="760">
        <f t="shared" si="1"/>
        <v>34863382</v>
      </c>
      <c r="N39" s="761"/>
      <c r="O39" s="276"/>
      <c r="P39" s="198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282"/>
      <c r="AN39" s="282"/>
      <c r="AO39" s="282"/>
      <c r="AP39" s="283"/>
      <c r="AQ39" s="275"/>
    </row>
    <row r="40" spans="1:43" s="323" customFormat="1" ht="18.75" customHeight="1">
      <c r="B40" s="764" t="s">
        <v>466</v>
      </c>
      <c r="C40" s="765"/>
      <c r="D40" s="758" t="s">
        <v>465</v>
      </c>
      <c r="E40" s="759"/>
      <c r="F40" s="453">
        <v>0</v>
      </c>
      <c r="G40" s="457"/>
      <c r="H40" s="458"/>
      <c r="I40" s="766">
        <v>500000</v>
      </c>
      <c r="J40" s="767"/>
      <c r="K40" s="767"/>
      <c r="L40" s="768"/>
      <c r="M40" s="760">
        <f t="shared" si="1"/>
        <v>500000</v>
      </c>
      <c r="N40" s="761"/>
      <c r="O40" s="276"/>
      <c r="P40" s="198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282"/>
      <c r="AN40" s="282"/>
      <c r="AO40" s="282"/>
      <c r="AP40" s="283"/>
      <c r="AQ40" s="275"/>
    </row>
    <row r="41" spans="1:43" s="323" customFormat="1" ht="18.75" customHeight="1">
      <c r="B41" s="762" t="s">
        <v>467</v>
      </c>
      <c r="C41" s="763"/>
      <c r="D41" s="758" t="s">
        <v>465</v>
      </c>
      <c r="E41" s="759"/>
      <c r="F41" s="453">
        <v>0</v>
      </c>
      <c r="G41" s="457"/>
      <c r="H41" s="458"/>
      <c r="I41" s="523">
        <v>573600</v>
      </c>
      <c r="J41" s="523"/>
      <c r="K41" s="523"/>
      <c r="L41" s="523"/>
      <c r="M41" s="760">
        <f t="shared" si="1"/>
        <v>573600</v>
      </c>
      <c r="N41" s="761"/>
      <c r="O41" s="276"/>
      <c r="P41" s="198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282"/>
      <c r="AN41" s="282"/>
      <c r="AO41" s="282"/>
      <c r="AP41" s="283"/>
      <c r="AQ41" s="275"/>
    </row>
    <row r="42" spans="1:43" s="354" customFormat="1" ht="18.75" customHeight="1">
      <c r="B42" s="762" t="s">
        <v>468</v>
      </c>
      <c r="C42" s="763"/>
      <c r="D42" s="758" t="s">
        <v>465</v>
      </c>
      <c r="E42" s="759"/>
      <c r="F42" s="453">
        <v>0</v>
      </c>
      <c r="G42" s="457"/>
      <c r="H42" s="458"/>
      <c r="I42" s="453">
        <v>69100</v>
      </c>
      <c r="J42" s="457"/>
      <c r="K42" s="457"/>
      <c r="L42" s="458"/>
      <c r="M42" s="760">
        <f t="shared" si="1"/>
        <v>69100</v>
      </c>
      <c r="N42" s="761"/>
      <c r="O42" s="276"/>
      <c r="P42" s="198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282"/>
      <c r="AN42" s="282"/>
      <c r="AO42" s="282"/>
      <c r="AP42" s="283"/>
      <c r="AQ42" s="275"/>
    </row>
    <row r="43" spans="1:43" s="323" customFormat="1" ht="18.75" customHeight="1">
      <c r="B43" s="771" t="s">
        <v>469</v>
      </c>
      <c r="C43" s="772"/>
      <c r="D43" s="758" t="s">
        <v>470</v>
      </c>
      <c r="E43" s="759"/>
      <c r="F43" s="453">
        <v>0</v>
      </c>
      <c r="G43" s="457"/>
      <c r="H43" s="458"/>
      <c r="I43" s="453">
        <v>2850</v>
      </c>
      <c r="J43" s="457"/>
      <c r="K43" s="457"/>
      <c r="L43" s="458"/>
      <c r="M43" s="760">
        <f t="shared" si="1"/>
        <v>2850</v>
      </c>
      <c r="N43" s="761"/>
      <c r="O43" s="276"/>
      <c r="P43" s="198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282"/>
      <c r="AN43" s="282"/>
      <c r="AO43" s="282"/>
      <c r="AP43" s="283"/>
      <c r="AQ43" s="275"/>
    </row>
    <row r="44" spans="1:43" s="323" customFormat="1" ht="18.75" customHeight="1">
      <c r="B44" s="434" t="s">
        <v>129</v>
      </c>
      <c r="C44" s="435"/>
      <c r="D44" s="435"/>
      <c r="E44" s="436"/>
      <c r="F44" s="453">
        <f>SUM(F37:F43)</f>
        <v>69048712</v>
      </c>
      <c r="G44" s="457"/>
      <c r="H44" s="458"/>
      <c r="I44" s="450">
        <f>SUM(I40:I43)</f>
        <v>1145550</v>
      </c>
      <c r="J44" s="450"/>
      <c r="K44" s="450"/>
      <c r="L44" s="450"/>
      <c r="M44" s="773">
        <f>SUM(M36:M43)</f>
        <v>70194262</v>
      </c>
      <c r="N44" s="774"/>
      <c r="O44" s="276"/>
      <c r="P44" s="198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282"/>
      <c r="AN44" s="282"/>
      <c r="AO44" s="282"/>
      <c r="AP44" s="283"/>
      <c r="AQ44" s="275"/>
    </row>
    <row r="45" spans="1:43" s="323" customFormat="1" ht="18" customHeight="1">
      <c r="B45" s="630"/>
      <c r="C45" s="630"/>
      <c r="D45" s="630"/>
      <c r="E45" s="630"/>
      <c r="F45" s="630"/>
      <c r="G45" s="630"/>
      <c r="H45" s="630"/>
      <c r="I45" s="630"/>
      <c r="J45" s="630"/>
      <c r="K45" s="630"/>
      <c r="L45" s="630"/>
      <c r="M45" s="630"/>
      <c r="N45" s="630"/>
      <c r="O45" s="276"/>
      <c r="P45" s="198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282"/>
      <c r="AN45" s="282"/>
      <c r="AO45" s="282"/>
      <c r="AP45" s="283"/>
      <c r="AQ45" s="275"/>
    </row>
    <row r="46" spans="1:43" ht="18" customHeight="1"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</row>
    <row r="47" spans="1:43" ht="18" customHeight="1"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</row>
    <row r="48" spans="1:43" ht="18" customHeight="1"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</row>
    <row r="49" spans="29:42" ht="18" customHeight="1"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</row>
    <row r="50" spans="29:42" ht="18" customHeight="1"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</row>
    <row r="51" spans="29:42" ht="18" customHeight="1"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</row>
    <row r="52" spans="29:42"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</row>
    <row r="53" spans="29:42"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</row>
    <row r="54" spans="29:42"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</row>
    <row r="55" spans="29:42"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</row>
    <row r="56" spans="29:42"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</row>
    <row r="57" spans="29:42"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</row>
    <row r="58" spans="29:42"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</row>
    <row r="59" spans="29:42"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</row>
    <row r="60" spans="29:42"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</row>
    <row r="61" spans="29:42"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</row>
    <row r="62" spans="29:42"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</row>
    <row r="63" spans="29:42"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</row>
    <row r="64" spans="29:42"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</row>
    <row r="65" spans="29:42"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3"/>
    </row>
    <row r="66" spans="29:42"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  <c r="AM66" s="273"/>
      <c r="AN66" s="273"/>
      <c r="AO66" s="273"/>
      <c r="AP66" s="273"/>
    </row>
    <row r="67" spans="29:42">
      <c r="AC67" s="273"/>
      <c r="AD67" s="273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  <c r="AP67" s="273"/>
    </row>
    <row r="68" spans="29:42"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</row>
    <row r="69" spans="29:42"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</row>
    <row r="70" spans="29:42"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</row>
    <row r="71" spans="29:42"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</row>
    <row r="72" spans="29:42"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</row>
    <row r="73" spans="29:42"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</row>
    <row r="74" spans="29:42"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</row>
    <row r="75" spans="29:42"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</row>
    <row r="76" spans="29:42"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</row>
    <row r="77" spans="29:42"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</row>
    <row r="78" spans="29:42"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</row>
    <row r="79" spans="29:42"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</row>
    <row r="80" spans="29:42"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</row>
    <row r="81" spans="29:42"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</row>
    <row r="82" spans="29:42"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</row>
    <row r="83" spans="29:42"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</row>
    <row r="84" spans="29:42"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  <c r="AO84" s="273"/>
      <c r="AP84" s="273"/>
    </row>
    <row r="85" spans="29:42"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273"/>
    </row>
    <row r="86" spans="29:42"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</row>
    <row r="87" spans="29:42"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3"/>
    </row>
    <row r="88" spans="29:42">
      <c r="AC88" s="273"/>
      <c r="AD88" s="273"/>
      <c r="AE88" s="273"/>
      <c r="AF88" s="273"/>
      <c r="AG88" s="273"/>
      <c r="AH88" s="273"/>
      <c r="AI88" s="273"/>
      <c r="AJ88" s="273"/>
      <c r="AK88" s="273"/>
      <c r="AL88" s="273"/>
      <c r="AM88" s="273"/>
      <c r="AN88" s="273"/>
      <c r="AO88" s="273"/>
      <c r="AP88" s="273"/>
    </row>
    <row r="89" spans="29:42">
      <c r="AC89" s="273"/>
      <c r="AD89" s="273"/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  <c r="AO89" s="273"/>
      <c r="AP89" s="273"/>
    </row>
    <row r="90" spans="29:42"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</row>
    <row r="91" spans="29:42"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</row>
  </sheetData>
  <mergeCells count="167">
    <mergeCell ref="L2:N2"/>
    <mergeCell ref="B3:C3"/>
    <mergeCell ref="D3:G3"/>
    <mergeCell ref="H3:L3"/>
    <mergeCell ref="M3:N3"/>
    <mergeCell ref="B6:C6"/>
    <mergeCell ref="D6:G6"/>
    <mergeCell ref="H6:L6"/>
    <mergeCell ref="M6:N6"/>
    <mergeCell ref="B7:C7"/>
    <mergeCell ref="D7:G7"/>
    <mergeCell ref="H7:L7"/>
    <mergeCell ref="M7:N7"/>
    <mergeCell ref="B4:C4"/>
    <mergeCell ref="D4:G4"/>
    <mergeCell ref="H4:L4"/>
    <mergeCell ref="M4:N4"/>
    <mergeCell ref="B5:C5"/>
    <mergeCell ref="D5:G5"/>
    <mergeCell ref="H5:L5"/>
    <mergeCell ref="M5:N5"/>
    <mergeCell ref="B10:C10"/>
    <mergeCell ref="D10:G10"/>
    <mergeCell ref="H10:L10"/>
    <mergeCell ref="M10:N10"/>
    <mergeCell ref="B11:G11"/>
    <mergeCell ref="H11:L11"/>
    <mergeCell ref="M11:N11"/>
    <mergeCell ref="B8:C8"/>
    <mergeCell ref="D8:G8"/>
    <mergeCell ref="H8:L8"/>
    <mergeCell ref="M8:N8"/>
    <mergeCell ref="B9:C9"/>
    <mergeCell ref="D9:G9"/>
    <mergeCell ref="H9:L9"/>
    <mergeCell ref="M9:N9"/>
    <mergeCell ref="B14:C14"/>
    <mergeCell ref="D14:G14"/>
    <mergeCell ref="H14:L14"/>
    <mergeCell ref="M14:N14"/>
    <mergeCell ref="B12:C12"/>
    <mergeCell ref="D12:G12"/>
    <mergeCell ref="H12:L12"/>
    <mergeCell ref="M12:N12"/>
    <mergeCell ref="B13:C13"/>
    <mergeCell ref="D13:G13"/>
    <mergeCell ref="H13:L13"/>
    <mergeCell ref="M13:N13"/>
    <mergeCell ref="B17:C17"/>
    <mergeCell ref="D17:G17"/>
    <mergeCell ref="H17:L17"/>
    <mergeCell ref="M17:N17"/>
    <mergeCell ref="B18:G18"/>
    <mergeCell ref="H18:L18"/>
    <mergeCell ref="M18:N18"/>
    <mergeCell ref="B15:C15"/>
    <mergeCell ref="D15:G15"/>
    <mergeCell ref="H15:L15"/>
    <mergeCell ref="M15:N15"/>
    <mergeCell ref="B16:C16"/>
    <mergeCell ref="D16:G16"/>
    <mergeCell ref="H16:L16"/>
    <mergeCell ref="M16:N16"/>
    <mergeCell ref="B21:G21"/>
    <mergeCell ref="H21:L21"/>
    <mergeCell ref="M21:N21"/>
    <mergeCell ref="B22:C22"/>
    <mergeCell ref="D22:G22"/>
    <mergeCell ref="H22:L22"/>
    <mergeCell ref="M22:N22"/>
    <mergeCell ref="B19:C19"/>
    <mergeCell ref="D19:G19"/>
    <mergeCell ref="H19:L19"/>
    <mergeCell ref="M19:N19"/>
    <mergeCell ref="B20:C20"/>
    <mergeCell ref="D20:G20"/>
    <mergeCell ref="H20:L20"/>
    <mergeCell ref="M20:N20"/>
    <mergeCell ref="B23:G23"/>
    <mergeCell ref="H23:L23"/>
    <mergeCell ref="M23:N23"/>
    <mergeCell ref="L25:N25"/>
    <mergeCell ref="B26:C26"/>
    <mergeCell ref="D26:E26"/>
    <mergeCell ref="F26:H26"/>
    <mergeCell ref="I26:L26"/>
    <mergeCell ref="M26:N26"/>
    <mergeCell ref="B27:C27"/>
    <mergeCell ref="D27:E27"/>
    <mergeCell ref="F27:H27"/>
    <mergeCell ref="I27:L27"/>
    <mergeCell ref="M27:N27"/>
    <mergeCell ref="B28:C28"/>
    <mergeCell ref="D28:E28"/>
    <mergeCell ref="F28:H28"/>
    <mergeCell ref="I28:L28"/>
    <mergeCell ref="M28:N28"/>
    <mergeCell ref="B29:C29"/>
    <mergeCell ref="D29:E29"/>
    <mergeCell ref="F29:H29"/>
    <mergeCell ref="I29:L29"/>
    <mergeCell ref="M29:N29"/>
    <mergeCell ref="B30:C30"/>
    <mergeCell ref="D30:E30"/>
    <mergeCell ref="F30:H30"/>
    <mergeCell ref="I30:L30"/>
    <mergeCell ref="M30:N30"/>
    <mergeCell ref="B31:C31"/>
    <mergeCell ref="D31:E31"/>
    <mergeCell ref="F31:H31"/>
    <mergeCell ref="I31:L31"/>
    <mergeCell ref="M31:N31"/>
    <mergeCell ref="B32:C32"/>
    <mergeCell ref="D32:E32"/>
    <mergeCell ref="F32:H32"/>
    <mergeCell ref="I32:L32"/>
    <mergeCell ref="M32:N32"/>
    <mergeCell ref="B33:E33"/>
    <mergeCell ref="F33:H33"/>
    <mergeCell ref="I33:L33"/>
    <mergeCell ref="M33:N33"/>
    <mergeCell ref="B36:C36"/>
    <mergeCell ref="D36:E36"/>
    <mergeCell ref="F36:H36"/>
    <mergeCell ref="I36:L36"/>
    <mergeCell ref="M36:N36"/>
    <mergeCell ref="B34:N34"/>
    <mergeCell ref="B45:N45"/>
    <mergeCell ref="B43:C43"/>
    <mergeCell ref="D43:E43"/>
    <mergeCell ref="F43:H43"/>
    <mergeCell ref="I43:L43"/>
    <mergeCell ref="M43:N43"/>
    <mergeCell ref="B44:E44"/>
    <mergeCell ref="F44:H44"/>
    <mergeCell ref="I44:L44"/>
    <mergeCell ref="M44:N44"/>
    <mergeCell ref="B37:C37"/>
    <mergeCell ref="D37:E37"/>
    <mergeCell ref="F37:H37"/>
    <mergeCell ref="I37:L37"/>
    <mergeCell ref="M37:N37"/>
    <mergeCell ref="B38:C38"/>
    <mergeCell ref="D38:E38"/>
    <mergeCell ref="F38:H38"/>
    <mergeCell ref="I38:L38"/>
    <mergeCell ref="M38:N38"/>
    <mergeCell ref="B39:C39"/>
    <mergeCell ref="D39:E39"/>
    <mergeCell ref="F39:H39"/>
    <mergeCell ref="I39:L39"/>
    <mergeCell ref="M39:N39"/>
    <mergeCell ref="B42:C42"/>
    <mergeCell ref="D42:E42"/>
    <mergeCell ref="F42:H42"/>
    <mergeCell ref="I42:L42"/>
    <mergeCell ref="M42:N42"/>
    <mergeCell ref="B40:C40"/>
    <mergeCell ref="D40:E40"/>
    <mergeCell ref="F40:H40"/>
    <mergeCell ref="I40:L40"/>
    <mergeCell ref="M40:N40"/>
    <mergeCell ref="B41:C41"/>
    <mergeCell ref="D41:E41"/>
    <mergeCell ref="F41:H41"/>
    <mergeCell ref="I41:L41"/>
    <mergeCell ref="M41:N41"/>
  </mergeCells>
  <phoneticPr fontId="3" type="noConversion"/>
  <printOptions horizontalCentered="1"/>
  <pageMargins left="0.27559055118110237" right="0.27559055118110237" top="0.47244094488188981" bottom="0.35433070866141736" header="0.51181102362204722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O125"/>
  <sheetViews>
    <sheetView topLeftCell="A28" zoomScaleSheetLayoutView="100" workbookViewId="0">
      <selection activeCell="L31" sqref="L31"/>
    </sheetView>
  </sheetViews>
  <sheetFormatPr defaultRowHeight="13.5"/>
  <cols>
    <col min="1" max="1" width="3" style="356" customWidth="1"/>
    <col min="2" max="2" width="4.44140625" style="356" customWidth="1"/>
    <col min="3" max="3" width="9.109375" style="356" customWidth="1"/>
    <col min="4" max="4" width="12.44140625" style="356" customWidth="1"/>
    <col min="5" max="5" width="11.21875" style="356" customWidth="1"/>
    <col min="6" max="6" width="3.88671875" style="356" customWidth="1"/>
    <col min="7" max="7" width="7.109375" style="356" customWidth="1"/>
    <col min="8" max="8" width="2.77734375" style="356" customWidth="1"/>
    <col min="9" max="9" width="2.88671875" style="356" customWidth="1"/>
    <col min="10" max="10" width="3.33203125" style="356" customWidth="1"/>
    <col min="11" max="11" width="7.44140625" style="356" customWidth="1"/>
    <col min="12" max="12" width="10.88671875" style="356" customWidth="1"/>
    <col min="13" max="13" width="13.109375" style="273" customWidth="1"/>
    <col min="14" max="14" width="11.6640625" style="273" customWidth="1"/>
    <col min="15" max="15" width="19.21875" style="356" customWidth="1"/>
    <col min="16" max="16" width="15.88671875" style="356" customWidth="1"/>
    <col min="17" max="17" width="7.44140625" style="356" customWidth="1"/>
    <col min="18" max="18" width="6.77734375" style="356" customWidth="1"/>
    <col min="19" max="19" width="6.21875" style="356" customWidth="1"/>
    <col min="20" max="20" width="5.88671875" style="356" customWidth="1"/>
    <col min="21" max="21" width="1.5546875" style="356" customWidth="1"/>
    <col min="22" max="22" width="9" style="356" bestFit="1" customWidth="1"/>
    <col min="23" max="23" width="12.44140625" style="356" customWidth="1"/>
    <col min="24" max="16384" width="8.88671875" style="356"/>
  </cols>
  <sheetData>
    <row r="1" spans="1:41" s="357" customFormat="1" ht="20.100000000000001" customHeight="1" thickBot="1">
      <c r="D1" s="276"/>
      <c r="E1" s="276"/>
      <c r="F1" s="276"/>
      <c r="G1" s="276"/>
      <c r="H1" s="272"/>
      <c r="I1" s="272"/>
      <c r="J1" s="272"/>
      <c r="K1" s="272"/>
      <c r="L1" s="272"/>
      <c r="M1" s="290"/>
      <c r="N1" s="290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282"/>
      <c r="AL1" s="282"/>
      <c r="AM1" s="282"/>
      <c r="AN1" s="283"/>
      <c r="AO1" s="275"/>
    </row>
    <row r="2" spans="1:41" s="357" customFormat="1" ht="20.100000000000001" customHeight="1">
      <c r="A2" s="293" t="s">
        <v>541</v>
      </c>
      <c r="B2" s="295"/>
      <c r="C2" s="295"/>
      <c r="D2" s="296"/>
      <c r="E2" s="296"/>
      <c r="F2" s="296"/>
      <c r="G2" s="296"/>
      <c r="H2" s="297"/>
      <c r="I2" s="297"/>
      <c r="J2" s="297"/>
      <c r="K2" s="297"/>
      <c r="L2" s="298"/>
      <c r="M2" s="289"/>
      <c r="N2" s="290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282"/>
      <c r="AL2" s="282"/>
      <c r="AM2" s="282"/>
      <c r="AN2" s="283"/>
      <c r="AO2" s="275"/>
    </row>
    <row r="3" spans="1:41" s="357" customFormat="1" ht="14.25" customHeight="1">
      <c r="A3" s="280"/>
      <c r="D3" s="276"/>
      <c r="E3" s="276"/>
      <c r="F3" s="276"/>
      <c r="G3" s="276"/>
      <c r="H3" s="272"/>
      <c r="I3" s="272"/>
      <c r="J3" s="272"/>
      <c r="K3" s="272"/>
      <c r="L3" s="281" t="s">
        <v>540</v>
      </c>
      <c r="M3" s="284"/>
      <c r="N3" s="289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282"/>
      <c r="AL3" s="282"/>
      <c r="AM3" s="282"/>
      <c r="AN3" s="283"/>
      <c r="AO3" s="275"/>
    </row>
    <row r="4" spans="1:41" s="278" customFormat="1" ht="18.75" customHeight="1">
      <c r="A4" s="805" t="s">
        <v>539</v>
      </c>
      <c r="B4" s="435"/>
      <c r="C4" s="435"/>
      <c r="D4" s="435"/>
      <c r="E4" s="435"/>
      <c r="F4" s="831">
        <v>44617180</v>
      </c>
      <c r="G4" s="832"/>
      <c r="H4" s="832"/>
      <c r="I4" s="832"/>
      <c r="J4" s="832"/>
      <c r="K4" s="832"/>
      <c r="L4" s="833"/>
      <c r="M4" s="284"/>
      <c r="N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5"/>
      <c r="AL4" s="285"/>
      <c r="AM4" s="285"/>
      <c r="AN4" s="286"/>
      <c r="AO4" s="279"/>
    </row>
    <row r="5" spans="1:41" s="278" customFormat="1" ht="18.75" customHeight="1">
      <c r="A5" s="805" t="s">
        <v>538</v>
      </c>
      <c r="B5" s="435"/>
      <c r="C5" s="435"/>
      <c r="D5" s="435"/>
      <c r="E5" s="435"/>
      <c r="F5" s="831">
        <f>E43</f>
        <v>4380000</v>
      </c>
      <c r="G5" s="832"/>
      <c r="H5" s="832"/>
      <c r="I5" s="832"/>
      <c r="J5" s="832"/>
      <c r="K5" s="832"/>
      <c r="L5" s="833"/>
      <c r="M5" s="291"/>
      <c r="N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5"/>
      <c r="AL5" s="285"/>
      <c r="AM5" s="285"/>
      <c r="AN5" s="286"/>
      <c r="AO5" s="279"/>
    </row>
    <row r="6" spans="1:41" s="357" customFormat="1" ht="18.75" customHeight="1">
      <c r="A6" s="805" t="s">
        <v>537</v>
      </c>
      <c r="B6" s="435"/>
      <c r="C6" s="435"/>
      <c r="D6" s="435"/>
      <c r="E6" s="435"/>
      <c r="F6" s="831">
        <f>K43</f>
        <v>1142700</v>
      </c>
      <c r="G6" s="832"/>
      <c r="H6" s="832"/>
      <c r="I6" s="832"/>
      <c r="J6" s="832"/>
      <c r="K6" s="832"/>
      <c r="L6" s="833"/>
      <c r="M6" s="291"/>
      <c r="N6" s="291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</row>
    <row r="7" spans="1:41" s="357" customFormat="1" ht="18.75" customHeight="1">
      <c r="A7" s="805" t="s">
        <v>536</v>
      </c>
      <c r="B7" s="435"/>
      <c r="C7" s="435"/>
      <c r="D7" s="435"/>
      <c r="E7" s="435"/>
      <c r="F7" s="831">
        <f>F4+F5-F6</f>
        <v>47854480</v>
      </c>
      <c r="G7" s="832"/>
      <c r="H7" s="832"/>
      <c r="I7" s="832"/>
      <c r="J7" s="832"/>
      <c r="K7" s="832"/>
      <c r="L7" s="833"/>
      <c r="M7" s="291"/>
      <c r="N7" s="291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</row>
    <row r="8" spans="1:41" s="357" customFormat="1" ht="3.75" customHeight="1" thickBot="1">
      <c r="A8" s="280"/>
      <c r="D8" s="276"/>
      <c r="E8" s="276"/>
      <c r="F8" s="276"/>
      <c r="G8" s="276"/>
      <c r="H8" s="272"/>
      <c r="I8" s="272"/>
      <c r="J8" s="272"/>
      <c r="K8" s="272"/>
      <c r="L8" s="281"/>
      <c r="M8" s="291"/>
      <c r="N8" s="291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</row>
    <row r="9" spans="1:41" s="357" customFormat="1" ht="15.75" customHeight="1" thickBot="1">
      <c r="A9" s="806" t="s">
        <v>535</v>
      </c>
      <c r="B9" s="807"/>
      <c r="C9" s="807"/>
      <c r="D9" s="807"/>
      <c r="E9" s="807"/>
      <c r="F9" s="823" t="s">
        <v>534</v>
      </c>
      <c r="G9" s="807"/>
      <c r="H9" s="807"/>
      <c r="I9" s="807"/>
      <c r="J9" s="807"/>
      <c r="K9" s="807"/>
      <c r="L9" s="824"/>
      <c r="M9" s="292"/>
      <c r="N9" s="291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363"/>
      <c r="AB9" s="363"/>
      <c r="AC9" s="282"/>
      <c r="AD9" s="282"/>
      <c r="AE9" s="282"/>
      <c r="AF9" s="283"/>
      <c r="AG9" s="283"/>
      <c r="AH9" s="363"/>
      <c r="AI9" s="363"/>
      <c r="AJ9" s="363"/>
      <c r="AK9" s="363"/>
      <c r="AL9" s="363"/>
      <c r="AM9" s="363"/>
      <c r="AN9" s="363"/>
    </row>
    <row r="10" spans="1:41" s="357" customFormat="1" ht="15.75" customHeight="1" thickBot="1">
      <c r="A10" s="806" t="s">
        <v>532</v>
      </c>
      <c r="B10" s="807"/>
      <c r="C10" s="807"/>
      <c r="D10" s="810"/>
      <c r="E10" s="367" t="s">
        <v>533</v>
      </c>
      <c r="F10" s="823" t="s">
        <v>532</v>
      </c>
      <c r="G10" s="807"/>
      <c r="H10" s="807"/>
      <c r="I10" s="807"/>
      <c r="J10" s="807"/>
      <c r="K10" s="823" t="s">
        <v>531</v>
      </c>
      <c r="L10" s="824"/>
      <c r="M10" s="292"/>
      <c r="N10" s="292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363"/>
      <c r="AB10" s="363"/>
      <c r="AC10" s="282"/>
      <c r="AD10" s="282"/>
      <c r="AE10" s="282"/>
      <c r="AF10" s="283"/>
      <c r="AG10" s="283"/>
      <c r="AH10" s="363"/>
      <c r="AI10" s="363"/>
      <c r="AJ10" s="363"/>
      <c r="AK10" s="363"/>
      <c r="AL10" s="363"/>
      <c r="AM10" s="363"/>
      <c r="AN10" s="363"/>
    </row>
    <row r="11" spans="1:41" s="357" customFormat="1" ht="17.25" customHeight="1">
      <c r="A11" s="821" t="s">
        <v>530</v>
      </c>
      <c r="B11" s="822"/>
      <c r="C11" s="819" t="s">
        <v>529</v>
      </c>
      <c r="D11" s="820"/>
      <c r="E11" s="371">
        <v>3170000</v>
      </c>
      <c r="F11" s="827" t="s">
        <v>528</v>
      </c>
      <c r="G11" s="828"/>
      <c r="H11" s="828"/>
      <c r="I11" s="828"/>
      <c r="J11" s="828"/>
      <c r="K11" s="825">
        <v>400000</v>
      </c>
      <c r="L11" s="826"/>
      <c r="M11" s="291"/>
      <c r="N11" s="292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363"/>
      <c r="AB11" s="363"/>
      <c r="AC11" s="282"/>
      <c r="AD11" s="282"/>
      <c r="AE11" s="282"/>
      <c r="AF11" s="283"/>
      <c r="AG11" s="283"/>
      <c r="AH11" s="363"/>
      <c r="AI11" s="363"/>
      <c r="AJ11" s="363"/>
      <c r="AK11" s="363"/>
      <c r="AL11" s="363"/>
      <c r="AM11" s="363"/>
      <c r="AN11" s="363"/>
    </row>
    <row r="12" spans="1:41" s="357" customFormat="1" ht="17.25" customHeight="1">
      <c r="A12" s="372"/>
      <c r="B12" s="834" t="s">
        <v>527</v>
      </c>
      <c r="C12" s="811" t="s">
        <v>526</v>
      </c>
      <c r="D12" s="812"/>
      <c r="E12" s="366">
        <v>30000</v>
      </c>
      <c r="F12" s="369" t="s">
        <v>525</v>
      </c>
      <c r="G12" s="370"/>
      <c r="H12" s="370"/>
      <c r="I12" s="370"/>
      <c r="J12" s="370"/>
      <c r="K12" s="815">
        <v>100000</v>
      </c>
      <c r="L12" s="816"/>
      <c r="M12" s="291"/>
      <c r="N12" s="292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363"/>
      <c r="AB12" s="363"/>
      <c r="AC12" s="282"/>
      <c r="AD12" s="282"/>
      <c r="AE12" s="282"/>
      <c r="AF12" s="283"/>
      <c r="AG12" s="283"/>
      <c r="AH12" s="363"/>
      <c r="AI12" s="363"/>
      <c r="AJ12" s="363"/>
      <c r="AK12" s="363"/>
      <c r="AL12" s="363"/>
      <c r="AM12" s="363"/>
      <c r="AN12" s="363"/>
    </row>
    <row r="13" spans="1:41" s="357" customFormat="1" ht="17.25" customHeight="1">
      <c r="A13" s="302"/>
      <c r="B13" s="835"/>
      <c r="C13" s="808" t="s">
        <v>524</v>
      </c>
      <c r="D13" s="809"/>
      <c r="E13" s="364">
        <v>30000</v>
      </c>
      <c r="F13" s="369" t="s">
        <v>523</v>
      </c>
      <c r="G13" s="370"/>
      <c r="H13" s="370"/>
      <c r="I13" s="370"/>
      <c r="J13" s="370"/>
      <c r="K13" s="815">
        <v>400000</v>
      </c>
      <c r="L13" s="816"/>
      <c r="M13" s="291"/>
      <c r="N13" s="292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363"/>
      <c r="AB13" s="363"/>
      <c r="AC13" s="282"/>
      <c r="AD13" s="282"/>
      <c r="AE13" s="282"/>
      <c r="AF13" s="283"/>
      <c r="AG13" s="283"/>
      <c r="AH13" s="363"/>
      <c r="AI13" s="363"/>
      <c r="AJ13" s="363"/>
      <c r="AK13" s="363"/>
      <c r="AL13" s="363"/>
      <c r="AM13" s="363"/>
      <c r="AN13" s="363"/>
    </row>
    <row r="14" spans="1:41" s="357" customFormat="1" ht="17.25" customHeight="1">
      <c r="A14" s="302"/>
      <c r="B14" s="835"/>
      <c r="C14" s="793" t="s">
        <v>522</v>
      </c>
      <c r="D14" s="794"/>
      <c r="E14" s="364">
        <v>30000</v>
      </c>
      <c r="F14" s="813" t="s">
        <v>521</v>
      </c>
      <c r="G14" s="814"/>
      <c r="H14" s="814"/>
      <c r="I14" s="814"/>
      <c r="J14" s="814"/>
      <c r="K14" s="815">
        <v>50000</v>
      </c>
      <c r="L14" s="816"/>
      <c r="M14" s="291"/>
      <c r="N14" s="291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282"/>
      <c r="AL14" s="282"/>
      <c r="AM14" s="282"/>
      <c r="AN14" s="283"/>
      <c r="AO14" s="275"/>
    </row>
    <row r="15" spans="1:41" s="357" customFormat="1" ht="17.25" customHeight="1">
      <c r="A15" s="302"/>
      <c r="B15" s="835"/>
      <c r="C15" s="808" t="s">
        <v>520</v>
      </c>
      <c r="D15" s="809"/>
      <c r="E15" s="364">
        <v>30000</v>
      </c>
      <c r="F15" s="369" t="s">
        <v>519</v>
      </c>
      <c r="G15" s="370"/>
      <c r="H15" s="370"/>
      <c r="I15" s="370"/>
      <c r="J15" s="370"/>
      <c r="K15" s="815">
        <v>30000</v>
      </c>
      <c r="L15" s="816"/>
      <c r="M15" s="291"/>
      <c r="N15" s="291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282"/>
      <c r="AL15" s="282"/>
      <c r="AM15" s="282"/>
      <c r="AN15" s="283"/>
      <c r="AO15" s="275"/>
    </row>
    <row r="16" spans="1:41" s="357" customFormat="1" ht="17.25" customHeight="1">
      <c r="A16" s="302"/>
      <c r="B16" s="835"/>
      <c r="C16" s="793" t="s">
        <v>518</v>
      </c>
      <c r="D16" s="794"/>
      <c r="E16" s="364">
        <v>30000</v>
      </c>
      <c r="F16" s="813" t="s">
        <v>517</v>
      </c>
      <c r="G16" s="814"/>
      <c r="H16" s="814"/>
      <c r="I16" s="814"/>
      <c r="J16" s="814"/>
      <c r="K16" s="815">
        <v>93600</v>
      </c>
      <c r="L16" s="816"/>
      <c r="M16" s="291"/>
      <c r="N16" s="291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282"/>
      <c r="AL16" s="282"/>
      <c r="AM16" s="282"/>
      <c r="AN16" s="283"/>
      <c r="AO16" s="275"/>
    </row>
    <row r="17" spans="1:41" s="357" customFormat="1" ht="17.25" customHeight="1">
      <c r="A17" s="302"/>
      <c r="B17" s="835"/>
      <c r="C17" s="808" t="s">
        <v>516</v>
      </c>
      <c r="D17" s="809"/>
      <c r="E17" s="364">
        <v>50000</v>
      </c>
      <c r="F17" s="817" t="s">
        <v>515</v>
      </c>
      <c r="G17" s="818"/>
      <c r="H17" s="818"/>
      <c r="I17" s="818"/>
      <c r="J17" s="818"/>
      <c r="K17" s="815">
        <v>29400</v>
      </c>
      <c r="L17" s="816"/>
      <c r="M17" s="291"/>
      <c r="N17" s="291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282"/>
      <c r="AL17" s="282"/>
      <c r="AM17" s="282"/>
      <c r="AN17" s="283"/>
      <c r="AO17" s="275"/>
    </row>
    <row r="18" spans="1:41" s="357" customFormat="1" ht="17.25" customHeight="1">
      <c r="A18" s="302" t="s">
        <v>514</v>
      </c>
      <c r="B18" s="836"/>
      <c r="C18" s="795" t="s">
        <v>513</v>
      </c>
      <c r="D18" s="796"/>
      <c r="E18" s="361">
        <v>50000</v>
      </c>
      <c r="F18" s="817" t="s">
        <v>512</v>
      </c>
      <c r="G18" s="818"/>
      <c r="H18" s="818"/>
      <c r="I18" s="818"/>
      <c r="J18" s="818"/>
      <c r="K18" s="815">
        <v>39700</v>
      </c>
      <c r="L18" s="816"/>
      <c r="M18" s="291"/>
      <c r="N18" s="291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282"/>
      <c r="AL18" s="282"/>
      <c r="AM18" s="282"/>
      <c r="AN18" s="283"/>
      <c r="AO18" s="275"/>
    </row>
    <row r="19" spans="1:41" s="357" customFormat="1" ht="17.25" customHeight="1">
      <c r="A19" s="302"/>
      <c r="B19" s="834" t="s">
        <v>511</v>
      </c>
      <c r="C19" s="793" t="s">
        <v>510</v>
      </c>
      <c r="D19" s="794"/>
      <c r="E19" s="373">
        <v>30000</v>
      </c>
      <c r="F19" s="359"/>
      <c r="J19" s="360"/>
      <c r="L19" s="350"/>
      <c r="M19" s="291"/>
      <c r="N19" s="291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282"/>
      <c r="AL19" s="282"/>
      <c r="AM19" s="282"/>
      <c r="AN19" s="283"/>
      <c r="AO19" s="275"/>
    </row>
    <row r="20" spans="1:41" s="357" customFormat="1" ht="17.25" customHeight="1">
      <c r="A20" s="302"/>
      <c r="B20" s="835"/>
      <c r="C20" s="793" t="s">
        <v>509</v>
      </c>
      <c r="D20" s="794"/>
      <c r="E20" s="274">
        <v>30000</v>
      </c>
      <c r="F20" s="817"/>
      <c r="G20" s="818"/>
      <c r="H20" s="818"/>
      <c r="I20" s="818"/>
      <c r="J20" s="830"/>
      <c r="K20" s="829"/>
      <c r="L20" s="816"/>
      <c r="M20" s="291"/>
      <c r="N20" s="291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282"/>
      <c r="AL20" s="282"/>
      <c r="AM20" s="282"/>
      <c r="AN20" s="283"/>
      <c r="AO20" s="275"/>
    </row>
    <row r="21" spans="1:41" s="357" customFormat="1" ht="17.25" customHeight="1">
      <c r="A21" s="302"/>
      <c r="B21" s="835"/>
      <c r="C21" s="793" t="s">
        <v>508</v>
      </c>
      <c r="D21" s="794"/>
      <c r="E21" s="274">
        <v>30000</v>
      </c>
      <c r="F21" s="817"/>
      <c r="G21" s="818"/>
      <c r="H21" s="818"/>
      <c r="I21" s="818"/>
      <c r="J21" s="830"/>
      <c r="K21" s="829"/>
      <c r="L21" s="816"/>
      <c r="M21" s="291"/>
      <c r="N21" s="291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282"/>
      <c r="AL21" s="282"/>
      <c r="AM21" s="282"/>
      <c r="AN21" s="283"/>
      <c r="AO21" s="275"/>
    </row>
    <row r="22" spans="1:41" s="357" customFormat="1" ht="17.25" customHeight="1">
      <c r="A22" s="302"/>
      <c r="B22" s="835"/>
      <c r="C22" s="793" t="s">
        <v>507</v>
      </c>
      <c r="D22" s="794"/>
      <c r="E22" s="274">
        <v>30000</v>
      </c>
      <c r="F22" s="790"/>
      <c r="G22" s="791"/>
      <c r="H22" s="791"/>
      <c r="I22" s="791"/>
      <c r="J22" s="792"/>
      <c r="K22" s="274"/>
      <c r="L22" s="365"/>
      <c r="M22" s="291"/>
      <c r="N22" s="291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363"/>
      <c r="AB22" s="363"/>
      <c r="AC22" s="363"/>
      <c r="AD22" s="363"/>
      <c r="AE22" s="363"/>
      <c r="AF22" s="363"/>
      <c r="AG22" s="363"/>
      <c r="AH22" s="363"/>
      <c r="AI22" s="363"/>
      <c r="AJ22" s="363"/>
      <c r="AK22" s="282"/>
      <c r="AL22" s="282"/>
      <c r="AM22" s="282"/>
      <c r="AN22" s="283"/>
      <c r="AO22" s="275"/>
    </row>
    <row r="23" spans="1:41" s="357" customFormat="1" ht="17.25" customHeight="1">
      <c r="A23" s="302" t="s">
        <v>506</v>
      </c>
      <c r="B23" s="835"/>
      <c r="C23" s="793" t="s">
        <v>505</v>
      </c>
      <c r="D23" s="794"/>
      <c r="E23" s="274">
        <v>30000</v>
      </c>
      <c r="F23" s="299"/>
      <c r="G23" s="300"/>
      <c r="H23" s="300"/>
      <c r="I23" s="300"/>
      <c r="J23" s="301"/>
      <c r="K23" s="274"/>
      <c r="L23" s="365"/>
      <c r="M23" s="291"/>
      <c r="N23" s="291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282"/>
      <c r="AL23" s="282"/>
      <c r="AM23" s="282"/>
      <c r="AN23" s="283"/>
      <c r="AO23" s="275"/>
    </row>
    <row r="24" spans="1:41" s="357" customFormat="1" ht="17.25" customHeight="1">
      <c r="A24" s="302"/>
      <c r="B24" s="835"/>
      <c r="C24" s="793" t="s">
        <v>504</v>
      </c>
      <c r="D24" s="794"/>
      <c r="E24" s="274">
        <v>30000</v>
      </c>
      <c r="F24" s="299"/>
      <c r="G24" s="300"/>
      <c r="H24" s="300"/>
      <c r="I24" s="300"/>
      <c r="J24" s="301"/>
      <c r="K24" s="274"/>
      <c r="L24" s="365"/>
      <c r="M24" s="291"/>
      <c r="N24" s="291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282"/>
      <c r="AL24" s="282"/>
      <c r="AM24" s="282"/>
      <c r="AN24" s="283"/>
      <c r="AO24" s="275"/>
    </row>
    <row r="25" spans="1:41" s="357" customFormat="1" ht="17.25" customHeight="1">
      <c r="A25" s="302"/>
      <c r="B25" s="835"/>
      <c r="C25" s="793" t="s">
        <v>503</v>
      </c>
      <c r="D25" s="794"/>
      <c r="E25" s="364">
        <v>50000</v>
      </c>
      <c r="F25" s="299"/>
      <c r="G25" s="300"/>
      <c r="H25" s="300"/>
      <c r="I25" s="300"/>
      <c r="J25" s="301"/>
      <c r="K25" s="274"/>
      <c r="L25" s="365"/>
      <c r="M25" s="291"/>
      <c r="N25" s="291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282"/>
      <c r="AL25" s="282"/>
      <c r="AM25" s="282"/>
      <c r="AN25" s="283"/>
      <c r="AO25" s="275"/>
    </row>
    <row r="26" spans="1:41" s="357" customFormat="1" ht="17.25" customHeight="1">
      <c r="A26" s="302"/>
      <c r="B26" s="835"/>
      <c r="C26" s="793" t="s">
        <v>502</v>
      </c>
      <c r="D26" s="794"/>
      <c r="E26" s="364">
        <v>50000</v>
      </c>
      <c r="F26" s="299"/>
      <c r="G26" s="300"/>
      <c r="H26" s="300"/>
      <c r="I26" s="300"/>
      <c r="J26" s="301"/>
      <c r="K26" s="274"/>
      <c r="L26" s="365"/>
      <c r="M26" s="291"/>
      <c r="N26" s="291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282"/>
      <c r="AL26" s="282"/>
      <c r="AM26" s="282"/>
      <c r="AN26" s="283"/>
      <c r="AO26" s="275"/>
    </row>
    <row r="27" spans="1:41" s="357" customFormat="1" ht="17.25" customHeight="1">
      <c r="A27" s="302"/>
      <c r="B27" s="836"/>
      <c r="C27" s="795" t="s">
        <v>501</v>
      </c>
      <c r="D27" s="796"/>
      <c r="E27" s="361">
        <v>50000</v>
      </c>
      <c r="F27" s="299"/>
      <c r="G27" s="300"/>
      <c r="H27" s="300"/>
      <c r="I27" s="300"/>
      <c r="J27" s="301"/>
      <c r="K27" s="274"/>
      <c r="L27" s="365"/>
      <c r="M27" s="291"/>
      <c r="N27" s="291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282"/>
      <c r="AL27" s="282"/>
      <c r="AM27" s="282"/>
      <c r="AN27" s="283"/>
      <c r="AO27" s="275"/>
    </row>
    <row r="28" spans="1:41" s="357" customFormat="1" ht="17.25" customHeight="1">
      <c r="A28" s="302" t="s">
        <v>500</v>
      </c>
      <c r="B28" s="349" t="s">
        <v>499</v>
      </c>
      <c r="C28" s="797" t="s">
        <v>440</v>
      </c>
      <c r="D28" s="798"/>
      <c r="E28" s="368">
        <v>50000</v>
      </c>
      <c r="F28" s="299"/>
      <c r="G28" s="300"/>
      <c r="H28" s="300"/>
      <c r="I28" s="300"/>
      <c r="J28" s="301"/>
      <c r="K28" s="274"/>
      <c r="L28" s="365"/>
      <c r="M28" s="291"/>
      <c r="N28" s="291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363"/>
      <c r="AB28" s="363"/>
      <c r="AC28" s="363"/>
      <c r="AD28" s="363"/>
      <c r="AE28" s="363"/>
      <c r="AF28" s="363"/>
      <c r="AG28" s="363"/>
      <c r="AH28" s="363"/>
      <c r="AI28" s="363"/>
      <c r="AJ28" s="363"/>
      <c r="AK28" s="282"/>
      <c r="AL28" s="282"/>
      <c r="AM28" s="282"/>
      <c r="AN28" s="283"/>
      <c r="AO28" s="275"/>
    </row>
    <row r="29" spans="1:41" s="357" customFormat="1" ht="17.25" customHeight="1">
      <c r="A29" s="302"/>
      <c r="B29" s="834" t="s">
        <v>498</v>
      </c>
      <c r="C29" s="793" t="s">
        <v>497</v>
      </c>
      <c r="D29" s="794"/>
      <c r="E29" s="364">
        <v>30000</v>
      </c>
      <c r="F29" s="299"/>
      <c r="G29" s="300"/>
      <c r="H29" s="300"/>
      <c r="I29" s="300"/>
      <c r="J29" s="301"/>
      <c r="K29" s="274"/>
      <c r="L29" s="365"/>
      <c r="M29" s="291"/>
      <c r="N29" s="291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282"/>
      <c r="AL29" s="282"/>
      <c r="AM29" s="282"/>
      <c r="AN29" s="283"/>
      <c r="AO29" s="275"/>
    </row>
    <row r="30" spans="1:41" s="357" customFormat="1" ht="17.25" customHeight="1">
      <c r="A30" s="302"/>
      <c r="B30" s="835"/>
      <c r="C30" s="793" t="s">
        <v>496</v>
      </c>
      <c r="D30" s="794"/>
      <c r="E30" s="364">
        <v>30000</v>
      </c>
      <c r="F30" s="299"/>
      <c r="G30" s="300"/>
      <c r="H30" s="300"/>
      <c r="I30" s="300"/>
      <c r="J30" s="301"/>
      <c r="K30" s="274"/>
      <c r="L30" s="365"/>
      <c r="M30" s="291"/>
      <c r="N30" s="291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282"/>
      <c r="AL30" s="282"/>
      <c r="AM30" s="282"/>
      <c r="AN30" s="283"/>
      <c r="AO30" s="275"/>
    </row>
    <row r="31" spans="1:41" s="357" customFormat="1" ht="17.25" customHeight="1">
      <c r="A31" s="302"/>
      <c r="B31" s="835"/>
      <c r="C31" s="793" t="s">
        <v>495</v>
      </c>
      <c r="D31" s="794"/>
      <c r="E31" s="364">
        <v>30000</v>
      </c>
      <c r="F31" s="299"/>
      <c r="G31" s="300"/>
      <c r="H31" s="300"/>
      <c r="I31" s="300"/>
      <c r="J31" s="301"/>
      <c r="K31" s="274"/>
      <c r="L31" s="365"/>
      <c r="M31" s="291"/>
      <c r="N31" s="291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282"/>
      <c r="AL31" s="282"/>
      <c r="AM31" s="282"/>
      <c r="AN31" s="283"/>
      <c r="AO31" s="275"/>
    </row>
    <row r="32" spans="1:41" s="357" customFormat="1" ht="17.25" customHeight="1">
      <c r="A32" s="302"/>
      <c r="B32" s="835"/>
      <c r="C32" s="793" t="s">
        <v>494</v>
      </c>
      <c r="D32" s="794"/>
      <c r="E32" s="364">
        <v>30000</v>
      </c>
      <c r="F32" s="299"/>
      <c r="G32" s="300"/>
      <c r="H32" s="300"/>
      <c r="I32" s="300"/>
      <c r="J32" s="301"/>
      <c r="K32" s="274"/>
      <c r="L32" s="365"/>
      <c r="M32" s="291"/>
      <c r="N32" s="291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282"/>
      <c r="AL32" s="282"/>
      <c r="AM32" s="282"/>
      <c r="AN32" s="283"/>
      <c r="AO32" s="275"/>
    </row>
    <row r="33" spans="1:41" s="357" customFormat="1" ht="17.25" customHeight="1">
      <c r="A33" s="302"/>
      <c r="B33" s="835"/>
      <c r="C33" s="793" t="s">
        <v>493</v>
      </c>
      <c r="D33" s="794"/>
      <c r="E33" s="364">
        <v>30000</v>
      </c>
      <c r="F33" s="299"/>
      <c r="G33" s="300"/>
      <c r="H33" s="300"/>
      <c r="I33" s="300"/>
      <c r="J33" s="301"/>
      <c r="K33" s="274"/>
      <c r="L33" s="365"/>
      <c r="M33" s="291"/>
      <c r="N33" s="291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282"/>
      <c r="AL33" s="282"/>
      <c r="AM33" s="282"/>
      <c r="AN33" s="283"/>
      <c r="AO33" s="275"/>
    </row>
    <row r="34" spans="1:41" s="357" customFormat="1" ht="17.25" customHeight="1">
      <c r="A34" s="302"/>
      <c r="B34" s="835"/>
      <c r="C34" s="793" t="s">
        <v>492</v>
      </c>
      <c r="D34" s="794"/>
      <c r="E34" s="364">
        <v>50000</v>
      </c>
      <c r="F34" s="299"/>
      <c r="G34" s="300"/>
      <c r="H34" s="300"/>
      <c r="I34" s="300"/>
      <c r="J34" s="301"/>
      <c r="K34" s="274"/>
      <c r="L34" s="365"/>
      <c r="M34" s="291"/>
      <c r="N34" s="291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282"/>
      <c r="AL34" s="282"/>
      <c r="AM34" s="282"/>
      <c r="AN34" s="283"/>
      <c r="AO34" s="275"/>
    </row>
    <row r="35" spans="1:41" s="357" customFormat="1" ht="17.25" customHeight="1">
      <c r="A35" s="302"/>
      <c r="B35" s="835"/>
      <c r="C35" s="793" t="s">
        <v>491</v>
      </c>
      <c r="D35" s="794"/>
      <c r="E35" s="364">
        <v>50000</v>
      </c>
      <c r="F35" s="299"/>
      <c r="G35" s="300"/>
      <c r="H35" s="300"/>
      <c r="I35" s="300"/>
      <c r="J35" s="301"/>
      <c r="K35" s="274"/>
      <c r="L35" s="365"/>
      <c r="M35" s="291"/>
      <c r="N35" s="291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282"/>
      <c r="AL35" s="282"/>
      <c r="AM35" s="282"/>
      <c r="AN35" s="283"/>
      <c r="AO35" s="275"/>
    </row>
    <row r="36" spans="1:41" s="357" customFormat="1" ht="17.25" customHeight="1">
      <c r="A36" s="302"/>
      <c r="B36" s="836"/>
      <c r="C36" s="795" t="s">
        <v>490</v>
      </c>
      <c r="D36" s="796"/>
      <c r="E36" s="361">
        <v>50000</v>
      </c>
      <c r="F36" s="299"/>
      <c r="G36" s="300"/>
      <c r="H36" s="300"/>
      <c r="I36" s="300"/>
      <c r="J36" s="301"/>
      <c r="K36" s="274"/>
      <c r="L36" s="365"/>
      <c r="M36" s="291"/>
      <c r="N36" s="291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  <c r="AK36" s="282"/>
      <c r="AL36" s="282"/>
      <c r="AM36" s="282"/>
      <c r="AN36" s="283"/>
      <c r="AO36" s="275"/>
    </row>
    <row r="37" spans="1:41" s="357" customFormat="1" ht="17.25" customHeight="1">
      <c r="A37" s="302"/>
      <c r="B37" s="834" t="s">
        <v>489</v>
      </c>
      <c r="C37" s="837" t="s">
        <v>488</v>
      </c>
      <c r="D37" s="838"/>
      <c r="E37" s="366">
        <v>50000</v>
      </c>
      <c r="F37" s="299"/>
      <c r="G37" s="300"/>
      <c r="H37" s="300"/>
      <c r="I37" s="300"/>
      <c r="J37" s="301"/>
      <c r="K37" s="274"/>
      <c r="L37" s="365"/>
      <c r="M37" s="291"/>
      <c r="N37" s="291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282"/>
      <c r="AL37" s="282"/>
      <c r="AM37" s="282"/>
      <c r="AN37" s="283"/>
      <c r="AO37" s="275"/>
    </row>
    <row r="38" spans="1:41" s="357" customFormat="1" ht="17.25" customHeight="1">
      <c r="A38" s="302"/>
      <c r="B38" s="835"/>
      <c r="C38" s="793" t="s">
        <v>487</v>
      </c>
      <c r="D38" s="794"/>
      <c r="E38" s="364">
        <v>50000</v>
      </c>
      <c r="F38" s="299"/>
      <c r="G38" s="300"/>
      <c r="H38" s="300"/>
      <c r="I38" s="300"/>
      <c r="J38" s="301"/>
      <c r="K38" s="274"/>
      <c r="L38" s="365"/>
      <c r="M38" s="291"/>
      <c r="N38" s="291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282"/>
      <c r="AL38" s="282"/>
      <c r="AM38" s="282"/>
      <c r="AN38" s="283"/>
      <c r="AO38" s="275"/>
    </row>
    <row r="39" spans="1:41" s="357" customFormat="1" ht="17.25" customHeight="1">
      <c r="A39" s="302"/>
      <c r="B39" s="835"/>
      <c r="C39" s="793" t="s">
        <v>486</v>
      </c>
      <c r="D39" s="794"/>
      <c r="E39" s="364">
        <v>50000</v>
      </c>
      <c r="F39" s="299"/>
      <c r="G39" s="300"/>
      <c r="H39" s="300"/>
      <c r="I39" s="300"/>
      <c r="J39" s="301"/>
      <c r="K39" s="274"/>
      <c r="L39" s="365"/>
      <c r="M39" s="291"/>
      <c r="N39" s="291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282"/>
      <c r="AL39" s="282"/>
      <c r="AM39" s="282"/>
      <c r="AN39" s="283"/>
      <c r="AO39" s="275"/>
    </row>
    <row r="40" spans="1:41" s="357" customFormat="1" ht="17.25" customHeight="1">
      <c r="A40" s="302"/>
      <c r="B40" s="835"/>
      <c r="C40" s="793" t="s">
        <v>485</v>
      </c>
      <c r="D40" s="794"/>
      <c r="E40" s="364">
        <v>50000</v>
      </c>
      <c r="F40" s="299"/>
      <c r="G40" s="300"/>
      <c r="H40" s="300"/>
      <c r="I40" s="300"/>
      <c r="J40" s="301"/>
      <c r="K40" s="274"/>
      <c r="L40" s="365"/>
      <c r="M40" s="291"/>
      <c r="N40" s="291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282"/>
      <c r="AL40" s="282"/>
      <c r="AM40" s="282"/>
      <c r="AN40" s="283"/>
      <c r="AO40" s="275"/>
    </row>
    <row r="41" spans="1:41" s="357" customFormat="1" ht="17.25" customHeight="1">
      <c r="A41" s="302"/>
      <c r="B41" s="835"/>
      <c r="C41" s="793" t="s">
        <v>484</v>
      </c>
      <c r="D41" s="794"/>
      <c r="E41" s="364">
        <v>50000</v>
      </c>
      <c r="F41" s="299"/>
      <c r="G41" s="300"/>
      <c r="H41" s="300"/>
      <c r="I41" s="300"/>
      <c r="J41" s="301"/>
      <c r="K41" s="274"/>
      <c r="L41" s="365"/>
      <c r="M41" s="291"/>
      <c r="N41" s="291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282"/>
      <c r="AL41" s="282"/>
      <c r="AM41" s="282"/>
      <c r="AN41" s="283"/>
      <c r="AO41" s="275"/>
    </row>
    <row r="42" spans="1:41" s="357" customFormat="1" ht="17.25" customHeight="1">
      <c r="A42" s="351"/>
      <c r="B42" s="836"/>
      <c r="C42" s="795" t="s">
        <v>483</v>
      </c>
      <c r="D42" s="796"/>
      <c r="E42" s="361">
        <v>30000</v>
      </c>
      <c r="F42" s="374"/>
      <c r="G42" s="375"/>
      <c r="H42" s="375"/>
      <c r="I42" s="375"/>
      <c r="J42" s="376"/>
      <c r="K42" s="274"/>
      <c r="L42" s="365"/>
      <c r="M42" s="291"/>
      <c r="N42" s="291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282"/>
      <c r="AL42" s="282"/>
      <c r="AM42" s="282"/>
      <c r="AN42" s="283"/>
      <c r="AO42" s="275"/>
    </row>
    <row r="43" spans="1:41" s="277" customFormat="1" ht="17.25" customHeight="1">
      <c r="A43" s="805" t="s">
        <v>482</v>
      </c>
      <c r="B43" s="435"/>
      <c r="C43" s="435"/>
      <c r="D43" s="436"/>
      <c r="E43" s="358">
        <f>SUM(E11:E42)</f>
        <v>4380000</v>
      </c>
      <c r="F43" s="453" t="s">
        <v>481</v>
      </c>
      <c r="G43" s="457"/>
      <c r="H43" s="457"/>
      <c r="I43" s="457"/>
      <c r="J43" s="457"/>
      <c r="K43" s="749">
        <f>SUM(K11:L42)</f>
        <v>1142700</v>
      </c>
      <c r="L43" s="802"/>
      <c r="M43" s="294"/>
      <c r="N43" s="294"/>
      <c r="AA43" s="294"/>
      <c r="AB43" s="28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</row>
    <row r="44" spans="1:41" s="277" customFormat="1" ht="21.75" customHeight="1">
      <c r="A44" s="280"/>
      <c r="B44" s="498" t="s">
        <v>480</v>
      </c>
      <c r="C44" s="498"/>
      <c r="D44" s="498"/>
      <c r="E44" s="272"/>
      <c r="F44" s="357"/>
      <c r="G44" s="357"/>
      <c r="H44" s="357"/>
      <c r="I44" s="357"/>
      <c r="J44" s="357"/>
      <c r="K44" s="803">
        <v>41121</v>
      </c>
      <c r="L44" s="804"/>
      <c r="M44" s="294"/>
      <c r="N44" s="294"/>
      <c r="AA44" s="294"/>
      <c r="AB44" s="28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</row>
    <row r="45" spans="1:41" ht="21.75" customHeight="1" thickBot="1">
      <c r="A45" s="799" t="s">
        <v>479</v>
      </c>
      <c r="B45" s="800"/>
      <c r="C45" s="800"/>
      <c r="D45" s="800"/>
      <c r="E45" s="800"/>
      <c r="F45" s="800"/>
      <c r="G45" s="800"/>
      <c r="H45" s="800"/>
      <c r="I45" s="800"/>
      <c r="J45" s="800"/>
      <c r="K45" s="800"/>
      <c r="L45" s="801"/>
      <c r="M45" s="271"/>
      <c r="AA45" s="273"/>
      <c r="AB45" s="36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</row>
    <row r="46" spans="1:41" ht="36.75" customHeight="1">
      <c r="A46" s="348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1"/>
      <c r="AA46" s="273"/>
      <c r="AB46" s="36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</row>
    <row r="47" spans="1:41" ht="36.75" customHeight="1">
      <c r="A47" s="277"/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1"/>
      <c r="AA47" s="273"/>
      <c r="AB47" s="36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</row>
    <row r="48" spans="1:41" ht="43.5" customHeight="1">
      <c r="A48" s="277"/>
      <c r="B48" s="347"/>
      <c r="C48" s="347"/>
      <c r="D48" s="347"/>
      <c r="E48" s="347"/>
      <c r="F48" s="347"/>
      <c r="G48" s="347"/>
      <c r="H48" s="347"/>
      <c r="I48" s="347"/>
      <c r="J48" s="347"/>
      <c r="K48" s="277"/>
      <c r="L48" s="277"/>
      <c r="N48" s="36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</row>
    <row r="49" spans="1:26" ht="43.5" customHeight="1">
      <c r="A49" s="277"/>
      <c r="B49" s="346"/>
      <c r="C49" s="347"/>
      <c r="D49" s="347"/>
      <c r="E49" s="347"/>
      <c r="F49" s="347"/>
      <c r="G49" s="347"/>
      <c r="H49" s="347"/>
      <c r="I49" s="347"/>
      <c r="J49" s="347"/>
      <c r="K49" s="277"/>
      <c r="L49" s="277"/>
      <c r="N49" s="36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</row>
    <row r="50" spans="1:26" ht="43.5" customHeight="1">
      <c r="B50" s="346"/>
      <c r="N50" s="36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</row>
    <row r="51" spans="1:26" ht="43.5" customHeight="1">
      <c r="B51" s="362"/>
      <c r="N51" s="36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</row>
    <row r="52" spans="1:26" ht="30" customHeight="1">
      <c r="B52" s="362"/>
      <c r="N52" s="36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</row>
    <row r="53" spans="1:26" ht="30" customHeight="1">
      <c r="N53" s="36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</row>
    <row r="54" spans="1:26" ht="30" customHeight="1">
      <c r="N54" s="36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</row>
    <row r="55" spans="1:26" ht="18" customHeight="1"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N55" s="36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</row>
    <row r="56" spans="1:26" ht="25.5" customHeight="1"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N56" s="36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</row>
    <row r="57" spans="1:26" ht="18" customHeight="1">
      <c r="N57" s="36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</row>
    <row r="58" spans="1:26" ht="18" customHeight="1">
      <c r="N58" s="36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</row>
    <row r="59" spans="1:26" ht="18" customHeight="1">
      <c r="N59" s="36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</row>
    <row r="60" spans="1:26" ht="18" customHeight="1">
      <c r="N60" s="36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</row>
    <row r="61" spans="1:26" ht="18" customHeight="1">
      <c r="N61" s="36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</row>
    <row r="62" spans="1:26" ht="18" customHeight="1">
      <c r="N62" s="36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</row>
    <row r="63" spans="1:26" ht="18" customHeight="1">
      <c r="N63" s="36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</row>
    <row r="64" spans="1:26" ht="18" customHeight="1">
      <c r="N64" s="36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</row>
    <row r="65" spans="13:26" ht="36.75" customHeight="1">
      <c r="M65" s="356"/>
      <c r="N65" s="36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</row>
    <row r="66" spans="13:26" ht="18" customHeight="1">
      <c r="M66" s="356"/>
      <c r="N66" s="36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</row>
    <row r="67" spans="13:26" ht="18" customHeight="1">
      <c r="M67" s="356"/>
      <c r="N67" s="36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</row>
    <row r="68" spans="13:26" ht="18" customHeight="1">
      <c r="M68" s="356"/>
      <c r="N68" s="36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</row>
    <row r="69" spans="13:26" ht="18" customHeight="1">
      <c r="M69" s="356"/>
      <c r="N69" s="36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</row>
    <row r="70" spans="13:26" ht="18" customHeight="1">
      <c r="M70" s="356"/>
      <c r="N70" s="36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</row>
    <row r="71" spans="13:26" ht="18" customHeight="1">
      <c r="M71" s="356"/>
      <c r="N71" s="36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</row>
    <row r="72" spans="13:26" ht="18" customHeight="1">
      <c r="M72" s="356"/>
      <c r="N72" s="36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</row>
    <row r="73" spans="13:26" ht="18" customHeight="1">
      <c r="M73" s="356"/>
      <c r="N73" s="36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</row>
    <row r="74" spans="13:26" ht="18" customHeight="1">
      <c r="M74" s="356"/>
      <c r="N74" s="36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</row>
    <row r="75" spans="13:26" ht="18" customHeight="1">
      <c r="M75" s="356"/>
      <c r="N75" s="36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</row>
    <row r="76" spans="13:26" ht="18" customHeight="1">
      <c r="M76" s="356"/>
      <c r="N76" s="36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</row>
    <row r="77" spans="13:26" ht="18" customHeight="1">
      <c r="M77" s="356"/>
      <c r="N77" s="36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</row>
    <row r="78" spans="13:26" ht="18" customHeight="1">
      <c r="M78" s="356"/>
      <c r="N78" s="36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</row>
    <row r="79" spans="13:26" ht="18" customHeight="1">
      <c r="M79" s="356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</row>
    <row r="80" spans="13:26" ht="18" customHeight="1">
      <c r="M80" s="356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</row>
    <row r="81" spans="13:40" ht="18" customHeight="1">
      <c r="M81" s="356"/>
      <c r="N81" s="356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</row>
    <row r="82" spans="13:40" ht="18" customHeight="1">
      <c r="M82" s="356"/>
      <c r="N82" s="356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</row>
    <row r="83" spans="13:40" ht="18" customHeight="1">
      <c r="M83" s="356"/>
      <c r="N83" s="356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</row>
    <row r="84" spans="13:40" ht="18" customHeight="1">
      <c r="M84" s="356"/>
      <c r="N84" s="356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</row>
    <row r="85" spans="13:40" ht="18" customHeight="1">
      <c r="M85" s="356"/>
      <c r="N85" s="356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</row>
    <row r="86" spans="13:40">
      <c r="M86" s="356"/>
      <c r="N86" s="356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</row>
    <row r="87" spans="13:40">
      <c r="M87" s="356"/>
      <c r="N87" s="356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</row>
    <row r="88" spans="13:40">
      <c r="M88" s="356"/>
      <c r="N88" s="356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3"/>
      <c r="AL88" s="273"/>
      <c r="AM88" s="273"/>
      <c r="AN88" s="273"/>
    </row>
    <row r="89" spans="13:40">
      <c r="M89" s="356"/>
      <c r="N89" s="356"/>
      <c r="AA89" s="273"/>
      <c r="AB89" s="273"/>
      <c r="AC89" s="273"/>
      <c r="AD89" s="273"/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</row>
    <row r="90" spans="13:40">
      <c r="M90" s="356"/>
      <c r="N90" s="356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</row>
    <row r="91" spans="13:40">
      <c r="M91" s="356"/>
      <c r="N91" s="356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</row>
    <row r="92" spans="13:40">
      <c r="M92" s="356"/>
      <c r="N92" s="356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</row>
    <row r="93" spans="13:40">
      <c r="M93" s="356"/>
      <c r="N93" s="356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</row>
    <row r="94" spans="13:40">
      <c r="M94" s="356"/>
      <c r="N94" s="356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</row>
    <row r="95" spans="13:40">
      <c r="M95" s="356"/>
      <c r="N95" s="356"/>
      <c r="AA95" s="273"/>
      <c r="AB95" s="273"/>
      <c r="AC95" s="273"/>
      <c r="AD95" s="273"/>
      <c r="AE95" s="273"/>
      <c r="AF95" s="273"/>
      <c r="AG95" s="273"/>
      <c r="AH95" s="273"/>
      <c r="AI95" s="273"/>
      <c r="AJ95" s="273"/>
      <c r="AK95" s="273"/>
      <c r="AL95" s="273"/>
      <c r="AM95" s="273"/>
      <c r="AN95" s="273"/>
    </row>
    <row r="96" spans="13:40">
      <c r="M96" s="356"/>
      <c r="N96" s="356"/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3"/>
      <c r="AL96" s="273"/>
      <c r="AM96" s="273"/>
      <c r="AN96" s="273"/>
    </row>
    <row r="97" spans="13:40">
      <c r="M97" s="356"/>
      <c r="N97" s="356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</row>
    <row r="98" spans="13:40">
      <c r="M98" s="356"/>
      <c r="N98" s="356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/>
    </row>
    <row r="99" spans="13:40">
      <c r="M99" s="356"/>
      <c r="N99" s="356"/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/>
    </row>
    <row r="100" spans="13:40">
      <c r="M100" s="356"/>
      <c r="N100" s="356"/>
      <c r="AA100" s="273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73"/>
      <c r="AL100" s="273"/>
      <c r="AM100" s="273"/>
      <c r="AN100" s="273"/>
    </row>
    <row r="101" spans="13:40">
      <c r="M101" s="356"/>
      <c r="N101" s="356"/>
      <c r="AA101" s="273"/>
      <c r="AB101" s="273"/>
      <c r="AC101" s="273"/>
      <c r="AD101" s="273"/>
      <c r="AE101" s="273"/>
      <c r="AF101" s="273"/>
      <c r="AG101" s="273"/>
      <c r="AH101" s="273"/>
      <c r="AI101" s="273"/>
      <c r="AJ101" s="273"/>
      <c r="AK101" s="273"/>
      <c r="AL101" s="273"/>
      <c r="AM101" s="273"/>
      <c r="AN101" s="273"/>
    </row>
    <row r="102" spans="13:40">
      <c r="M102" s="356"/>
      <c r="N102" s="356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</row>
    <row r="103" spans="13:40">
      <c r="M103" s="356"/>
      <c r="N103" s="356"/>
      <c r="AA103" s="273"/>
      <c r="AB103" s="273"/>
      <c r="AC103" s="273"/>
      <c r="AD103" s="273"/>
      <c r="AE103" s="273"/>
      <c r="AF103" s="273"/>
      <c r="AG103" s="273"/>
      <c r="AH103" s="273"/>
      <c r="AI103" s="273"/>
      <c r="AJ103" s="273"/>
      <c r="AK103" s="273"/>
      <c r="AL103" s="273"/>
      <c r="AM103" s="273"/>
      <c r="AN103" s="273"/>
    </row>
    <row r="104" spans="13:40">
      <c r="M104" s="356"/>
      <c r="N104" s="356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73"/>
      <c r="AL104" s="273"/>
      <c r="AM104" s="273"/>
      <c r="AN104" s="273"/>
    </row>
    <row r="105" spans="13:40">
      <c r="M105" s="356"/>
      <c r="N105" s="356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  <c r="AN105" s="273"/>
    </row>
    <row r="106" spans="13:40">
      <c r="M106" s="356"/>
      <c r="N106" s="356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  <c r="AM106" s="273"/>
      <c r="AN106" s="273"/>
    </row>
    <row r="107" spans="13:40">
      <c r="M107" s="356"/>
      <c r="N107" s="356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</row>
    <row r="108" spans="13:40">
      <c r="M108" s="356"/>
      <c r="N108" s="356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73"/>
      <c r="AL108" s="273"/>
      <c r="AM108" s="273"/>
      <c r="AN108" s="273"/>
    </row>
    <row r="109" spans="13:40">
      <c r="M109" s="356"/>
      <c r="N109" s="356"/>
      <c r="AA109" s="273"/>
      <c r="AB109" s="273"/>
      <c r="AC109" s="273"/>
      <c r="AD109" s="273"/>
      <c r="AE109" s="273"/>
      <c r="AF109" s="273"/>
      <c r="AG109" s="273"/>
      <c r="AH109" s="273"/>
      <c r="AI109" s="273"/>
      <c r="AJ109" s="273"/>
      <c r="AK109" s="273"/>
      <c r="AL109" s="273"/>
      <c r="AM109" s="273"/>
      <c r="AN109" s="273"/>
    </row>
    <row r="110" spans="13:40">
      <c r="M110" s="356"/>
      <c r="N110" s="356"/>
      <c r="AA110" s="273"/>
      <c r="AB110" s="273"/>
      <c r="AC110" s="273"/>
      <c r="AD110" s="273"/>
      <c r="AE110" s="273"/>
      <c r="AF110" s="273"/>
      <c r="AG110" s="273"/>
      <c r="AH110" s="273"/>
      <c r="AI110" s="273"/>
      <c r="AJ110" s="273"/>
      <c r="AK110" s="273"/>
      <c r="AL110" s="273"/>
      <c r="AM110" s="273"/>
      <c r="AN110" s="273"/>
    </row>
    <row r="111" spans="13:40">
      <c r="M111" s="356"/>
      <c r="N111" s="356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  <c r="AM111" s="273"/>
      <c r="AN111" s="273"/>
    </row>
    <row r="112" spans="13:40">
      <c r="M112" s="356"/>
      <c r="N112" s="356"/>
      <c r="AA112" s="273"/>
      <c r="AB112" s="273"/>
      <c r="AC112" s="273"/>
      <c r="AD112" s="273"/>
      <c r="AE112" s="273"/>
      <c r="AF112" s="273"/>
      <c r="AG112" s="273"/>
      <c r="AH112" s="273"/>
      <c r="AI112" s="273"/>
      <c r="AJ112" s="273"/>
      <c r="AK112" s="273"/>
      <c r="AL112" s="273"/>
      <c r="AM112" s="273"/>
      <c r="AN112" s="273"/>
    </row>
    <row r="113" spans="13:40">
      <c r="M113" s="356"/>
      <c r="N113" s="356"/>
      <c r="AA113" s="273"/>
      <c r="AB113" s="273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73"/>
      <c r="AM113" s="273"/>
      <c r="AN113" s="273"/>
    </row>
    <row r="114" spans="13:40">
      <c r="M114" s="356"/>
      <c r="N114" s="356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273"/>
      <c r="AK114" s="273"/>
      <c r="AL114" s="273"/>
      <c r="AM114" s="273"/>
      <c r="AN114" s="273"/>
    </row>
    <row r="115" spans="13:40">
      <c r="M115" s="356"/>
      <c r="N115" s="356"/>
      <c r="AA115" s="273"/>
      <c r="AB115" s="273"/>
      <c r="AC115" s="273"/>
      <c r="AD115" s="273"/>
      <c r="AE115" s="273"/>
      <c r="AF115" s="273"/>
      <c r="AG115" s="273"/>
      <c r="AH115" s="273"/>
      <c r="AI115" s="273"/>
      <c r="AJ115" s="273"/>
      <c r="AK115" s="273"/>
      <c r="AL115" s="273"/>
      <c r="AM115" s="273"/>
      <c r="AN115" s="273"/>
    </row>
    <row r="116" spans="13:40">
      <c r="M116" s="356"/>
      <c r="N116" s="356"/>
      <c r="AA116" s="273"/>
      <c r="AB116" s="273"/>
      <c r="AC116" s="273"/>
      <c r="AD116" s="273"/>
      <c r="AE116" s="273"/>
      <c r="AF116" s="273"/>
      <c r="AG116" s="273"/>
      <c r="AH116" s="273"/>
      <c r="AI116" s="273"/>
      <c r="AJ116" s="273"/>
      <c r="AK116" s="273"/>
      <c r="AL116" s="273"/>
      <c r="AM116" s="273"/>
      <c r="AN116" s="273"/>
    </row>
    <row r="117" spans="13:40">
      <c r="M117" s="356"/>
      <c r="N117" s="356"/>
      <c r="AA117" s="273"/>
      <c r="AB117" s="273"/>
      <c r="AC117" s="273"/>
      <c r="AD117" s="273"/>
      <c r="AE117" s="273"/>
      <c r="AF117" s="273"/>
      <c r="AG117" s="273"/>
      <c r="AH117" s="273"/>
      <c r="AI117" s="273"/>
      <c r="AJ117" s="273"/>
      <c r="AK117" s="273"/>
      <c r="AL117" s="273"/>
      <c r="AM117" s="273"/>
      <c r="AN117" s="273"/>
    </row>
    <row r="118" spans="13:40">
      <c r="M118" s="356"/>
      <c r="N118" s="356"/>
      <c r="AA118" s="273"/>
      <c r="AB118" s="273"/>
      <c r="AC118" s="273"/>
      <c r="AD118" s="273"/>
      <c r="AE118" s="273"/>
      <c r="AF118" s="273"/>
      <c r="AG118" s="273"/>
      <c r="AH118" s="273"/>
      <c r="AI118" s="273"/>
      <c r="AJ118" s="273"/>
      <c r="AK118" s="273"/>
      <c r="AL118" s="273"/>
      <c r="AM118" s="273"/>
      <c r="AN118" s="273"/>
    </row>
    <row r="119" spans="13:40">
      <c r="M119" s="356"/>
      <c r="N119" s="356"/>
      <c r="AA119" s="273"/>
      <c r="AB119" s="273"/>
      <c r="AC119" s="273"/>
      <c r="AD119" s="273"/>
      <c r="AE119" s="273"/>
      <c r="AF119" s="273"/>
      <c r="AG119" s="273"/>
      <c r="AH119" s="273"/>
      <c r="AI119" s="273"/>
      <c r="AJ119" s="273"/>
      <c r="AK119" s="273"/>
      <c r="AL119" s="273"/>
      <c r="AM119" s="273"/>
      <c r="AN119" s="273"/>
    </row>
    <row r="120" spans="13:40">
      <c r="M120" s="356"/>
      <c r="N120" s="356"/>
      <c r="AA120" s="273"/>
      <c r="AB120" s="273"/>
      <c r="AC120" s="273"/>
      <c r="AD120" s="273"/>
      <c r="AE120" s="273"/>
      <c r="AF120" s="273"/>
      <c r="AG120" s="273"/>
      <c r="AH120" s="273"/>
      <c r="AI120" s="273"/>
      <c r="AJ120" s="273"/>
      <c r="AK120" s="273"/>
      <c r="AL120" s="273"/>
      <c r="AM120" s="273"/>
      <c r="AN120" s="273"/>
    </row>
    <row r="121" spans="13:40">
      <c r="M121" s="356"/>
      <c r="N121" s="356"/>
      <c r="AA121" s="273"/>
      <c r="AB121" s="273"/>
      <c r="AC121" s="273"/>
      <c r="AD121" s="273"/>
      <c r="AE121" s="273"/>
      <c r="AF121" s="273"/>
      <c r="AG121" s="273"/>
      <c r="AH121" s="273"/>
      <c r="AI121" s="273"/>
      <c r="AJ121" s="273"/>
      <c r="AK121" s="273"/>
      <c r="AL121" s="273"/>
      <c r="AM121" s="273"/>
      <c r="AN121" s="273"/>
    </row>
    <row r="122" spans="13:40">
      <c r="M122" s="356"/>
      <c r="N122" s="356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  <c r="AM122" s="273"/>
      <c r="AN122" s="273"/>
    </row>
    <row r="123" spans="13:40">
      <c r="M123" s="356"/>
      <c r="N123" s="356"/>
      <c r="AA123" s="273"/>
      <c r="AB123" s="273"/>
      <c r="AC123" s="273"/>
      <c r="AD123" s="273"/>
      <c r="AE123" s="273"/>
      <c r="AF123" s="273"/>
      <c r="AG123" s="273"/>
      <c r="AH123" s="273"/>
      <c r="AI123" s="273"/>
      <c r="AJ123" s="273"/>
      <c r="AK123" s="273"/>
      <c r="AL123" s="273"/>
      <c r="AM123" s="273"/>
      <c r="AN123" s="273"/>
    </row>
    <row r="124" spans="13:40">
      <c r="M124" s="356"/>
      <c r="N124" s="356"/>
      <c r="AA124" s="273"/>
      <c r="AB124" s="273"/>
      <c r="AC124" s="273"/>
      <c r="AD124" s="273"/>
      <c r="AE124" s="273"/>
      <c r="AF124" s="273"/>
      <c r="AG124" s="273"/>
      <c r="AH124" s="273"/>
      <c r="AI124" s="273"/>
      <c r="AJ124" s="273"/>
      <c r="AK124" s="273"/>
      <c r="AL124" s="273"/>
      <c r="AM124" s="273"/>
      <c r="AN124" s="273"/>
    </row>
    <row r="125" spans="13:40">
      <c r="M125" s="356"/>
      <c r="N125" s="356"/>
      <c r="AA125" s="273"/>
      <c r="AB125" s="273"/>
      <c r="AC125" s="273"/>
      <c r="AD125" s="273"/>
      <c r="AE125" s="273"/>
      <c r="AF125" s="273"/>
      <c r="AG125" s="273"/>
      <c r="AH125" s="273"/>
      <c r="AI125" s="273"/>
      <c r="AJ125" s="273"/>
      <c r="AK125" s="273"/>
      <c r="AL125" s="273"/>
      <c r="AM125" s="273"/>
      <c r="AN125" s="273"/>
    </row>
  </sheetData>
  <mergeCells count="74">
    <mergeCell ref="C40:D40"/>
    <mergeCell ref="C41:D41"/>
    <mergeCell ref="B37:B42"/>
    <mergeCell ref="C42:D42"/>
    <mergeCell ref="B12:B18"/>
    <mergeCell ref="B19:B27"/>
    <mergeCell ref="C34:D34"/>
    <mergeCell ref="C35:D35"/>
    <mergeCell ref="B29:B36"/>
    <mergeCell ref="C15:D15"/>
    <mergeCell ref="C36:D36"/>
    <mergeCell ref="C37:D37"/>
    <mergeCell ref="C33:D33"/>
    <mergeCell ref="C14:D14"/>
    <mergeCell ref="C38:D38"/>
    <mergeCell ref="C39:D39"/>
    <mergeCell ref="F4:L4"/>
    <mergeCell ref="F5:L5"/>
    <mergeCell ref="F6:L6"/>
    <mergeCell ref="F7:L7"/>
    <mergeCell ref="F10:J10"/>
    <mergeCell ref="K21:L21"/>
    <mergeCell ref="F21:J21"/>
    <mergeCell ref="F18:J18"/>
    <mergeCell ref="K18:L18"/>
    <mergeCell ref="F16:J16"/>
    <mergeCell ref="K16:L16"/>
    <mergeCell ref="F20:J20"/>
    <mergeCell ref="K20:L20"/>
    <mergeCell ref="K17:L17"/>
    <mergeCell ref="F14:J14"/>
    <mergeCell ref="K14:L14"/>
    <mergeCell ref="F17:J17"/>
    <mergeCell ref="A4:E4"/>
    <mergeCell ref="A5:E5"/>
    <mergeCell ref="A6:E6"/>
    <mergeCell ref="A7:E7"/>
    <mergeCell ref="C11:D11"/>
    <mergeCell ref="A11:B11"/>
    <mergeCell ref="K13:L13"/>
    <mergeCell ref="F9:L9"/>
    <mergeCell ref="K10:L10"/>
    <mergeCell ref="K12:L12"/>
    <mergeCell ref="K11:L11"/>
    <mergeCell ref="F11:J11"/>
    <mergeCell ref="K15:L15"/>
    <mergeCell ref="C19:D19"/>
    <mergeCell ref="A9:E9"/>
    <mergeCell ref="C17:D17"/>
    <mergeCell ref="C16:D16"/>
    <mergeCell ref="C18:D18"/>
    <mergeCell ref="A10:D10"/>
    <mergeCell ref="C13:D13"/>
    <mergeCell ref="C12:D12"/>
    <mergeCell ref="A45:L45"/>
    <mergeCell ref="F43:J43"/>
    <mergeCell ref="K43:L43"/>
    <mergeCell ref="B44:D44"/>
    <mergeCell ref="K44:L44"/>
    <mergeCell ref="A43:D43"/>
    <mergeCell ref="F22:J22"/>
    <mergeCell ref="C20:D20"/>
    <mergeCell ref="C30:D30"/>
    <mergeCell ref="C31:D31"/>
    <mergeCell ref="C32:D32"/>
    <mergeCell ref="C25:D25"/>
    <mergeCell ref="C24:D24"/>
    <mergeCell ref="C29:D29"/>
    <mergeCell ref="C21:D21"/>
    <mergeCell ref="C26:D26"/>
    <mergeCell ref="C27:D27"/>
    <mergeCell ref="C28:D28"/>
    <mergeCell ref="C23:D23"/>
    <mergeCell ref="C22:D22"/>
  </mergeCells>
  <phoneticPr fontId="3" type="noConversion"/>
  <printOptions horizontalCentered="1"/>
  <pageMargins left="0.6692913385826772" right="0.47244094488188981" top="0.39370078740157483" bottom="0.27559055118110237" header="0.51181102362204722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F9" sqref="F9"/>
    </sheetView>
  </sheetViews>
  <sheetFormatPr defaultRowHeight="13.5"/>
  <sheetData>
    <row r="1" spans="1:7">
      <c r="A1" s="839" t="s">
        <v>385</v>
      </c>
      <c r="B1" s="839"/>
      <c r="C1" s="839"/>
      <c r="D1" s="839"/>
      <c r="E1" s="839"/>
      <c r="F1" s="839"/>
      <c r="G1" s="839"/>
    </row>
    <row r="2" spans="1:7">
      <c r="A2" s="209" t="s">
        <v>336</v>
      </c>
      <c r="B2" s="209" t="s">
        <v>337</v>
      </c>
      <c r="C2" s="209" t="s">
        <v>338</v>
      </c>
      <c r="D2" s="209" t="s">
        <v>339</v>
      </c>
      <c r="E2" s="209" t="s">
        <v>340</v>
      </c>
      <c r="F2" s="209" t="s">
        <v>341</v>
      </c>
      <c r="G2" s="209" t="s">
        <v>342</v>
      </c>
    </row>
    <row r="3" spans="1:7">
      <c r="A3" s="209" t="s">
        <v>343</v>
      </c>
      <c r="B3" s="209" t="s">
        <v>337</v>
      </c>
      <c r="C3" s="209" t="s">
        <v>344</v>
      </c>
      <c r="D3" s="209" t="s">
        <v>339</v>
      </c>
      <c r="E3" s="209" t="s">
        <v>345</v>
      </c>
      <c r="F3" s="209" t="s">
        <v>341</v>
      </c>
      <c r="G3" s="209" t="s">
        <v>346</v>
      </c>
    </row>
  </sheetData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6</vt:i4>
      </vt:variant>
    </vt:vector>
  </HeadingPairs>
  <TitlesOfParts>
    <vt:vector size="14" baseType="lpstr">
      <vt:lpstr>겉표지</vt:lpstr>
      <vt:lpstr>공지사항(1)</vt:lpstr>
      <vt:lpstr>공지사항 (2)</vt:lpstr>
      <vt:lpstr>부과내역서</vt:lpstr>
      <vt:lpstr>부과내역서 (2)</vt:lpstr>
      <vt:lpstr>부과내역서 (3)</vt:lpstr>
      <vt:lpstr>부과내역서 (4)</vt:lpstr>
      <vt:lpstr>Sheet1</vt:lpstr>
      <vt:lpstr>겉표지!Print_Area</vt:lpstr>
      <vt:lpstr>'공지사항 (2)'!Print_Area</vt:lpstr>
      <vt:lpstr>부과내역서!Print_Area</vt:lpstr>
      <vt:lpstr>'부과내역서 (2)'!Print_Area</vt:lpstr>
      <vt:lpstr>'부과내역서 (3)'!Print_Area</vt:lpstr>
      <vt:lpstr>'부과내역서 (4)'!Print_Area</vt:lpstr>
    </vt:vector>
  </TitlesOfParts>
  <Company>율산개발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 영</dc:creator>
  <cp:lastModifiedBy>user</cp:lastModifiedBy>
  <cp:lastPrinted>2012-08-22T01:21:48Z</cp:lastPrinted>
  <dcterms:created xsi:type="dcterms:W3CDTF">2001-07-14T05:50:53Z</dcterms:created>
  <dcterms:modified xsi:type="dcterms:W3CDTF">2012-11-21T00:39:55Z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31361600">
    <vt:lpwstr/>
  </property>
  <property fmtid="{D5CDD505-2E9C-101B-9397-08002B2CF9AE}" pid="72" name="IVID2C5812EC">
    <vt:lpwstr/>
  </property>
  <property fmtid="{D5CDD505-2E9C-101B-9397-08002B2CF9AE}" pid="73" name="IVID282A14CE">
    <vt:lpwstr/>
  </property>
  <property fmtid="{D5CDD505-2E9C-101B-9397-08002B2CF9AE}" pid="74" name="IVID1C6310DA">
    <vt:lpwstr/>
  </property>
  <property fmtid="{D5CDD505-2E9C-101B-9397-08002B2CF9AE}" pid="75" name="IVID103510E9">
    <vt:lpwstr/>
  </property>
  <property fmtid="{D5CDD505-2E9C-101B-9397-08002B2CF9AE}" pid="76" name="IVID20B971C1">
    <vt:lpwstr/>
  </property>
  <property fmtid="{D5CDD505-2E9C-101B-9397-08002B2CF9AE}" pid="77" name="IVID361214DA">
    <vt:lpwstr/>
  </property>
  <property fmtid="{D5CDD505-2E9C-101B-9397-08002B2CF9AE}" pid="78" name="IVID2C1E12D1">
    <vt:lpwstr/>
  </property>
  <property fmtid="{D5CDD505-2E9C-101B-9397-08002B2CF9AE}" pid="79" name="IVIDD7214ED">
    <vt:lpwstr/>
  </property>
  <property fmtid="{D5CDD505-2E9C-101B-9397-08002B2CF9AE}" pid="80" name="IVID325015E9">
    <vt:lpwstr/>
  </property>
  <property fmtid="{D5CDD505-2E9C-101B-9397-08002B2CF9AE}" pid="81" name="IVID10042A38">
    <vt:lpwstr/>
  </property>
  <property fmtid="{D5CDD505-2E9C-101B-9397-08002B2CF9AE}" pid="82" name="IVID107410FA">
    <vt:lpwstr/>
  </property>
  <property fmtid="{D5CDD505-2E9C-101B-9397-08002B2CF9AE}" pid="83" name="IVID332613CE">
    <vt:lpwstr/>
  </property>
  <property fmtid="{D5CDD505-2E9C-101B-9397-08002B2CF9AE}" pid="84" name="IVID95112FF">
    <vt:lpwstr/>
  </property>
  <property fmtid="{D5CDD505-2E9C-101B-9397-08002B2CF9AE}" pid="85" name="IVID1F4C07D1">
    <vt:lpwstr/>
  </property>
  <property fmtid="{D5CDD505-2E9C-101B-9397-08002B2CF9AE}" pid="86" name="IVIDA2712E7">
    <vt:lpwstr/>
  </property>
  <property fmtid="{D5CDD505-2E9C-101B-9397-08002B2CF9AE}" pid="87" name="IVID62415D6">
    <vt:lpwstr/>
  </property>
  <property fmtid="{D5CDD505-2E9C-101B-9397-08002B2CF9AE}" pid="88" name="IVID27641707">
    <vt:lpwstr/>
  </property>
  <property fmtid="{D5CDD505-2E9C-101B-9397-08002B2CF9AE}" pid="89" name="IVID193412D2">
    <vt:lpwstr/>
  </property>
  <property fmtid="{D5CDD505-2E9C-101B-9397-08002B2CF9AE}" pid="90" name="IVID304312E4">
    <vt:lpwstr/>
  </property>
  <property fmtid="{D5CDD505-2E9C-101B-9397-08002B2CF9AE}" pid="91" name="IVID133115E8">
    <vt:lpwstr/>
  </property>
  <property fmtid="{D5CDD505-2E9C-101B-9397-08002B2CF9AE}" pid="92" name="IVID263016DE">
    <vt:lpwstr/>
  </property>
  <property fmtid="{D5CDD505-2E9C-101B-9397-08002B2CF9AE}" pid="93" name="IVID83E14EA">
    <vt:lpwstr/>
  </property>
  <property fmtid="{D5CDD505-2E9C-101B-9397-08002B2CF9AE}" pid="94" name="IVID1CF41E48">
    <vt:lpwstr/>
  </property>
  <property fmtid="{D5CDD505-2E9C-101B-9397-08002B2CF9AE}" pid="95" name="IVID33A1CE0">
    <vt:lpwstr/>
  </property>
  <property fmtid="{D5CDD505-2E9C-101B-9397-08002B2CF9AE}" pid="96" name="IVID315A18FB">
    <vt:lpwstr/>
  </property>
  <property fmtid="{D5CDD505-2E9C-101B-9397-08002B2CF9AE}" pid="97" name="IVID114213D2">
    <vt:lpwstr/>
  </property>
  <property fmtid="{D5CDD505-2E9C-101B-9397-08002B2CF9AE}" pid="98" name="IVID393619EA">
    <vt:lpwstr/>
  </property>
  <property fmtid="{D5CDD505-2E9C-101B-9397-08002B2CF9AE}" pid="99" name="IVID18E93022">
    <vt:lpwstr/>
  </property>
  <property fmtid="{D5CDD505-2E9C-101B-9397-08002B2CF9AE}" pid="100" name="IVID242E11FA">
    <vt:lpwstr/>
  </property>
  <property fmtid="{D5CDD505-2E9C-101B-9397-08002B2CF9AE}" pid="101" name="IVID1E1811D7">
    <vt:lpwstr/>
  </property>
  <property fmtid="{D5CDD505-2E9C-101B-9397-08002B2CF9AE}" pid="102" name="IVID106810EF">
    <vt:lpwstr/>
  </property>
  <property fmtid="{D5CDD505-2E9C-101B-9397-08002B2CF9AE}" pid="103" name="IVIDEF02D15">
    <vt:lpwstr/>
  </property>
  <property fmtid="{D5CDD505-2E9C-101B-9397-08002B2CF9AE}" pid="104" name="IVID360E18DC">
    <vt:lpwstr/>
  </property>
  <property fmtid="{D5CDD505-2E9C-101B-9397-08002B2CF9AE}" pid="105" name="IVID366D16D2">
    <vt:lpwstr/>
  </property>
  <property fmtid="{D5CDD505-2E9C-101B-9397-08002B2CF9AE}" pid="106" name="IVID2A4814EC">
    <vt:lpwstr/>
  </property>
  <property fmtid="{D5CDD505-2E9C-101B-9397-08002B2CF9AE}" pid="107" name="IVID384310FC">
    <vt:lpwstr/>
  </property>
  <property fmtid="{D5CDD505-2E9C-101B-9397-08002B2CF9AE}" pid="108" name="IVID2C371601">
    <vt:lpwstr/>
  </property>
  <property fmtid="{D5CDD505-2E9C-101B-9397-08002B2CF9AE}" pid="109" name="IVID351C11F7">
    <vt:lpwstr/>
  </property>
  <property fmtid="{D5CDD505-2E9C-101B-9397-08002B2CF9AE}" pid="110" name="IVID55718D1">
    <vt:lpwstr/>
  </property>
  <property fmtid="{D5CDD505-2E9C-101B-9397-08002B2CF9AE}" pid="111" name="IVID203A15F7">
    <vt:lpwstr/>
  </property>
  <property fmtid="{D5CDD505-2E9C-101B-9397-08002B2CF9AE}" pid="112" name="IVID332614FC">
    <vt:lpwstr/>
  </property>
  <property fmtid="{D5CDD505-2E9C-101B-9397-08002B2CF9AE}" pid="113" name="IVID3E3D1302">
    <vt:lpwstr/>
  </property>
  <property fmtid="{D5CDD505-2E9C-101B-9397-08002B2CF9AE}" pid="114" name="IVID36003D1F">
    <vt:lpwstr/>
  </property>
  <property fmtid="{D5CDD505-2E9C-101B-9397-08002B2CF9AE}" pid="115" name="IVIDD1512F7">
    <vt:lpwstr/>
  </property>
  <property fmtid="{D5CDD505-2E9C-101B-9397-08002B2CF9AE}" pid="116" name="IVID3F5B1BD0">
    <vt:lpwstr/>
  </property>
  <property fmtid="{D5CDD505-2E9C-101B-9397-08002B2CF9AE}" pid="117" name="IVID322215DB">
    <vt:lpwstr/>
  </property>
</Properties>
</file>