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95" yWindow="0" windowWidth="2580" windowHeight="1755" tabRatio="913" firstSheet="1" activeTab="7"/>
  </bookViews>
  <sheets>
    <sheet name="VXXXX" sheetId="12" state="veryHidden" r:id="rId1"/>
    <sheet name="겉표지" sheetId="42" r:id="rId2"/>
    <sheet name="공지사항(회의록)" sheetId="66" r:id="rId3"/>
    <sheet name="공지사항" sheetId="45" r:id="rId4"/>
    <sheet name="부과내역(부과총괄표~전기료)" sheetId="67" r:id="rId5"/>
    <sheet name="부과내역(승강기전기료)" sheetId="47" r:id="rId6"/>
    <sheet name="부과내역서 (예금현황 관리외수입지출)" sheetId="48" r:id="rId7"/>
    <sheet name="부과내역서(수익기금4) (2)" sheetId="71" r:id="rId8"/>
    <sheet name="소장회의보고용(인쇄안함)" sheetId="43" r:id="rId9"/>
    <sheet name="부과내역(부과총괄표~전기료)(인쇄안함)" sheetId="72" r:id="rId10"/>
    <sheet name="인쇄안함" sheetId="73" r:id="rId11"/>
  </sheets>
  <definedNames>
    <definedName name="_xlnm.Print_Area" localSheetId="1">겉표지!$A$1:$I$47</definedName>
    <definedName name="_xlnm.Print_Area" localSheetId="3">공지사항!$A$2:$P$110</definedName>
    <definedName name="_xlnm.Print_Area" localSheetId="2">'공지사항(회의록)'!#REF!</definedName>
    <definedName name="_xlnm.Print_Area" localSheetId="4">'부과내역(부과총괄표~전기료)'!$A$1:$N$313</definedName>
    <definedName name="_xlnm.Print_Area" localSheetId="5">'부과내역(승강기전기료)'!$A$1:$N$53</definedName>
    <definedName name="_xlnm.Print_Area" localSheetId="6">'부과내역서 (예금현황 관리외수입지출)'!$A$1:$N$52</definedName>
    <definedName name="_xlnm.Print_Area" localSheetId="7">'부과내역서(수익기금4) (2)'!$A$2:$N$37</definedName>
    <definedName name="_xlnm.Print_Area" localSheetId="8">'소장회의보고용(인쇄안함)'!$A$1:$G$41</definedName>
  </definedNames>
  <calcPr calcId="124519"/>
</workbook>
</file>

<file path=xl/calcChain.xml><?xml version="1.0" encoding="utf-8"?>
<calcChain xmlns="http://schemas.openxmlformats.org/spreadsheetml/2006/main">
  <c r="A62" i="67"/>
  <c r="S39" i="72"/>
  <c r="S40"/>
  <c r="S41"/>
  <c r="S42"/>
  <c r="S43"/>
  <c r="S44"/>
  <c r="S45"/>
  <c r="S47"/>
  <c r="S48"/>
  <c r="S49"/>
  <c r="S50"/>
  <c r="S51"/>
  <c r="S52"/>
  <c r="S53"/>
  <c r="S54"/>
  <c r="S55"/>
  <c r="S56"/>
  <c r="S57"/>
  <c r="S38"/>
  <c r="D58"/>
  <c r="R46"/>
  <c r="R58" s="1"/>
  <c r="Q46"/>
  <c r="F37" i="43"/>
  <c r="F26"/>
  <c r="F24"/>
  <c r="F25"/>
  <c r="F28"/>
  <c r="F29"/>
  <c r="F30"/>
  <c r="F31"/>
  <c r="F32"/>
  <c r="F33"/>
  <c r="F34"/>
  <c r="F35"/>
  <c r="F23"/>
  <c r="F12"/>
  <c r="F13"/>
  <c r="F14"/>
  <c r="F15"/>
  <c r="F16"/>
  <c r="F17"/>
  <c r="F18"/>
  <c r="F19"/>
  <c r="F20"/>
  <c r="F21"/>
  <c r="F22"/>
  <c r="F11"/>
  <c r="D27"/>
  <c r="I31" i="72"/>
  <c r="I30"/>
  <c r="I19"/>
  <c r="I20"/>
  <c r="I21"/>
  <c r="I22"/>
  <c r="I18"/>
  <c r="I7"/>
  <c r="I8"/>
  <c r="I9"/>
  <c r="I10"/>
  <c r="I11"/>
  <c r="I12"/>
  <c r="I13"/>
  <c r="I14"/>
  <c r="I15"/>
  <c r="I16"/>
  <c r="I17"/>
  <c r="K8"/>
  <c r="K9"/>
  <c r="K10"/>
  <c r="K11"/>
  <c r="K12"/>
  <c r="K13"/>
  <c r="K14"/>
  <c r="K15"/>
  <c r="K24"/>
  <c r="K25"/>
  <c r="K26"/>
  <c r="K27"/>
  <c r="K28"/>
  <c r="K29"/>
  <c r="K30"/>
  <c r="K22"/>
  <c r="K19"/>
  <c r="K20"/>
  <c r="K21"/>
  <c r="K16"/>
  <c r="K7"/>
  <c r="K18"/>
  <c r="K23"/>
  <c r="K31"/>
  <c r="H17"/>
  <c r="H21"/>
  <c r="H22"/>
  <c r="H31"/>
  <c r="H7"/>
  <c r="H8"/>
  <c r="H9"/>
  <c r="H10"/>
  <c r="H11"/>
  <c r="H12"/>
  <c r="H13"/>
  <c r="H14"/>
  <c r="H15"/>
  <c r="H16"/>
  <c r="F26"/>
  <c r="F30"/>
  <c r="F29"/>
  <c r="F28"/>
  <c r="F31" s="1"/>
  <c r="F27"/>
  <c r="F25"/>
  <c r="F24"/>
  <c r="F23"/>
  <c r="F22"/>
  <c r="F21"/>
  <c r="F20"/>
  <c r="F19"/>
  <c r="F18"/>
  <c r="F16"/>
  <c r="F15"/>
  <c r="F14"/>
  <c r="F13"/>
  <c r="F12"/>
  <c r="F11"/>
  <c r="F10"/>
  <c r="F9"/>
  <c r="F8"/>
  <c r="F7"/>
  <c r="E31"/>
  <c r="E22"/>
  <c r="E32" s="1"/>
  <c r="C71"/>
  <c r="AG71"/>
  <c r="G80"/>
  <c r="D83" s="1"/>
  <c r="A81"/>
  <c r="D77" s="1"/>
  <c r="M73" s="1"/>
  <c r="G81"/>
  <c r="D88"/>
  <c r="E88" s="1"/>
  <c r="H88" s="1"/>
  <c r="C90"/>
  <c r="M93"/>
  <c r="D97"/>
  <c r="G100"/>
  <c r="G101"/>
  <c r="D103"/>
  <c r="E103" s="1"/>
  <c r="H103" s="1"/>
  <c r="D108"/>
  <c r="E108"/>
  <c r="H108" s="1"/>
  <c r="E109"/>
  <c r="H109" s="1"/>
  <c r="Q109" s="1"/>
  <c r="C110"/>
  <c r="M113"/>
  <c r="A119"/>
  <c r="G119" s="1"/>
  <c r="D121" s="1"/>
  <c r="C128"/>
  <c r="M130"/>
  <c r="A136" s="1"/>
  <c r="G136" s="1"/>
  <c r="D138" s="1"/>
  <c r="C145"/>
  <c r="O162"/>
  <c r="AC162"/>
  <c r="H166"/>
  <c r="M147" s="1"/>
  <c r="A169" s="1"/>
  <c r="G169" s="1"/>
  <c r="D171" s="1"/>
  <c r="C178"/>
  <c r="E183"/>
  <c r="H183" s="1"/>
  <c r="E184"/>
  <c r="H184" s="1"/>
  <c r="E185"/>
  <c r="H185" s="1"/>
  <c r="E186"/>
  <c r="H186" s="1"/>
  <c r="E187"/>
  <c r="H187" s="1"/>
  <c r="E188"/>
  <c r="H188" s="1"/>
  <c r="E189"/>
  <c r="H189" s="1"/>
  <c r="C190"/>
  <c r="M192"/>
  <c r="A197" s="1"/>
  <c r="G197" s="1"/>
  <c r="D199" s="1"/>
  <c r="C206"/>
  <c r="A211"/>
  <c r="G211"/>
  <c r="D213" s="1"/>
  <c r="C220"/>
  <c r="AD224"/>
  <c r="AC225"/>
  <c r="D226"/>
  <c r="K226"/>
  <c r="K227"/>
  <c r="K228" s="1"/>
  <c r="M222" s="1"/>
  <c r="F228"/>
  <c r="H228"/>
  <c r="O228"/>
  <c r="M230"/>
  <c r="G231"/>
  <c r="D233" s="1"/>
  <c r="C240"/>
  <c r="P245"/>
  <c r="AD245"/>
  <c r="AC246"/>
  <c r="D247"/>
  <c r="F251"/>
  <c r="M242" s="1"/>
  <c r="I251"/>
  <c r="N250" s="1"/>
  <c r="A255"/>
  <c r="I261"/>
  <c r="I265"/>
  <c r="I266" s="1"/>
  <c r="Q265"/>
  <c r="R265"/>
  <c r="E266"/>
  <c r="G266"/>
  <c r="M253" s="1"/>
  <c r="A273"/>
  <c r="D273"/>
  <c r="A277"/>
  <c r="E277" s="1"/>
  <c r="J277"/>
  <c r="A281"/>
  <c r="F281"/>
  <c r="G281"/>
  <c r="D283"/>
  <c r="E283" s="1"/>
  <c r="H283" s="1"/>
  <c r="C290"/>
  <c r="J295"/>
  <c r="J296"/>
  <c r="J297"/>
  <c r="J298"/>
  <c r="J299"/>
  <c r="J300"/>
  <c r="M295" s="1"/>
  <c r="J301"/>
  <c r="J302"/>
  <c r="J303"/>
  <c r="J304"/>
  <c r="J305"/>
  <c r="M301" s="1"/>
  <c r="J306"/>
  <c r="J307"/>
  <c r="J308"/>
  <c r="M306" s="1"/>
  <c r="J309"/>
  <c r="M309"/>
  <c r="J310"/>
  <c r="M310"/>
  <c r="J311"/>
  <c r="M311"/>
  <c r="J312"/>
  <c r="M312"/>
  <c r="F46"/>
  <c r="F58" s="1"/>
  <c r="E46"/>
  <c r="E58" s="1"/>
  <c r="A62" s="1"/>
  <c r="G62" s="1"/>
  <c r="D69" s="1"/>
  <c r="D46"/>
  <c r="A61" s="1"/>
  <c r="G61" s="1"/>
  <c r="D64" s="1"/>
  <c r="P45"/>
  <c r="O45"/>
  <c r="O44"/>
  <c r="O43"/>
  <c r="O42"/>
  <c r="O41"/>
  <c r="O40"/>
  <c r="O39"/>
  <c r="O38"/>
  <c r="O46" s="1"/>
  <c r="N17"/>
  <c r="D58" i="67"/>
  <c r="M52" i="48"/>
  <c r="M51"/>
  <c r="F52"/>
  <c r="F40"/>
  <c r="M33" i="71"/>
  <c r="G7" s="1"/>
  <c r="G6"/>
  <c r="G5"/>
  <c r="S46" i="72" l="1"/>
  <c r="Q58"/>
  <c r="S58" s="1"/>
  <c r="N22"/>
  <c r="E64"/>
  <c r="H64" s="1"/>
  <c r="E65"/>
  <c r="H65" s="1"/>
  <c r="E66"/>
  <c r="H66" s="1"/>
  <c r="E67"/>
  <c r="H67" s="1"/>
  <c r="E68"/>
  <c r="H68" s="1"/>
  <c r="E69"/>
  <c r="H69" s="1"/>
  <c r="E70"/>
  <c r="H70" s="1"/>
  <c r="E213"/>
  <c r="H213" s="1"/>
  <c r="E214"/>
  <c r="H214" s="1"/>
  <c r="E215"/>
  <c r="H215" s="1"/>
  <c r="E216"/>
  <c r="H216" s="1"/>
  <c r="E217"/>
  <c r="H217" s="1"/>
  <c r="E218"/>
  <c r="H218" s="1"/>
  <c r="E219"/>
  <c r="H219" s="1"/>
  <c r="E83"/>
  <c r="H83" s="1"/>
  <c r="E84"/>
  <c r="H84" s="1"/>
  <c r="E85"/>
  <c r="H85" s="1"/>
  <c r="E86"/>
  <c r="H86" s="1"/>
  <c r="E87"/>
  <c r="H87" s="1"/>
  <c r="M313"/>
  <c r="E233"/>
  <c r="H233" s="1"/>
  <c r="E234"/>
  <c r="H234" s="1"/>
  <c r="E235"/>
  <c r="H235" s="1"/>
  <c r="E236"/>
  <c r="H236" s="1"/>
  <c r="E237"/>
  <c r="H237" s="1"/>
  <c r="E238"/>
  <c r="H238" s="1"/>
  <c r="E239"/>
  <c r="H239" s="1"/>
  <c r="E199"/>
  <c r="H199" s="1"/>
  <c r="E200"/>
  <c r="H200" s="1"/>
  <c r="E201"/>
  <c r="H201" s="1"/>
  <c r="E202"/>
  <c r="H202" s="1"/>
  <c r="E203"/>
  <c r="H203" s="1"/>
  <c r="E204"/>
  <c r="H204" s="1"/>
  <c r="E205"/>
  <c r="H205" s="1"/>
  <c r="E171"/>
  <c r="H171" s="1"/>
  <c r="E172"/>
  <c r="H172" s="1"/>
  <c r="E173"/>
  <c r="H173" s="1"/>
  <c r="E174"/>
  <c r="H174" s="1"/>
  <c r="E175"/>
  <c r="H175" s="1"/>
  <c r="E176"/>
  <c r="H176" s="1"/>
  <c r="E177"/>
  <c r="H177" s="1"/>
  <c r="E138"/>
  <c r="H138" s="1"/>
  <c r="E139"/>
  <c r="H139" s="1"/>
  <c r="E140"/>
  <c r="H140" s="1"/>
  <c r="E141"/>
  <c r="H141" s="1"/>
  <c r="E142"/>
  <c r="H142" s="1"/>
  <c r="E143"/>
  <c r="H143" s="1"/>
  <c r="E144"/>
  <c r="H144" s="1"/>
  <c r="E121"/>
  <c r="H121" s="1"/>
  <c r="E122"/>
  <c r="H122" s="1"/>
  <c r="E123"/>
  <c r="H123" s="1"/>
  <c r="E124"/>
  <c r="H124" s="1"/>
  <c r="E125"/>
  <c r="H125" s="1"/>
  <c r="E126"/>
  <c r="H126" s="1"/>
  <c r="E127"/>
  <c r="H127" s="1"/>
  <c r="P108"/>
  <c r="Q108"/>
  <c r="R109" s="1"/>
  <c r="AD73"/>
  <c r="H190"/>
  <c r="M180" s="1"/>
  <c r="J313"/>
  <c r="E289"/>
  <c r="H289" s="1"/>
  <c r="E288"/>
  <c r="H288" s="1"/>
  <c r="E287"/>
  <c r="H287" s="1"/>
  <c r="E286"/>
  <c r="H286" s="1"/>
  <c r="E285"/>
  <c r="H285" s="1"/>
  <c r="E284"/>
  <c r="H284" s="1"/>
  <c r="H290" s="1"/>
  <c r="N290" s="1"/>
  <c r="E107"/>
  <c r="H107" s="1"/>
  <c r="E106"/>
  <c r="H106" s="1"/>
  <c r="E105"/>
  <c r="H105" s="1"/>
  <c r="E104"/>
  <c r="H104" s="1"/>
  <c r="H110" s="1"/>
  <c r="N110" s="1"/>
  <c r="E89"/>
  <c r="H89" s="1"/>
  <c r="G8" i="71"/>
  <c r="H145" i="72" l="1"/>
  <c r="N145" s="1"/>
  <c r="H206"/>
  <c r="N206" s="1"/>
  <c r="H90"/>
  <c r="N90" s="1"/>
  <c r="H71"/>
  <c r="N71" s="1"/>
  <c r="H128"/>
  <c r="N128" s="1"/>
  <c r="H178"/>
  <c r="N178" s="1"/>
  <c r="H240"/>
  <c r="N240" s="1"/>
  <c r="H220"/>
  <c r="N220" s="1"/>
  <c r="N12"/>
  <c r="N31"/>
  <c r="N16"/>
  <c r="N10"/>
  <c r="M35"/>
  <c r="F6" s="1"/>
  <c r="K28" i="67"/>
  <c r="K29"/>
  <c r="K27"/>
  <c r="I261"/>
  <c r="A281" s="1"/>
  <c r="E27"/>
  <c r="E28"/>
  <c r="E29"/>
  <c r="E26"/>
  <c r="H166"/>
  <c r="H24" i="48"/>
  <c r="I265" i="67"/>
  <c r="N250"/>
  <c r="E15"/>
  <c r="M230"/>
  <c r="E16" s="1"/>
  <c r="F228"/>
  <c r="E213"/>
  <c r="H213"/>
  <c r="D213"/>
  <c r="A211"/>
  <c r="E14"/>
  <c r="D69"/>
  <c r="A61"/>
  <c r="O38"/>
  <c r="E25"/>
  <c r="E24"/>
  <c r="E23"/>
  <c r="I52" i="48"/>
  <c r="I40"/>
  <c r="M50"/>
  <c r="M46"/>
  <c r="M38"/>
  <c r="M36"/>
  <c r="M35"/>
  <c r="H17" i="67"/>
  <c r="N17"/>
  <c r="A255"/>
  <c r="D97"/>
  <c r="M34" i="48"/>
  <c r="M32"/>
  <c r="M33"/>
  <c r="M31"/>
  <c r="H22"/>
  <c r="H12"/>
  <c r="H6" i="72" l="1"/>
  <c r="I6"/>
  <c r="F32"/>
  <c r="N8"/>
  <c r="N9"/>
  <c r="N14"/>
  <c r="N7"/>
  <c r="N13"/>
  <c r="K6"/>
  <c r="K32" s="1"/>
  <c r="I266" i="67"/>
  <c r="E31"/>
  <c r="E32" s="1"/>
  <c r="E27" i="43"/>
  <c r="O39" i="67"/>
  <c r="H32" i="72" l="1"/>
  <c r="I32"/>
  <c r="F27" i="43"/>
  <c r="N6" i="72"/>
  <c r="N11"/>
  <c r="H31" i="67"/>
  <c r="D273"/>
  <c r="F46"/>
  <c r="O40"/>
  <c r="O41"/>
  <c r="O42"/>
  <c r="O43"/>
  <c r="O44"/>
  <c r="O45"/>
  <c r="P45"/>
  <c r="A81"/>
  <c r="E36" i="43"/>
  <c r="D36"/>
  <c r="F36" l="1"/>
  <c r="N32" i="72"/>
  <c r="D77" i="67"/>
  <c r="M73" s="1"/>
  <c r="O46"/>
  <c r="E37" i="43"/>
  <c r="D37"/>
  <c r="F58" i="67" l="1"/>
  <c r="E46"/>
  <c r="E58" s="1"/>
  <c r="D46"/>
  <c r="E7" l="1"/>
  <c r="O162"/>
  <c r="G101"/>
  <c r="D108" s="1"/>
  <c r="G100"/>
  <c r="D103" s="1"/>
  <c r="G81"/>
  <c r="D88" s="1"/>
  <c r="G80"/>
  <c r="D83" s="1"/>
  <c r="E107" l="1"/>
  <c r="H107" s="1"/>
  <c r="E105"/>
  <c r="H105" s="1"/>
  <c r="E103"/>
  <c r="H103" s="1"/>
  <c r="E106"/>
  <c r="H106" s="1"/>
  <c r="E104"/>
  <c r="H104" s="1"/>
  <c r="E109"/>
  <c r="E108"/>
  <c r="H108" s="1"/>
  <c r="E83"/>
  <c r="H83" s="1"/>
  <c r="E85"/>
  <c r="H85" s="1"/>
  <c r="E87"/>
  <c r="H87" s="1"/>
  <c r="E84"/>
  <c r="H84" s="1"/>
  <c r="E86"/>
  <c r="H86" s="1"/>
  <c r="E88"/>
  <c r="H88" s="1"/>
  <c r="E89"/>
  <c r="H89" s="1"/>
  <c r="Q108" l="1"/>
  <c r="P108"/>
  <c r="G62"/>
  <c r="M35"/>
  <c r="E6" s="1"/>
  <c r="H90"/>
  <c r="N90" s="1"/>
  <c r="E69" l="1"/>
  <c r="E70"/>
  <c r="H70" s="1"/>
  <c r="H50" i="47"/>
  <c r="A277" i="67"/>
  <c r="G61"/>
  <c r="K18"/>
  <c r="M39" i="48"/>
  <c r="M37"/>
  <c r="M30"/>
  <c r="M29"/>
  <c r="M28"/>
  <c r="D64" i="67" l="1"/>
  <c r="E64" s="1"/>
  <c r="H64" s="1"/>
  <c r="M40" i="48"/>
  <c r="H69" i="67"/>
  <c r="AD224"/>
  <c r="AC225"/>
  <c r="D226"/>
  <c r="K226"/>
  <c r="K228" s="1"/>
  <c r="M222" s="1"/>
  <c r="K227"/>
  <c r="O228"/>
  <c r="H228"/>
  <c r="E189"/>
  <c r="H189" s="1"/>
  <c r="E188"/>
  <c r="H188" s="1"/>
  <c r="E187"/>
  <c r="H187" s="1"/>
  <c r="E186"/>
  <c r="H186" s="1"/>
  <c r="E185"/>
  <c r="H185" s="1"/>
  <c r="E184"/>
  <c r="H184" s="1"/>
  <c r="E183"/>
  <c r="H183" s="1"/>
  <c r="E65" l="1"/>
  <c r="H65" s="1"/>
  <c r="E68"/>
  <c r="H68" s="1"/>
  <c r="E66"/>
  <c r="H66" s="1"/>
  <c r="E67"/>
  <c r="H67" s="1"/>
  <c r="H190"/>
  <c r="M180" s="1"/>
  <c r="K15" l="1"/>
  <c r="H71"/>
  <c r="N71" s="1"/>
  <c r="H49" i="47"/>
  <c r="M147" i="67"/>
  <c r="E51" i="47"/>
  <c r="H30"/>
  <c r="K30" s="1"/>
  <c r="G231" i="67"/>
  <c r="H48" i="47"/>
  <c r="H34"/>
  <c r="E266" i="67"/>
  <c r="E18"/>
  <c r="M192"/>
  <c r="E13" s="1"/>
  <c r="M130"/>
  <c r="E10" s="1"/>
  <c r="M113"/>
  <c r="E9" s="1"/>
  <c r="M93"/>
  <c r="E8" s="1"/>
  <c r="K6" l="1"/>
  <c r="A169"/>
  <c r="E11"/>
  <c r="K5" i="47"/>
  <c r="E277" i="67"/>
  <c r="D22" l="1"/>
  <c r="K25" l="1"/>
  <c r="K23"/>
  <c r="H22" i="47" l="1"/>
  <c r="I251" i="67"/>
  <c r="H23" i="47"/>
  <c r="H18"/>
  <c r="H19"/>
  <c r="H20"/>
  <c r="H21"/>
  <c r="M45" i="48" l="1"/>
  <c r="R265" i="67" l="1"/>
  <c r="Q265"/>
  <c r="P245"/>
  <c r="H8" l="1"/>
  <c r="H9"/>
  <c r="H10"/>
  <c r="H11"/>
  <c r="H13"/>
  <c r="H14"/>
  <c r="H16"/>
  <c r="E19"/>
  <c r="K19"/>
  <c r="E20"/>
  <c r="K20"/>
  <c r="E21"/>
  <c r="D31"/>
  <c r="D32" s="1"/>
  <c r="C71"/>
  <c r="AG71"/>
  <c r="C90"/>
  <c r="C110"/>
  <c r="C128"/>
  <c r="C145"/>
  <c r="G169"/>
  <c r="D171" s="1"/>
  <c r="AC162"/>
  <c r="C178"/>
  <c r="C190"/>
  <c r="C206"/>
  <c r="C220"/>
  <c r="D233"/>
  <c r="E233" s="1"/>
  <c r="C240"/>
  <c r="AD245"/>
  <c r="AC246"/>
  <c r="D247"/>
  <c r="K21"/>
  <c r="F251"/>
  <c r="A273"/>
  <c r="F281"/>
  <c r="C290"/>
  <c r="J295"/>
  <c r="J296"/>
  <c r="J297"/>
  <c r="J298"/>
  <c r="J299"/>
  <c r="J301"/>
  <c r="J302"/>
  <c r="J303"/>
  <c r="J304"/>
  <c r="J306"/>
  <c r="J307"/>
  <c r="J309"/>
  <c r="M309" s="1"/>
  <c r="J310"/>
  <c r="J311"/>
  <c r="M311" s="1"/>
  <c r="J312"/>
  <c r="M312" s="1"/>
  <c r="E22" l="1"/>
  <c r="M310"/>
  <c r="M242"/>
  <c r="H22"/>
  <c r="H15"/>
  <c r="E12"/>
  <c r="K22"/>
  <c r="K30"/>
  <c r="E30"/>
  <c r="A136"/>
  <c r="G136" s="1"/>
  <c r="D138" s="1"/>
  <c r="E139" s="1"/>
  <c r="H139" s="1"/>
  <c r="A119"/>
  <c r="G119" s="1"/>
  <c r="D121" s="1"/>
  <c r="E122" s="1"/>
  <c r="H122" s="1"/>
  <c r="A197"/>
  <c r="G197" s="1"/>
  <c r="D199" s="1"/>
  <c r="E200" s="1"/>
  <c r="H200" s="1"/>
  <c r="K12"/>
  <c r="J305"/>
  <c r="M301" s="1"/>
  <c r="J308"/>
  <c r="M306" s="1"/>
  <c r="J300"/>
  <c r="J277"/>
  <c r="H109"/>
  <c r="Q109" s="1"/>
  <c r="R109" s="1"/>
  <c r="H233"/>
  <c r="E234"/>
  <c r="H234" s="1"/>
  <c r="E235"/>
  <c r="H235" s="1"/>
  <c r="E236"/>
  <c r="H236" s="1"/>
  <c r="E237"/>
  <c r="H237" s="1"/>
  <c r="E238"/>
  <c r="H238" s="1"/>
  <c r="E239"/>
  <c r="H239" s="1"/>
  <c r="E171"/>
  <c r="H171" s="1"/>
  <c r="E172"/>
  <c r="H172" s="1"/>
  <c r="E173"/>
  <c r="H173" s="1"/>
  <c r="E174"/>
  <c r="H174" s="1"/>
  <c r="E175"/>
  <c r="H175" s="1"/>
  <c r="E176"/>
  <c r="H176" s="1"/>
  <c r="E177"/>
  <c r="H177" s="1"/>
  <c r="J313" l="1"/>
  <c r="M295"/>
  <c r="M313" s="1"/>
  <c r="H12"/>
  <c r="E205"/>
  <c r="H205" s="1"/>
  <c r="E201"/>
  <c r="H201" s="1"/>
  <c r="E203"/>
  <c r="H203" s="1"/>
  <c r="E199"/>
  <c r="H199" s="1"/>
  <c r="E127"/>
  <c r="H127" s="1"/>
  <c r="E123"/>
  <c r="H123" s="1"/>
  <c r="E125"/>
  <c r="H125" s="1"/>
  <c r="N12"/>
  <c r="N22"/>
  <c r="E142"/>
  <c r="H142" s="1"/>
  <c r="E138"/>
  <c r="H138" s="1"/>
  <c r="E144"/>
  <c r="H144" s="1"/>
  <c r="E140"/>
  <c r="H140" s="1"/>
  <c r="E121"/>
  <c r="H121" s="1"/>
  <c r="E126"/>
  <c r="H126" s="1"/>
  <c r="E124"/>
  <c r="H124" s="1"/>
  <c r="E204"/>
  <c r="H204" s="1"/>
  <c r="E202"/>
  <c r="H202" s="1"/>
  <c r="E143"/>
  <c r="H143" s="1"/>
  <c r="E141"/>
  <c r="H141" s="1"/>
  <c r="H178"/>
  <c r="H240"/>
  <c r="H110"/>
  <c r="N110" s="1"/>
  <c r="G266" l="1"/>
  <c r="K24"/>
  <c r="H145"/>
  <c r="H206"/>
  <c r="N206" s="1"/>
  <c r="K10"/>
  <c r="H128"/>
  <c r="K9" s="1"/>
  <c r="N145"/>
  <c r="K16"/>
  <c r="N240"/>
  <c r="K8"/>
  <c r="K11"/>
  <c r="N178"/>
  <c r="K13" l="1"/>
  <c r="N13" s="1"/>
  <c r="N11"/>
  <c r="N16"/>
  <c r="N9"/>
  <c r="N10"/>
  <c r="N8"/>
  <c r="N128"/>
  <c r="M49" i="48" l="1"/>
  <c r="M48"/>
  <c r="M47"/>
  <c r="M44" l="1"/>
  <c r="O52" s="1"/>
  <c r="O51" i="47" l="1"/>
  <c r="D51" l="1"/>
  <c r="K50"/>
  <c r="K49"/>
  <c r="K48"/>
  <c r="H47"/>
  <c r="K47" s="1"/>
  <c r="H46"/>
  <c r="K46" s="1"/>
  <c r="H45"/>
  <c r="K45" s="1"/>
  <c r="H44" l="1"/>
  <c r="K44" s="1"/>
  <c r="H43"/>
  <c r="K43" s="1"/>
  <c r="H42"/>
  <c r="K42" s="1"/>
  <c r="H41"/>
  <c r="K41" s="1"/>
  <c r="H40"/>
  <c r="K40" s="1"/>
  <c r="H39"/>
  <c r="K39" s="1"/>
  <c r="H38"/>
  <c r="K38" s="1"/>
  <c r="H37"/>
  <c r="K37" s="1"/>
  <c r="H36"/>
  <c r="K36" s="1"/>
  <c r="H35"/>
  <c r="K35" s="1"/>
  <c r="K34"/>
  <c r="H33"/>
  <c r="K33" s="1"/>
  <c r="H32"/>
  <c r="K32" s="1"/>
  <c r="H31"/>
  <c r="K31" s="1"/>
  <c r="H29"/>
  <c r="K29" s="1"/>
  <c r="H28"/>
  <c r="K28" s="1"/>
  <c r="H27"/>
  <c r="K27" s="1"/>
  <c r="H26"/>
  <c r="K26" s="1"/>
  <c r="H25" l="1"/>
  <c r="K25" s="1"/>
  <c r="H24"/>
  <c r="K24" s="1"/>
  <c r="K23"/>
  <c r="K22"/>
  <c r="K21"/>
  <c r="K20"/>
  <c r="K19"/>
  <c r="K18"/>
  <c r="H17"/>
  <c r="K17" s="1"/>
  <c r="H16"/>
  <c r="K16" s="1"/>
  <c r="H15"/>
  <c r="K15" s="1"/>
  <c r="H14"/>
  <c r="K14" s="1"/>
  <c r="H13"/>
  <c r="K13" s="1"/>
  <c r="H12"/>
  <c r="K12" s="1"/>
  <c r="H11"/>
  <c r="K11" s="1"/>
  <c r="H10"/>
  <c r="K10" s="1"/>
  <c r="H9"/>
  <c r="K9" s="1"/>
  <c r="H8"/>
  <c r="K8" s="1"/>
  <c r="H6"/>
  <c r="K6" l="1"/>
  <c r="K7"/>
  <c r="K51" s="1"/>
  <c r="H6" i="67" l="1"/>
  <c r="N6"/>
  <c r="H7" l="1"/>
  <c r="AD73"/>
  <c r="K7" l="1"/>
  <c r="N7" l="1"/>
  <c r="G211" l="1"/>
  <c r="E215" l="1"/>
  <c r="H215" s="1"/>
  <c r="E217"/>
  <c r="H217" s="1"/>
  <c r="E219"/>
  <c r="H219" s="1"/>
  <c r="E214"/>
  <c r="H214" s="1"/>
  <c r="E216"/>
  <c r="H216" s="1"/>
  <c r="E218"/>
  <c r="H218" s="1"/>
  <c r="H220" l="1"/>
  <c r="N220" l="1"/>
  <c r="K14"/>
  <c r="N14" l="1"/>
  <c r="M253"/>
  <c r="G281"/>
  <c r="D283" s="1"/>
  <c r="E285" l="1"/>
  <c r="H285" s="1"/>
  <c r="E286"/>
  <c r="H286" s="1"/>
  <c r="E288"/>
  <c r="H288" s="1"/>
  <c r="E289"/>
  <c r="H289" s="1"/>
  <c r="E284"/>
  <c r="H284" s="1"/>
  <c r="E287"/>
  <c r="H287" s="1"/>
  <c r="E283"/>
  <c r="H283" s="1"/>
  <c r="H290" l="1"/>
  <c r="H32"/>
  <c r="K31" l="1"/>
  <c r="N31" s="1"/>
  <c r="N32" s="1"/>
  <c r="K26"/>
  <c r="N290"/>
  <c r="K32" l="1"/>
</calcChain>
</file>

<file path=xl/comments1.xml><?xml version="1.0" encoding="utf-8"?>
<comments xmlns="http://schemas.openxmlformats.org/spreadsheetml/2006/main">
  <authors>
    <author>user</author>
  </authors>
  <commentList>
    <comment ref="E6" authorId="0">
      <text>
        <r>
          <rPr>
            <b/>
            <sz val="9"/>
            <color indexed="81"/>
            <rFont val="돋움"/>
            <family val="3"/>
            <charset val="129"/>
          </rPr>
          <t xml:space="preserve">자동입력
</t>
        </r>
      </text>
    </comment>
    <comment ref="E18"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19"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0"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1"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3"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4"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5"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6"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7"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28" authorId="0">
      <text>
        <r>
          <rPr>
            <b/>
            <sz val="9"/>
            <color indexed="81"/>
            <rFont val="Tahoma"/>
            <family val="2"/>
          </rPr>
          <t>user:</t>
        </r>
        <r>
          <rPr>
            <sz val="9"/>
            <color indexed="81"/>
            <rFont val="Tahoma"/>
            <family val="2"/>
          </rPr>
          <t xml:space="preserve">
</t>
        </r>
        <r>
          <rPr>
            <sz val="9"/>
            <color indexed="81"/>
            <rFont val="돋움"/>
            <family val="3"/>
            <charset val="129"/>
          </rPr>
          <t>자동입력</t>
        </r>
      </text>
    </comment>
    <comment ref="E29"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E30"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G258" authorId="0">
      <text>
        <r>
          <rPr>
            <b/>
            <sz val="9"/>
            <color indexed="81"/>
            <rFont val="돋움"/>
            <family val="3"/>
            <charset val="129"/>
          </rPr>
          <t>부과금액</t>
        </r>
        <r>
          <rPr>
            <b/>
            <sz val="9"/>
            <color indexed="81"/>
            <rFont val="Tahoma"/>
            <family val="2"/>
          </rPr>
          <t xml:space="preserve"> </t>
        </r>
        <r>
          <rPr>
            <b/>
            <sz val="9"/>
            <color indexed="81"/>
            <rFont val="돋움"/>
            <family val="3"/>
            <charset val="129"/>
          </rPr>
          <t xml:space="preserve">입력
</t>
        </r>
      </text>
    </comment>
    <comment ref="G259" authorId="0">
      <text>
        <r>
          <rPr>
            <b/>
            <sz val="9"/>
            <color indexed="81"/>
            <rFont val="Tahoma"/>
            <family val="2"/>
          </rPr>
          <t>SK</t>
        </r>
        <r>
          <rPr>
            <b/>
            <sz val="9"/>
            <color indexed="81"/>
            <rFont val="돋움"/>
            <family val="3"/>
            <charset val="129"/>
          </rPr>
          <t xml:space="preserve">외
</t>
        </r>
      </text>
    </comment>
    <comment ref="G260" authorId="0">
      <text>
        <r>
          <rPr>
            <b/>
            <sz val="9"/>
            <color indexed="81"/>
            <rFont val="Tahoma"/>
            <family val="2"/>
          </rPr>
          <t>user:</t>
        </r>
        <r>
          <rPr>
            <sz val="9"/>
            <color indexed="81"/>
            <rFont val="Tahoma"/>
            <family val="2"/>
          </rPr>
          <t xml:space="preserve">
</t>
        </r>
      </text>
    </comment>
    <comment ref="G261" authorId="0">
      <text>
        <r>
          <rPr>
            <b/>
            <sz val="9"/>
            <color indexed="81"/>
            <rFont val="Tahoma"/>
            <family val="2"/>
          </rPr>
          <t>=</t>
        </r>
        <r>
          <rPr>
            <b/>
            <sz val="9"/>
            <color indexed="81"/>
            <rFont val="돋움"/>
            <family val="3"/>
            <charset val="129"/>
          </rPr>
          <t>공동전기료</t>
        </r>
        <r>
          <rPr>
            <b/>
            <sz val="9"/>
            <color indexed="81"/>
            <rFont val="Tahoma"/>
            <family val="2"/>
          </rPr>
          <t>+</t>
        </r>
        <r>
          <rPr>
            <b/>
            <sz val="9"/>
            <color indexed="81"/>
            <rFont val="돋움"/>
            <family val="3"/>
            <charset val="129"/>
          </rPr>
          <t>전기료할인</t>
        </r>
        <r>
          <rPr>
            <b/>
            <sz val="9"/>
            <color indexed="81"/>
            <rFont val="Tahoma"/>
            <family val="2"/>
          </rPr>
          <t>+</t>
        </r>
        <r>
          <rPr>
            <b/>
            <sz val="9"/>
            <color indexed="81"/>
            <rFont val="돋움"/>
            <family val="3"/>
            <charset val="129"/>
          </rPr>
          <t>중계기차감</t>
        </r>
        <r>
          <rPr>
            <b/>
            <sz val="9"/>
            <color indexed="81"/>
            <rFont val="Tahoma"/>
            <family val="2"/>
          </rPr>
          <t>+</t>
        </r>
        <r>
          <rPr>
            <b/>
            <sz val="9"/>
            <color indexed="81"/>
            <rFont val="돋움"/>
            <family val="3"/>
            <charset val="129"/>
          </rPr>
          <t xml:space="preserve">알뜰장전기료
</t>
        </r>
      </text>
    </comment>
  </commentList>
</comments>
</file>

<file path=xl/comments2.xml><?xml version="1.0" encoding="utf-8"?>
<comments xmlns="http://schemas.openxmlformats.org/spreadsheetml/2006/main">
  <authors>
    <author>user</author>
  </authors>
  <commentList>
    <comment ref="H34" authorId="0">
      <text>
        <r>
          <rPr>
            <b/>
            <sz val="9"/>
            <color indexed="81"/>
            <rFont val="Tahoma"/>
            <family val="2"/>
          </rPr>
          <t>14</t>
        </r>
        <r>
          <rPr>
            <b/>
            <sz val="9"/>
            <color indexed="81"/>
            <rFont val="돋움"/>
            <family val="3"/>
            <charset val="129"/>
          </rPr>
          <t>년</t>
        </r>
        <r>
          <rPr>
            <b/>
            <sz val="9"/>
            <color indexed="81"/>
            <rFont val="Tahoma"/>
            <family val="2"/>
          </rPr>
          <t xml:space="preserve"> 7</t>
        </r>
        <r>
          <rPr>
            <b/>
            <sz val="9"/>
            <color indexed="81"/>
            <rFont val="돋움"/>
            <family val="3"/>
            <charset val="129"/>
          </rPr>
          <t>월</t>
        </r>
        <r>
          <rPr>
            <b/>
            <sz val="9"/>
            <color indexed="81"/>
            <rFont val="Tahoma"/>
            <family val="2"/>
          </rPr>
          <t xml:space="preserve"> </t>
        </r>
        <r>
          <rPr>
            <b/>
            <sz val="9"/>
            <color indexed="81"/>
            <rFont val="돋움"/>
            <family val="3"/>
            <charset val="129"/>
          </rPr>
          <t xml:space="preserve">임의수정
</t>
        </r>
        <r>
          <rPr>
            <b/>
            <sz val="9"/>
            <color indexed="81"/>
            <rFont val="Tahoma"/>
            <family val="2"/>
          </rPr>
          <t>14</t>
        </r>
        <r>
          <rPr>
            <b/>
            <sz val="9"/>
            <color indexed="81"/>
            <rFont val="돋움"/>
            <family val="3"/>
            <charset val="129"/>
          </rPr>
          <t>년</t>
        </r>
        <r>
          <rPr>
            <b/>
            <sz val="9"/>
            <color indexed="81"/>
            <rFont val="Tahoma"/>
            <family val="2"/>
          </rPr>
          <t xml:space="preserve"> 8</t>
        </r>
        <r>
          <rPr>
            <b/>
            <sz val="9"/>
            <color indexed="81"/>
            <rFont val="돋움"/>
            <family val="3"/>
            <charset val="129"/>
          </rPr>
          <t>월에</t>
        </r>
        <r>
          <rPr>
            <b/>
            <sz val="9"/>
            <color indexed="81"/>
            <rFont val="Tahoma"/>
            <family val="2"/>
          </rPr>
          <t xml:space="preserve"> </t>
        </r>
        <r>
          <rPr>
            <b/>
            <sz val="9"/>
            <color indexed="81"/>
            <rFont val="돋움"/>
            <family val="3"/>
            <charset val="129"/>
          </rPr>
          <t>드래그해서</t>
        </r>
        <r>
          <rPr>
            <b/>
            <sz val="9"/>
            <color indexed="81"/>
            <rFont val="Tahoma"/>
            <family val="2"/>
          </rPr>
          <t xml:space="preserve"> </t>
        </r>
        <r>
          <rPr>
            <b/>
            <sz val="9"/>
            <color indexed="81"/>
            <rFont val="돋움"/>
            <family val="3"/>
            <charset val="129"/>
          </rPr>
          <t xml:space="preserve">정산부과하기
</t>
        </r>
      </text>
    </comment>
  </commentList>
</comments>
</file>

<file path=xl/comments3.xml><?xml version="1.0" encoding="utf-8"?>
<comments xmlns="http://schemas.openxmlformats.org/spreadsheetml/2006/main">
  <authors>
    <author>user</author>
  </authors>
  <commentList>
    <comment ref="F6" authorId="0">
      <text>
        <r>
          <rPr>
            <b/>
            <sz val="9"/>
            <color indexed="81"/>
            <rFont val="돋움"/>
            <family val="3"/>
            <charset val="129"/>
          </rPr>
          <t xml:space="preserve">자동입력
</t>
        </r>
      </text>
    </comment>
    <comment ref="F18"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19"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0"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1"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3"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4"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5"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6"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7"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28" authorId="0">
      <text>
        <r>
          <rPr>
            <b/>
            <sz val="9"/>
            <color indexed="81"/>
            <rFont val="Tahoma"/>
            <family val="2"/>
          </rPr>
          <t>user:</t>
        </r>
        <r>
          <rPr>
            <sz val="9"/>
            <color indexed="81"/>
            <rFont val="Tahoma"/>
            <family val="2"/>
          </rPr>
          <t xml:space="preserve">
</t>
        </r>
        <r>
          <rPr>
            <sz val="9"/>
            <color indexed="81"/>
            <rFont val="돋움"/>
            <family val="3"/>
            <charset val="129"/>
          </rPr>
          <t>자동입력</t>
        </r>
      </text>
    </comment>
    <comment ref="F29"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F30" authorId="0">
      <text>
        <r>
          <rPr>
            <b/>
            <sz val="9"/>
            <color indexed="81"/>
            <rFont val="Tahoma"/>
            <family val="2"/>
          </rPr>
          <t>user:</t>
        </r>
        <r>
          <rPr>
            <sz val="9"/>
            <color indexed="81"/>
            <rFont val="Tahoma"/>
            <family val="2"/>
          </rPr>
          <t xml:space="preserve">
</t>
        </r>
        <r>
          <rPr>
            <sz val="9"/>
            <color indexed="81"/>
            <rFont val="돋움"/>
            <family val="3"/>
            <charset val="129"/>
          </rPr>
          <t xml:space="preserve">자동입력
</t>
        </r>
      </text>
    </comment>
    <comment ref="G258" authorId="0">
      <text>
        <r>
          <rPr>
            <b/>
            <sz val="9"/>
            <color indexed="81"/>
            <rFont val="돋움"/>
            <family val="3"/>
            <charset val="129"/>
          </rPr>
          <t>부과금액</t>
        </r>
        <r>
          <rPr>
            <b/>
            <sz val="9"/>
            <color indexed="81"/>
            <rFont val="Tahoma"/>
            <family val="2"/>
          </rPr>
          <t xml:space="preserve"> </t>
        </r>
        <r>
          <rPr>
            <b/>
            <sz val="9"/>
            <color indexed="81"/>
            <rFont val="돋움"/>
            <family val="3"/>
            <charset val="129"/>
          </rPr>
          <t xml:space="preserve">입력
</t>
        </r>
      </text>
    </comment>
    <comment ref="G259" authorId="0">
      <text>
        <r>
          <rPr>
            <b/>
            <sz val="9"/>
            <color indexed="81"/>
            <rFont val="Tahoma"/>
            <family val="2"/>
          </rPr>
          <t>SK</t>
        </r>
        <r>
          <rPr>
            <b/>
            <sz val="9"/>
            <color indexed="81"/>
            <rFont val="돋움"/>
            <family val="3"/>
            <charset val="129"/>
          </rPr>
          <t xml:space="preserve">외
</t>
        </r>
      </text>
    </comment>
    <comment ref="G260" authorId="0">
      <text>
        <r>
          <rPr>
            <b/>
            <sz val="9"/>
            <color indexed="81"/>
            <rFont val="Tahoma"/>
            <family val="2"/>
          </rPr>
          <t>user:</t>
        </r>
        <r>
          <rPr>
            <sz val="9"/>
            <color indexed="81"/>
            <rFont val="Tahoma"/>
            <family val="2"/>
          </rPr>
          <t xml:space="preserve">
</t>
        </r>
      </text>
    </comment>
    <comment ref="G261" authorId="0">
      <text>
        <r>
          <rPr>
            <b/>
            <sz val="9"/>
            <color indexed="81"/>
            <rFont val="Tahoma"/>
            <family val="2"/>
          </rPr>
          <t>=</t>
        </r>
        <r>
          <rPr>
            <b/>
            <sz val="9"/>
            <color indexed="81"/>
            <rFont val="돋움"/>
            <family val="3"/>
            <charset val="129"/>
          </rPr>
          <t>공동전기료</t>
        </r>
        <r>
          <rPr>
            <b/>
            <sz val="9"/>
            <color indexed="81"/>
            <rFont val="Tahoma"/>
            <family val="2"/>
          </rPr>
          <t>+</t>
        </r>
        <r>
          <rPr>
            <b/>
            <sz val="9"/>
            <color indexed="81"/>
            <rFont val="돋움"/>
            <family val="3"/>
            <charset val="129"/>
          </rPr>
          <t>전기료할인</t>
        </r>
        <r>
          <rPr>
            <b/>
            <sz val="9"/>
            <color indexed="81"/>
            <rFont val="Tahoma"/>
            <family val="2"/>
          </rPr>
          <t>+</t>
        </r>
        <r>
          <rPr>
            <b/>
            <sz val="9"/>
            <color indexed="81"/>
            <rFont val="돋움"/>
            <family val="3"/>
            <charset val="129"/>
          </rPr>
          <t>중계기차감</t>
        </r>
        <r>
          <rPr>
            <b/>
            <sz val="9"/>
            <color indexed="81"/>
            <rFont val="Tahoma"/>
            <family val="2"/>
          </rPr>
          <t>+</t>
        </r>
        <r>
          <rPr>
            <b/>
            <sz val="9"/>
            <color indexed="81"/>
            <rFont val="돋움"/>
            <family val="3"/>
            <charset val="129"/>
          </rPr>
          <t xml:space="preserve">알뜰장전기료
</t>
        </r>
      </text>
    </comment>
  </commentList>
</comments>
</file>

<file path=xl/sharedStrings.xml><?xml version="1.0" encoding="utf-8"?>
<sst xmlns="http://schemas.openxmlformats.org/spreadsheetml/2006/main" count="1419" uniqueCount="702">
  <si>
    <t xml:space="preserve"> </t>
    <phoneticPr fontId="17" type="noConversion"/>
  </si>
  <si>
    <t>금          액</t>
    <phoneticPr fontId="17" type="noConversion"/>
  </si>
  <si>
    <t>▶</t>
  </si>
  <si>
    <t>1. 관리비 납부 안내</t>
  </si>
  <si>
    <t>연체개월</t>
  </si>
  <si>
    <t>항            목</t>
    <phoneticPr fontId="17" type="noConversion"/>
  </si>
  <si>
    <t>1) 예금현황</t>
    <phoneticPr fontId="17" type="noConversion"/>
  </si>
  <si>
    <t>우 리 은 행</t>
    <phoneticPr fontId="17" type="noConversion"/>
  </si>
  <si>
    <t>신 한 은 행</t>
    <phoneticPr fontId="17" type="noConversion"/>
  </si>
  <si>
    <t>사용량(KWH)</t>
    <phoneticPr fontId="17" type="noConversion"/>
  </si>
  <si>
    <t>연체율%</t>
    <phoneticPr fontId="17" type="noConversion"/>
  </si>
  <si>
    <t xml:space="preserve"> ① 관리비 고지 : 전월 1일부터 말일까지 정산하여 마감일 일주일전에 관리비 고지서 배부하고 </t>
    <phoneticPr fontId="17" type="noConversion"/>
  </si>
  <si>
    <t xml:space="preserve">    조치를 취하게 됩니다.</t>
    <phoneticPr fontId="17" type="noConversion"/>
  </si>
  <si>
    <t>합                  계</t>
    <phoneticPr fontId="17" type="noConversion"/>
  </si>
  <si>
    <t>우   체   국</t>
    <phoneticPr fontId="17" type="noConversion"/>
  </si>
  <si>
    <t>* 전동 1,2층 세대는 제외(단, 사용을 원하는 세대 사용분은 사용자가 부담한다. )</t>
    <phoneticPr fontId="17" type="noConversion"/>
  </si>
  <si>
    <t>1) 중앙지하차도 출입구 양쪽끝 </t>
  </si>
  <si>
    <t>3) 115동에서 117동으로 올라가는 진입로</t>
  </si>
  <si>
    <t>4)102동에서 104동으로 내려가는 진입로</t>
  </si>
  <si>
    <t>KW당 /</t>
    <phoneticPr fontId="17" type="noConversion"/>
  </si>
  <si>
    <t>1~2</t>
    <phoneticPr fontId="17" type="noConversion"/>
  </si>
  <si>
    <t>3~4</t>
    <phoneticPr fontId="17" type="noConversion"/>
  </si>
  <si>
    <t>2F</t>
    <phoneticPr fontId="17" type="noConversion"/>
  </si>
  <si>
    <t>5~6</t>
    <phoneticPr fontId="17" type="noConversion"/>
  </si>
  <si>
    <t>합   계</t>
    <phoneticPr fontId="17" type="noConversion"/>
  </si>
  <si>
    <t>비고</t>
    <phoneticPr fontId="17" type="noConversion"/>
  </si>
  <si>
    <t> ③ 관리비 과오납 및 이중납부 주의 요망</t>
    <phoneticPr fontId="17" type="noConversion"/>
  </si>
  <si>
    <r>
      <t>2)</t>
    </r>
    <r>
      <rPr>
        <sz val="11"/>
        <rFont val="돋움"/>
        <family val="3"/>
        <charset val="129"/>
      </rPr>
      <t xml:space="preserve"> </t>
    </r>
    <r>
      <rPr>
        <sz val="11"/>
        <rFont val="돋움"/>
        <family val="3"/>
        <charset val="129"/>
      </rPr>
      <t>지하주차장 출입구 및 경사로</t>
    </r>
    <phoneticPr fontId="17" type="noConversion"/>
  </si>
  <si>
    <t xml:space="preserve">    -. 현재 비상계단에 쌓아놓은 세대 보관물건 및 신문지 등으로 화재 위험 및 청소시 불편을 </t>
    <phoneticPr fontId="17" type="noConversion"/>
  </si>
  <si>
    <t>       겪고 있으니 조속히 처리하여 주시기 바랍니다.</t>
    <phoneticPr fontId="17" type="noConversion"/>
  </si>
  <si>
    <t xml:space="preserve">    -. 창문 밑에 의자나 탁자를 놓아둔 주민께서는 혹시 아이들이 올라가 놀다가 창문 밖으로 </t>
    <phoneticPr fontId="17" type="noConversion"/>
  </si>
  <si>
    <t>       추락할 수 있다는 위험성을 생각바랍니다.</t>
    <phoneticPr fontId="17" type="noConversion"/>
  </si>
  <si>
    <t xml:space="preserve">    -. 난방기기 등을 사용 후  집을 비울시는 꼭 전원을 꺼야 합니다. </t>
    <phoneticPr fontId="17" type="noConversion"/>
  </si>
  <si>
    <t>    -. 옥상문은 화재발생에 대비하여 개방되어 있으나 일부 아이들이 출입하여 안전상 매우 위험</t>
    <phoneticPr fontId="17" type="noConversion"/>
  </si>
  <si>
    <t>       하니 부모님께서는 아이들에게 옥상에 올라가면 안된다는 교육을 하여 주시기 바랍니다.</t>
    <phoneticPr fontId="17" type="noConversion"/>
  </si>
  <si>
    <t xml:space="preserve">    -. 주차장이 아닌곳에 주차하시면 차량이 주행시나 주민 통행시 지장을 초래하며 차량접촉 </t>
    <phoneticPr fontId="17" type="noConversion"/>
  </si>
  <si>
    <t xml:space="preserve">      ❀ 관리비 연체시에는 관리규약에 정한 연체료를 부담하오니 납기내에 납부하시기 바랍니다.</t>
    <phoneticPr fontId="17" type="noConversion"/>
  </si>
  <si>
    <t xml:space="preserve">납 부 은 행  </t>
    <phoneticPr fontId="17" type="noConversion"/>
  </si>
  <si>
    <t>211001-04-037504</t>
    <phoneticPr fontId="17" type="noConversion"/>
  </si>
  <si>
    <t>215036-51-007590</t>
    <phoneticPr fontId="17" type="noConversion"/>
  </si>
  <si>
    <t>100-014-722831</t>
    <phoneticPr fontId="17" type="noConversion"/>
  </si>
  <si>
    <t>102400-01-000367</t>
    <phoneticPr fontId="17" type="noConversion"/>
  </si>
  <si>
    <t>1005-301-004035</t>
    <phoneticPr fontId="17" type="noConversion"/>
  </si>
  <si>
    <t>335-910003-99304</t>
    <phoneticPr fontId="17" type="noConversion"/>
  </si>
  <si>
    <t xml:space="preserve"> </t>
    <phoneticPr fontId="17" type="noConversion"/>
  </si>
  <si>
    <t xml:space="preserve">  3. 도시가스(031-946-7229, 7296)로 연락하여 정산하여야 합니다.</t>
    <phoneticPr fontId="17" type="noConversion"/>
  </si>
  <si>
    <t xml:space="preserve">  </t>
    <phoneticPr fontId="17" type="noConversion"/>
  </si>
  <si>
    <t xml:space="preserve">      받으시기 바랍니다.</t>
    <phoneticPr fontId="17" type="noConversion"/>
  </si>
  <si>
    <t>❀</t>
  </si>
  <si>
    <t>국민은행</t>
    <phoneticPr fontId="17" type="noConversion"/>
  </si>
  <si>
    <t>신한은행</t>
    <phoneticPr fontId="17" type="noConversion"/>
  </si>
  <si>
    <t>우체국</t>
    <phoneticPr fontId="17" type="noConversion"/>
  </si>
  <si>
    <t>우리은행</t>
    <phoneticPr fontId="17" type="noConversion"/>
  </si>
  <si>
    <t>하나은행</t>
    <phoneticPr fontId="17" type="noConversion"/>
  </si>
  <si>
    <t xml:space="preserve">장애인 주차구역을 침범하지 말고, 출,퇴근용이 아니면 </t>
    <phoneticPr fontId="17" type="noConversion"/>
  </si>
  <si>
    <t>되도록 지하 2층에 주차합시다.</t>
    <phoneticPr fontId="17" type="noConversion"/>
  </si>
  <si>
    <t xml:space="preserve">▶ 지하주차장에는………차안 쓰레기를 버리지 말고, 역주행하지 말고, </t>
    <phoneticPr fontId="17" type="noConversion"/>
  </si>
  <si>
    <t>동별</t>
    <phoneticPr fontId="17" type="noConversion"/>
  </si>
  <si>
    <t>라인</t>
    <phoneticPr fontId="17" type="noConversion"/>
  </si>
  <si>
    <t>부과세대수</t>
    <phoneticPr fontId="17" type="noConversion"/>
  </si>
  <si>
    <t>세대부과금액(원)</t>
    <phoneticPr fontId="17" type="noConversion"/>
  </si>
  <si>
    <t>사용금액(원)</t>
    <phoneticPr fontId="17" type="noConversion"/>
  </si>
  <si>
    <t>③ 승강기 전기료(라인별 승강기 전기 사용량에 따라 부과)</t>
    <phoneticPr fontId="17" type="noConversion"/>
  </si>
  <si>
    <t>정액(한국,하나로,파워콤) =</t>
    <phoneticPr fontId="17" type="noConversion"/>
  </si>
  <si>
    <t xml:space="preserve">    -. 항상 불조심에 유의하시기 바랍니다.</t>
    <phoneticPr fontId="17" type="noConversion"/>
  </si>
  <si>
    <t>은   행   명</t>
    <phoneticPr fontId="17" type="noConversion"/>
  </si>
  <si>
    <t>예     금     내     역</t>
    <phoneticPr fontId="17" type="noConversion"/>
  </si>
  <si>
    <t>하 나 은 행</t>
    <phoneticPr fontId="17" type="noConversion"/>
  </si>
  <si>
    <t>2) 관리외 수입 현황</t>
    <phoneticPr fontId="17" type="noConversion"/>
  </si>
  <si>
    <t>적              요</t>
    <phoneticPr fontId="17" type="noConversion"/>
  </si>
  <si>
    <t>전월이월</t>
    <phoneticPr fontId="17" type="noConversion"/>
  </si>
  <si>
    <t>당월수입</t>
    <phoneticPr fontId="17" type="noConversion"/>
  </si>
  <si>
    <t>누         계</t>
    <phoneticPr fontId="17" type="noConversion"/>
  </si>
  <si>
    <t>수  입   이  자</t>
    <phoneticPr fontId="17" type="noConversion"/>
  </si>
  <si>
    <t>연 체 료 수 입</t>
    <phoneticPr fontId="17" type="noConversion"/>
  </si>
  <si>
    <t>잡     수     입</t>
    <phoneticPr fontId="17" type="noConversion"/>
  </si>
  <si>
    <t>임  대   수  입</t>
    <phoneticPr fontId="17" type="noConversion"/>
  </si>
  <si>
    <t>☏ 947-1491</t>
    <phoneticPr fontId="17" type="noConversion"/>
  </si>
  <si>
    <t>☏ 943-1825</t>
    <phoneticPr fontId="17" type="noConversion"/>
  </si>
  <si>
    <t>☏ 943-2005</t>
    <phoneticPr fontId="17" type="noConversion"/>
  </si>
  <si>
    <t>☏ 948-1111</t>
    <phoneticPr fontId="17" type="noConversion"/>
  </si>
  <si>
    <t>관리비 납부 안내</t>
    <phoneticPr fontId="17" type="noConversion"/>
  </si>
  <si>
    <t>운정지점</t>
    <phoneticPr fontId="17" type="noConversion"/>
  </si>
  <si>
    <t>교하지점</t>
    <phoneticPr fontId="17" type="noConversion"/>
  </si>
  <si>
    <t>파주연천축협</t>
    <phoneticPr fontId="17" type="noConversion"/>
  </si>
  <si>
    <t>수    익     기    금</t>
    <phoneticPr fontId="17" type="noConversion"/>
  </si>
  <si>
    <t>       사고가 우려되므로 특히 다음 지역은 주차를 삼가하여 주시기 바랍니다.</t>
    <phoneticPr fontId="17" type="noConversion"/>
  </si>
  <si>
    <t>소                       계</t>
    <phoneticPr fontId="17" type="noConversion"/>
  </si>
  <si>
    <t>3) 관리외  지출 현황</t>
    <phoneticPr fontId="17" type="noConversion"/>
  </si>
  <si>
    <t>당월지출</t>
    <phoneticPr fontId="17" type="noConversion"/>
  </si>
  <si>
    <r>
      <t xml:space="preserve">      ❀ 무통장 입금,  계좌이체 시 송금란에 반드시  </t>
    </r>
    <r>
      <rPr>
        <u/>
        <sz val="10"/>
        <rFont val="굴림"/>
        <family val="3"/>
        <charset val="129"/>
      </rPr>
      <t>동.호수</t>
    </r>
    <r>
      <rPr>
        <sz val="10"/>
        <rFont val="굴림"/>
        <family val="3"/>
        <charset val="129"/>
      </rPr>
      <t>를 기입하시기 바랍니다.</t>
    </r>
    <phoneticPr fontId="17" type="noConversion"/>
  </si>
  <si>
    <t xml:space="preserve"> www.worldmerdian.kr</t>
    <phoneticPr fontId="17" type="noConversion"/>
  </si>
  <si>
    <t>교하1차 월드메르디앙아파트 관리사무소</t>
    <phoneticPr fontId="17" type="noConversion"/>
  </si>
  <si>
    <t>단위농협</t>
    <phoneticPr fontId="17" type="noConversion"/>
  </si>
  <si>
    <t> ② 관리비 연체요금 : 공동주택관리규약 제9장 제70조에[별표7] 따른 연체 요율이 적용됩니다.</t>
    <phoneticPr fontId="17" type="noConversion"/>
  </si>
  <si>
    <t>일부 동에 주차 공간이 부족하여 도로와 통로등에 주차하여 사고의 위험 및 소방차, 재활용 쓰레기</t>
    <phoneticPr fontId="17" type="noConversion"/>
  </si>
  <si>
    <t>다소 불편하시더라도 조금 떨어져 있는 아래의 여유있는 주차장에 주차하시어 쾌적하고 안전한</t>
    <phoneticPr fontId="17" type="noConversion"/>
  </si>
  <si>
    <t>단지를 만드는데 동참하여 주시기 간곡히 부탁드립니다.</t>
    <phoneticPr fontId="17" type="noConversion"/>
  </si>
  <si>
    <t>수거차량, 이삿짐 차량 통행시 접촉 사고의 원인이 되고 있습니다.</t>
    <phoneticPr fontId="17" type="noConversion"/>
  </si>
  <si>
    <r>
      <rPr>
        <sz val="11"/>
        <rFont val="돋움"/>
        <family val="3"/>
        <charset val="129"/>
      </rPr>
      <t>-.</t>
    </r>
    <phoneticPr fontId="17" type="noConversion"/>
  </si>
  <si>
    <t>    -. 세대 내부의 공사시 반드시 관리사무소에 신고(승강기 내 공사 안내문 부착, 주민동의,승강기 사용료 납부 등)</t>
    <phoneticPr fontId="17" type="noConversion"/>
  </si>
  <si>
    <t xml:space="preserve">       하여 공사업체로부터 적절한 절차에 의거 공사를 시행할 수 있도록 협조 바랍니다.</t>
    <phoneticPr fontId="17" type="noConversion"/>
  </si>
  <si>
    <t>   ―. 온라인 입금시 고지된 금액(납기내, 납기후)을 정확히 확인하여 입금하셔야 합니다.</t>
    <phoneticPr fontId="17" type="noConversion"/>
  </si>
  <si>
    <t>   ―. 폰뱅킹 입금시에는 입금즉시 동호, 성명, 입금은행, 입금일자를 관리소에 연락바랍니다.</t>
    <phoneticPr fontId="17" type="noConversion"/>
  </si>
  <si>
    <t xml:space="preserve">   ―. 인터넷 송금시 반드시 동, 호수로 기록하며 받는 통장과 보내는 통장 표기가 맞는지 </t>
    <phoneticPr fontId="17" type="noConversion"/>
  </si>
  <si>
    <r>
      <t xml:space="preserve">     -.</t>
    </r>
    <r>
      <rPr>
        <sz val="11"/>
        <rFont val="돋움"/>
        <family val="3"/>
        <charset val="129"/>
      </rPr>
      <t xml:space="preserve"> </t>
    </r>
    <r>
      <rPr>
        <sz val="11"/>
        <rFont val="돋움"/>
        <family val="3"/>
        <charset val="129"/>
      </rPr>
      <t xml:space="preserve"> </t>
    </r>
    <r>
      <rPr>
        <sz val="11"/>
        <rFont val="돋움"/>
        <family val="3"/>
        <charset val="129"/>
      </rPr>
      <t>세대 민원을 신속하게 처리하고 입주민들의 불편을 해소해 드리는 방안으로 아래의 품목을 교체 및</t>
    </r>
    <phoneticPr fontId="17" type="noConversion"/>
  </si>
  <si>
    <r>
      <t>   -. 현재 얼마나 많은</t>
    </r>
    <r>
      <rPr>
        <b/>
        <sz val="11"/>
        <color indexed="8"/>
        <rFont val="굴림체"/>
        <family val="3"/>
        <charset val="129"/>
      </rPr>
      <t xml:space="preserve"> </t>
    </r>
    <r>
      <rPr>
        <sz val="11"/>
        <color indexed="8"/>
        <rFont val="굴림체"/>
        <family val="3"/>
        <charset val="129"/>
      </rPr>
      <t xml:space="preserve">아래층 주민들이 윗층 소음 때문에 정신적 육체적 고통에 시달리고  </t>
    </r>
    <phoneticPr fontId="17" type="noConversion"/>
  </si>
  <si>
    <t>합                     계</t>
    <phoneticPr fontId="17" type="noConversion"/>
  </si>
  <si>
    <t xml:space="preserve">      ❀ 전출.입시 주민 협조안내</t>
    <phoneticPr fontId="17" type="noConversion"/>
  </si>
  <si>
    <t xml:space="preserve">  1. 전출(이사)시에는 2-3일전에 관리실에 통보하여 중간관리비를 정산하여야 합니다.(자동이체해지)</t>
    <phoneticPr fontId="17" type="noConversion"/>
  </si>
  <si>
    <t xml:space="preserve">  4. 전입세대에서는 관리소에서 입주자카드를 작성하고 차량스티커(차량등록증 지참)를 교부</t>
    <phoneticPr fontId="17" type="noConversion"/>
  </si>
  <si>
    <t>☏ 948-6281</t>
    <phoneticPr fontId="17" type="noConversion"/>
  </si>
  <si>
    <t>반드시 확인하시기 바랍니다.(자세한 사항은 각 해당은행에 문의하시기 바랍니다.)</t>
    <phoneticPr fontId="17" type="noConversion"/>
  </si>
  <si>
    <t xml:space="preserve"> ………… 강력스티커(경고장)를 부착합니다</t>
  </si>
  <si>
    <r>
      <t>     </t>
    </r>
    <r>
      <rPr>
        <sz val="6"/>
        <color indexed="8"/>
        <rFont val="굴림체"/>
        <family val="3"/>
        <charset val="129"/>
      </rPr>
      <t xml:space="preserve">  </t>
    </r>
    <r>
      <rPr>
        <sz val="11"/>
        <color indexed="8"/>
        <rFont val="굴림체"/>
        <family val="3"/>
        <charset val="129"/>
      </rPr>
      <t>계신지 아시는지요?  윗층 주민께서는 쿵쿵 울리는 발소리와 어린이들의 마구 뛰는 행동 및 늦은시간</t>
    </r>
    <phoneticPr fontId="17" type="noConversion"/>
  </si>
  <si>
    <r>
      <t xml:space="preserve"> ▶ </t>
    </r>
    <r>
      <rPr>
        <b/>
        <sz val="11"/>
        <color indexed="8"/>
        <rFont val="굴림체"/>
        <family val="3"/>
        <charset val="129"/>
      </rPr>
      <t>자동이체 신청(해지)은 세대에서 본인이 각 은행방문후 가능합니다.</t>
    </r>
    <phoneticPr fontId="17" type="noConversion"/>
  </si>
  <si>
    <t>7~8</t>
    <phoneticPr fontId="17" type="noConversion"/>
  </si>
  <si>
    <t>1,2F</t>
    <phoneticPr fontId="17" type="noConversion"/>
  </si>
  <si>
    <t>청  소  비(수익기금)</t>
    <phoneticPr fontId="17" type="noConversion"/>
  </si>
  <si>
    <t xml:space="preserve">       확인하시기 바랍니다.</t>
    <phoneticPr fontId="17" type="noConversion"/>
  </si>
  <si>
    <t xml:space="preserve">                  납부 마감일은 매월 말일입니다.(마감일이 공휴일인 경우 다음날 납부마감)     </t>
    <phoneticPr fontId="17" type="noConversion"/>
  </si>
  <si>
    <r>
      <t xml:space="preserve">      ❀ </t>
    </r>
    <r>
      <rPr>
        <u/>
        <sz val="10"/>
        <rFont val="굴림"/>
        <family val="3"/>
        <charset val="129"/>
      </rPr>
      <t>관리비 자동이체는 각 은행방문후 신청</t>
    </r>
    <r>
      <rPr>
        <sz val="10"/>
        <rFont val="굴림"/>
        <family val="3"/>
        <charset val="129"/>
      </rPr>
      <t>하시기 바랍니다.(공지사항-관리비납부업무 참고)</t>
    </r>
    <phoneticPr fontId="17" type="noConversion"/>
  </si>
  <si>
    <t xml:space="preserve">                    (마감일이 공휴일인 경우 다음날 납부마감) </t>
    <phoneticPr fontId="17" type="noConversion"/>
  </si>
  <si>
    <t>(도로명주소:경기도 파주시 와석순환로 347번지(목동동2-117) 우:413-736)</t>
    <phoneticPr fontId="17" type="noConversion"/>
  </si>
  <si>
    <t>TEL : (031)946-7195 ~ 6, FAX : 946-7197</t>
    <phoneticPr fontId="17" type="noConversion"/>
  </si>
  <si>
    <t xml:space="preserve">  2. 승강기 사용시 사용료(80,000원)를 관리실에 납부하여야 합니다.</t>
    <phoneticPr fontId="17" type="noConversion"/>
  </si>
  <si>
    <t>106-201 2/26연락함(3.11입주예정)010-9144-8343 E/L사용하기로함</t>
    <phoneticPr fontId="17" type="noConversion"/>
  </si>
  <si>
    <t>107-204 3월 26일 풀어줌(5월분부터 부과)</t>
    <phoneticPr fontId="17" type="noConversion"/>
  </si>
  <si>
    <t>110-202 1/19에 전입 2/13통화 사용안함.2월분부터 부과안하기로</t>
    <phoneticPr fontId="17" type="noConversion"/>
  </si>
  <si>
    <t>116동 203호 12/4/12 풀어줌(5월분부터 부과)-116-203 13년2월분부터 사용안함</t>
    <phoneticPr fontId="17" type="noConversion"/>
  </si>
  <si>
    <t>잡       지       출</t>
    <phoneticPr fontId="17" type="noConversion"/>
  </si>
  <si>
    <r>
      <t> </t>
    </r>
    <r>
      <rPr>
        <u/>
        <sz val="11"/>
        <color indexed="8"/>
        <rFont val="굴림체"/>
        <family val="3"/>
        <charset val="129"/>
      </rPr>
      <t xml:space="preserve">▶ </t>
    </r>
    <r>
      <rPr>
        <b/>
        <u/>
        <sz val="11"/>
        <color indexed="8"/>
        <rFont val="굴림체"/>
        <family val="3"/>
        <charset val="129"/>
      </rPr>
      <t>3개월 이상 연체시</t>
    </r>
    <r>
      <rPr>
        <b/>
        <sz val="11"/>
        <color indexed="8"/>
        <rFont val="굴림체"/>
        <family val="3"/>
        <charset val="129"/>
      </rPr>
      <t xml:space="preserve"> </t>
    </r>
    <r>
      <rPr>
        <sz val="11"/>
        <color indexed="8"/>
        <rFont val="굴림체"/>
        <family val="3"/>
        <charset val="129"/>
      </rPr>
      <t>선의의 입주자 보호를 위하여 게시판에 명단 공개나 단전, 단수  및 법적</t>
    </r>
    <phoneticPr fontId="17" type="noConversion"/>
  </si>
  <si>
    <r>
      <t xml:space="preserve"> ▶ </t>
    </r>
    <r>
      <rPr>
        <b/>
        <sz val="11"/>
        <color indexed="8"/>
        <rFont val="굴림체"/>
        <family val="3"/>
        <charset val="129"/>
      </rPr>
      <t xml:space="preserve">무통장 입금과 온라인 송금 시 </t>
    </r>
    <r>
      <rPr>
        <b/>
        <u/>
        <sz val="11"/>
        <color indexed="8"/>
        <rFont val="굴림체"/>
        <family val="3"/>
        <charset val="129"/>
      </rPr>
      <t>동. 호수</t>
    </r>
    <r>
      <rPr>
        <b/>
        <sz val="11"/>
        <color indexed="8"/>
        <rFont val="굴림체"/>
        <family val="3"/>
        <charset val="129"/>
      </rPr>
      <t>를 꼭 기재해 주시기 바랍니다.</t>
    </r>
    <phoneticPr fontId="17" type="noConversion"/>
  </si>
  <si>
    <t xml:space="preserve">       무단 배출을 삼가하여 산뜻한 환경이 될수 있도록 입주민들에 협조를 부탁드립니다.            </t>
    <phoneticPr fontId="17" type="noConversion"/>
  </si>
  <si>
    <t>    -. 외출시 콕크를 꼭 잠그고 가스렌지 철거 및 부착시는 도시가스(☎946-7229)에 연락바랍니다.</t>
    <phoneticPr fontId="17" type="noConversion"/>
  </si>
  <si>
    <t>    -. 흡연 후 창밖으로 담배꽁초를 절대 버리지 마시기 바랍니다. </t>
    <phoneticPr fontId="17" type="noConversion"/>
  </si>
  <si>
    <t>13.6/18요청 4-201호 7월01일부터 승강기 사용안함(7월분부터x)</t>
    <phoneticPr fontId="17" type="noConversion"/>
  </si>
  <si>
    <t>13.7/10방문요청-115-204 (7/6전입) 승강기 사용안하심,115-203호 인터폰함(7/10)-승강기 사용안함--7월분 관리비 부터 부과안함(7/11신고함)</t>
    <phoneticPr fontId="17" type="noConversion"/>
  </si>
  <si>
    <t>12/8월분부터 부과안함13.6.05방문요청-109-206호 승강기 사용요청(6월분부터부과)</t>
    <phoneticPr fontId="17" type="noConversion"/>
  </si>
  <si>
    <t>-미납관리비가 있을시는 전출이 불가하오니 반드시 납부하시기 바랍니다.(전입세대간 승계 불가)</t>
    <phoneticPr fontId="17" type="noConversion"/>
  </si>
  <si>
    <t>-자동이체세대(카드)는 반드시 각 해당은행(카드사)에 미리 해지요청을 하시기 바랍니다.</t>
    <phoneticPr fontId="17" type="noConversion"/>
  </si>
  <si>
    <r>
      <t xml:space="preserve">-2,3일전에 관리사무소로 연락하신 후 이사 당일 관리소로 방문 </t>
    </r>
    <r>
      <rPr>
        <b/>
        <u/>
        <sz val="11"/>
        <rFont val="굴림체"/>
        <family val="3"/>
        <charset val="129"/>
      </rPr>
      <t>중간관리비 정산서를 받으셔서</t>
    </r>
    <phoneticPr fontId="17" type="noConversion"/>
  </si>
  <si>
    <t>▶전출</t>
    <phoneticPr fontId="17" type="noConversion"/>
  </si>
  <si>
    <t>▶전입</t>
    <phoneticPr fontId="17" type="noConversion"/>
  </si>
  <si>
    <t>발급 받으시기 바랍니다.(홈페이지 가입시 확인후 승인가능)</t>
    <phoneticPr fontId="17" type="noConversion"/>
  </si>
  <si>
    <t>★</t>
    <phoneticPr fontId="17" type="noConversion"/>
  </si>
  <si>
    <t xml:space="preserve">승강기 사용시는 \80,000을 납부하신후 사용하시기 바랍니다.(사다리불가라인\40,000원) </t>
    <phoneticPr fontId="17" type="noConversion"/>
  </si>
  <si>
    <t xml:space="preserve">-일부 비양심적인 주민들의 무단배출 행위로 쓰레기장 주위와 단지내 환경이 지저분하오니 </t>
    <phoneticPr fontId="17" type="noConversion"/>
  </si>
  <si>
    <t>▶</t>
    <phoneticPr fontId="17" type="noConversion"/>
  </si>
  <si>
    <r>
      <t>생활쓰레기(규격봉투사용)</t>
    </r>
    <r>
      <rPr>
        <sz val="11"/>
        <rFont val="돋움"/>
        <family val="3"/>
        <charset val="129"/>
      </rPr>
      <t xml:space="preserve"> : 일요일</t>
    </r>
    <r>
      <rPr>
        <sz val="11"/>
        <rFont val="돋움"/>
        <family val="3"/>
        <charset val="129"/>
      </rPr>
      <t xml:space="preserve">~금요일 </t>
    </r>
    <phoneticPr fontId="17" type="noConversion"/>
  </si>
  <si>
    <t>3. 생활쓰레기 및 재활용 분리수거 배출일시 안내</t>
    <phoneticPr fontId="17" type="noConversion"/>
  </si>
  <si>
    <t>6. 가스렌지 사용 유의</t>
    <phoneticPr fontId="17" type="noConversion"/>
  </si>
  <si>
    <t xml:space="preserve">8. 아이들 옥상 출입행위 엄중 단속 요망 </t>
    <phoneticPr fontId="17" type="noConversion"/>
  </si>
  <si>
    <t>11. 주차선 이외 주차금지</t>
    <phoneticPr fontId="17" type="noConversion"/>
  </si>
  <si>
    <t>7. 전열기 과열 및 화재 예방</t>
    <phoneticPr fontId="17" type="noConversion"/>
  </si>
  <si>
    <t>9. 윗층 소음 발생 감소노력 요망</t>
    <phoneticPr fontId="17" type="noConversion"/>
  </si>
  <si>
    <t>10.세대 내부 공사시 관리소 신고(승강기사용료 ￦80,000원)</t>
    <phoneticPr fontId="17" type="noConversion"/>
  </si>
  <si>
    <t>2. 세대 전출.전입시 안내(승강기사용료 13. 3. 1부터 인상)</t>
    <phoneticPr fontId="17" type="noConversion"/>
  </si>
  <si>
    <t>차량리모컨을 반드시 반납(입주시 무상지급-미 반납시 ￦9,000원 배상)하셔야 합니다.</t>
    <phoneticPr fontId="17" type="noConversion"/>
  </si>
  <si>
    <t>   ―. 자동이체 출금은 각 해당은행 업무시간종료 시간에 맞추어 단 1회만 출금되오니, 통장잔고를</t>
    <phoneticPr fontId="17" type="noConversion"/>
  </si>
  <si>
    <t>▶ 금월 부과월에서 미납금액 포함하여 총금액으로 출금(부과월 별로 출금안됨)</t>
    <phoneticPr fontId="17" type="noConversion"/>
  </si>
  <si>
    <t>u도시생활폐기물 통합관리서비스-www.citywaste.or.kr 에서 배출량 확인가능(콘포테크 ☎1577-1936 문의)</t>
    <phoneticPr fontId="17" type="noConversion"/>
  </si>
  <si>
    <t>음식물쓰레기량을 줄이기 위한 정부시책으로 시행합니다.</t>
    <phoneticPr fontId="17" type="noConversion"/>
  </si>
  <si>
    <t>파주시청 - www.paju.go.kr (파주환경시설과 ☎031-940-4731 문의)</t>
    <phoneticPr fontId="17" type="noConversion"/>
  </si>
  <si>
    <t>17-203 13/6/26방문 승강기 사용, 17-204 13/8/23방문 승강기사용(8월분부터 부과요청)</t>
    <phoneticPr fontId="17" type="noConversion"/>
  </si>
  <si>
    <t>13/10/16연락옴-계속 사용하기로 하심</t>
    <phoneticPr fontId="17" type="noConversion"/>
  </si>
  <si>
    <r>
      <t>105-203-</t>
    </r>
    <r>
      <rPr>
        <sz val="11"/>
        <color theme="1"/>
        <rFont val="맑은 고딕"/>
        <family val="3"/>
        <charset val="129"/>
        <scheme val="minor"/>
      </rPr>
      <t>3/02연락옴,몸불편해서 한달만 사용 4월에 전화해서 사용여부 확인 3/26연락옴-2달더 사용 5/14연락옴 7월까지 사용(5월분부터부과), 13.7.23연락옴-일단 12월까지사용, 중간에 전화주겠음 13.9.28연락옴-10월부터E/L사용안함</t>
    </r>
    <phoneticPr fontId="17" type="noConversion"/>
  </si>
  <si>
    <t>자생단제지원금(수익기금)</t>
    <phoneticPr fontId="17" type="noConversion"/>
  </si>
  <si>
    <t>관리비 연체세대</t>
    <phoneticPr fontId="17" type="noConversion"/>
  </si>
  <si>
    <t>     청소기, 세탁기 사용등 이웃을 배려하는 마음으로 자재하여 주시기 바랍니다.</t>
    <phoneticPr fontId="17" type="noConversion"/>
  </si>
  <si>
    <t>※ 상기사항 위반시 경고장(강력 스티커) 부착.</t>
    <phoneticPr fontId="17" type="noConversion"/>
  </si>
  <si>
    <t>12. 주차장 이용 안내(차량스티커 필히 발급 부착)</t>
    <phoneticPr fontId="17" type="noConversion"/>
  </si>
  <si>
    <t xml:space="preserve">▶ 주차 구역 아닌 곳 주차시 및 차량스티커가 없는 차량에는.  </t>
    <phoneticPr fontId="17" type="noConversion"/>
  </si>
  <si>
    <t>폐가구 및 재활용 불가 제품 무단배출 금지.(무단배출시 CCTV확인후 공개)</t>
    <phoneticPr fontId="17" type="noConversion"/>
  </si>
  <si>
    <t>전출.전입세대간 상호 정산하셔야 하며(관리소는 중간관리비를 수납받지 않습니다.)</t>
    <phoneticPr fontId="17" type="noConversion"/>
  </si>
  <si>
    <t>◈  공 지 사 항  ◈</t>
    <phoneticPr fontId="17" type="noConversion"/>
  </si>
  <si>
    <t>직접입력</t>
    <phoneticPr fontId="17" type="noConversion"/>
  </si>
  <si>
    <t>109-1502-13년8월분부터 \40,000일괄적용하기로 협의함 2013년12월분부터 정상부과키로함</t>
    <phoneticPr fontId="17" type="noConversion"/>
  </si>
  <si>
    <t>장기수선충당예치금이자외</t>
    <phoneticPr fontId="17" type="noConversion"/>
  </si>
  <si>
    <t>광고료,재활용매각수입</t>
    <phoneticPr fontId="17" type="noConversion"/>
  </si>
  <si>
    <t>관리규약 및 장기수선수립 계획에 의거 2014년 1월 1일부터 장기수선충당금이 인상되었습니다.</t>
    <phoneticPr fontId="17" type="noConversion"/>
  </si>
  <si>
    <r>
      <t>13. 장기수선충당금 인상 안내</t>
    </r>
    <r>
      <rPr>
        <b/>
        <sz val="12"/>
        <rFont val="굴림"/>
        <family val="3"/>
        <charset val="129"/>
      </rPr>
      <t>(㎡당 60.52원 ⇒ 75.65원으로 25% 인상적용)</t>
    </r>
    <phoneticPr fontId="17" type="noConversion"/>
  </si>
  <si>
    <t>부   과    차   손</t>
    <phoneticPr fontId="17" type="noConversion"/>
  </si>
  <si>
    <t>부과차액</t>
    <phoneticPr fontId="17" type="noConversion"/>
  </si>
  <si>
    <t>잡  지  출(수익기금)</t>
    <phoneticPr fontId="17" type="noConversion"/>
  </si>
  <si>
    <r>
      <t xml:space="preserve">   </t>
    </r>
    <r>
      <rPr>
        <b/>
        <sz val="8"/>
        <rFont val="굴림"/>
        <family val="3"/>
        <charset val="129"/>
      </rPr>
      <t xml:space="preserve">    </t>
    </r>
    <r>
      <rPr>
        <b/>
        <sz val="14"/>
        <rFont val="굴림"/>
        <family val="3"/>
        <charset val="129"/>
      </rPr>
      <t xml:space="preserve"> ▶ 여유있는 주차장 :</t>
    </r>
    <r>
      <rPr>
        <b/>
        <sz val="10"/>
        <rFont val="굴림"/>
        <family val="3"/>
        <charset val="129"/>
      </rPr>
      <t xml:space="preserve"> </t>
    </r>
    <phoneticPr fontId="17" type="noConversion"/>
  </si>
  <si>
    <t>제 4주차장 (106동, 107동, 111동)</t>
  </si>
  <si>
    <t>제 8주차장 (105동, 109동 )</t>
    <phoneticPr fontId="17" type="noConversion"/>
  </si>
  <si>
    <t>제 9주차장 (109동,112동 )</t>
    <phoneticPr fontId="17" type="noConversion"/>
  </si>
  <si>
    <t>부   과   차   익</t>
    <phoneticPr fontId="17" type="noConversion"/>
  </si>
  <si>
    <t>농협(파주연천축협)</t>
    <phoneticPr fontId="17" type="noConversion"/>
  </si>
  <si>
    <t>파주연천축협(자동화기기)</t>
    <phoneticPr fontId="17" type="noConversion"/>
  </si>
  <si>
    <t>신한은행(자동화기기)</t>
    <phoneticPr fontId="17" type="noConversion"/>
  </si>
  <si>
    <t>에어로빅(주민자치센터)</t>
    <phoneticPr fontId="17" type="noConversion"/>
  </si>
  <si>
    <t>소            계</t>
    <phoneticPr fontId="17" type="noConversion"/>
  </si>
  <si>
    <t>월 드 어 린 이 집</t>
    <phoneticPr fontId="17" type="noConversion"/>
  </si>
  <si>
    <t>x21</t>
    <phoneticPr fontId="17" type="noConversion"/>
  </si>
  <si>
    <t>파      워        콤</t>
    <phoneticPr fontId="17" type="noConversion"/>
  </si>
  <si>
    <t>x44</t>
    <phoneticPr fontId="17" type="noConversion"/>
  </si>
  <si>
    <t>하  나  로  통 신</t>
    <phoneticPr fontId="17" type="noConversion"/>
  </si>
  <si>
    <t>x47</t>
    <phoneticPr fontId="17" type="noConversion"/>
  </si>
  <si>
    <t>x18</t>
    <phoneticPr fontId="17" type="noConversion"/>
  </si>
  <si>
    <t>한   국    통   신</t>
    <phoneticPr fontId="17" type="noConversion"/>
  </si>
  <si>
    <r>
      <t xml:space="preserve">인터넷업체
</t>
    </r>
    <r>
      <rPr>
        <b/>
        <sz val="11"/>
        <color indexed="9"/>
        <rFont val="굴림"/>
        <family val="3"/>
        <charset val="129"/>
      </rPr>
      <t>단가 200원</t>
    </r>
    <r>
      <rPr>
        <sz val="11"/>
        <color indexed="9"/>
        <rFont val="굴림"/>
        <family val="3"/>
        <charset val="129"/>
      </rPr>
      <t xml:space="preserve">
일괄 부과</t>
    </r>
    <phoneticPr fontId="17" type="noConversion"/>
  </si>
  <si>
    <t>부과금액(원)</t>
    <phoneticPr fontId="17" type="noConversion"/>
  </si>
  <si>
    <t>당월지침</t>
    <phoneticPr fontId="17" type="noConversion"/>
  </si>
  <si>
    <t>전월지침</t>
    <phoneticPr fontId="17" type="noConversion"/>
  </si>
  <si>
    <t>구         분</t>
    <phoneticPr fontId="17" type="noConversion"/>
  </si>
  <si>
    <t>* 아래 사용량은 각 사용 업체에서 부담하여 세대에 부과되는 것이 아님.</t>
    <phoneticPr fontId="17" type="noConversion"/>
  </si>
  <si>
    <t>② 인터넷업체외 기타요금</t>
    <phoneticPr fontId="17" type="noConversion"/>
  </si>
  <si>
    <t>부과차</t>
    <phoneticPr fontId="17" type="noConversion"/>
  </si>
  <si>
    <t>계</t>
    <phoneticPr fontId="17" type="noConversion"/>
  </si>
  <si>
    <t>비      고</t>
    <phoneticPr fontId="17" type="noConversion"/>
  </si>
  <si>
    <t>총부과금액</t>
    <phoneticPr fontId="17" type="noConversion"/>
  </si>
  <si>
    <t>세대당부과액</t>
    <phoneticPr fontId="17" type="noConversion"/>
  </si>
  <si>
    <t>단가(㎡)</t>
    <phoneticPr fontId="17" type="noConversion"/>
  </si>
  <si>
    <t>세대수</t>
    <phoneticPr fontId="17" type="noConversion"/>
  </si>
  <si>
    <t>㎡</t>
    <phoneticPr fontId="17" type="noConversion"/>
  </si>
  <si>
    <t>(관리면적)</t>
    <phoneticPr fontId="17" type="noConversion"/>
  </si>
  <si>
    <t>① 세대 공동요금</t>
    <phoneticPr fontId="17" type="noConversion"/>
  </si>
  <si>
    <t>3)공동 전기료 부과내역</t>
    <phoneticPr fontId="17" type="noConversion"/>
  </si>
  <si>
    <t>면제세대 :</t>
    <phoneticPr fontId="17" type="noConversion"/>
  </si>
  <si>
    <t>비       고</t>
    <phoneticPr fontId="17" type="noConversion"/>
  </si>
  <si>
    <t>총 부과 금액(원)</t>
    <phoneticPr fontId="17" type="noConversion"/>
  </si>
  <si>
    <t>단 가(원)</t>
    <phoneticPr fontId="17" type="noConversion"/>
  </si>
  <si>
    <t>부과 세대수</t>
    <phoneticPr fontId="17" type="noConversion"/>
  </si>
  <si>
    <t>2) TV수신료 부과내역</t>
    <phoneticPr fontId="17" type="noConversion"/>
  </si>
  <si>
    <t>가정용 전기사용 누진 요금표에 의한 부과</t>
    <phoneticPr fontId="17" type="noConversion"/>
  </si>
  <si>
    <t>부 과 금 액(원)</t>
    <phoneticPr fontId="17" type="noConversion"/>
  </si>
  <si>
    <t>총 사 용 량 (KWH)</t>
    <phoneticPr fontId="17" type="noConversion"/>
  </si>
  <si>
    <t>1) 세대 사용료 부과내역</t>
    <phoneticPr fontId="17" type="noConversion"/>
  </si>
  <si>
    <t>나)부과내역</t>
    <phoneticPr fontId="17" type="noConversion"/>
  </si>
  <si>
    <t xml:space="preserve">        ⓒ가로등을</t>
    <phoneticPr fontId="17" type="noConversion"/>
  </si>
  <si>
    <t xml:space="preserve">  공동 전기료에
  포함된 금액</t>
    <phoneticPr fontId="17" type="noConversion"/>
  </si>
  <si>
    <t xml:space="preserve">        ⓑ산업용갑(고압A)</t>
    <phoneticPr fontId="17" type="noConversion"/>
  </si>
  <si>
    <t>합                       계</t>
    <phoneticPr fontId="17" type="noConversion"/>
  </si>
  <si>
    <t xml:space="preserve">50kw 미만 전기사용 세대, 
시각` 청각 장애인, TV없는세대 </t>
    <phoneticPr fontId="17" type="noConversion"/>
  </si>
  <si>
    <t>3. T V 수신료(@2,500)</t>
    <phoneticPr fontId="17" type="noConversion"/>
  </si>
  <si>
    <r>
      <rPr>
        <sz val="9"/>
        <rFont val="굴림"/>
        <family val="3"/>
        <charset val="129"/>
      </rPr>
      <t>공동전기료</t>
    </r>
    <r>
      <rPr>
        <sz val="8"/>
        <rFont val="굴림"/>
        <family val="3"/>
        <charset val="129"/>
      </rPr>
      <t xml:space="preserve">
=전기료카드할인 - 중계기
-알뜰장전기료 차감부과</t>
    </r>
    <phoneticPr fontId="17" type="noConversion"/>
  </si>
  <si>
    <t>공동전기료</t>
    <phoneticPr fontId="17" type="noConversion"/>
  </si>
  <si>
    <t>승강기 운행층(사용세대) 부과</t>
    <phoneticPr fontId="17" type="noConversion"/>
  </si>
  <si>
    <t>승강기전기료</t>
    <phoneticPr fontId="17" type="noConversion"/>
  </si>
  <si>
    <t>2. 공   동
    전기료</t>
    <phoneticPr fontId="17" type="noConversion"/>
  </si>
  <si>
    <t>인터넷 KT외 개별부과</t>
    <phoneticPr fontId="17" type="noConversion"/>
  </si>
  <si>
    <t>인터넷업체외</t>
    <phoneticPr fontId="17" type="noConversion"/>
  </si>
  <si>
    <t>세대부과</t>
    <phoneticPr fontId="17" type="noConversion"/>
  </si>
  <si>
    <t>1. 세 대 전 기 료
  ( 자동이체할인)</t>
    <phoneticPr fontId="17" type="noConversion"/>
  </si>
  <si>
    <t xml:space="preserve">  ⓐ일반
     고압
     전력</t>
    <phoneticPr fontId="17" type="noConversion"/>
  </si>
  <si>
    <t>부과금액</t>
    <phoneticPr fontId="17" type="noConversion"/>
  </si>
  <si>
    <t>한전고지분</t>
    <phoneticPr fontId="17" type="noConversion"/>
  </si>
  <si>
    <t>구      분</t>
    <phoneticPr fontId="17" type="noConversion"/>
  </si>
  <si>
    <t xml:space="preserve">3. 총고지금액 : </t>
    <phoneticPr fontId="17" type="noConversion"/>
  </si>
  <si>
    <t>KWH</t>
    <phoneticPr fontId="17" type="noConversion"/>
  </si>
  <si>
    <t xml:space="preserve">2. 총 사 용 량 :  </t>
    <phoneticPr fontId="17" type="noConversion"/>
  </si>
  <si>
    <t>1. 산출내역</t>
    <phoneticPr fontId="17" type="noConversion"/>
  </si>
  <si>
    <r>
      <t>"</t>
    </r>
    <r>
      <rPr>
        <sz val="11"/>
        <rFont val="굴림"/>
        <family val="3"/>
        <charset val="129"/>
      </rPr>
      <t>=======================================================</t>
    </r>
    <r>
      <rPr>
        <sz val="11"/>
        <color indexed="9"/>
        <rFont val="굴림"/>
        <family val="3"/>
        <charset val="129"/>
      </rPr>
      <t>"</t>
    </r>
    <phoneticPr fontId="17" type="noConversion"/>
  </si>
  <si>
    <t>14. 전  기    요  금</t>
    <phoneticPr fontId="17" type="noConversion"/>
  </si>
  <si>
    <t>합  계</t>
    <phoneticPr fontId="17" type="noConversion"/>
  </si>
  <si>
    <t>부과차</t>
    <phoneticPr fontId="17" type="noConversion"/>
  </si>
  <si>
    <t>감면금액</t>
    <phoneticPr fontId="17" type="noConversion"/>
  </si>
  <si>
    <t>물이용</t>
    <phoneticPr fontId="17" type="noConversion"/>
  </si>
  <si>
    <t>하수도</t>
    <phoneticPr fontId="17" type="noConversion"/>
  </si>
  <si>
    <t>세대사용량</t>
    <phoneticPr fontId="17" type="noConversion"/>
  </si>
  <si>
    <t>상수도</t>
    <phoneticPr fontId="17" type="noConversion"/>
  </si>
  <si>
    <t>수도감면액</t>
    <phoneticPr fontId="17" type="noConversion"/>
  </si>
  <si>
    <t>세대분</t>
    <phoneticPr fontId="17" type="noConversion"/>
  </si>
  <si>
    <t>부과금액</t>
    <phoneticPr fontId="17" type="noConversion"/>
  </si>
  <si>
    <t>고지금액</t>
    <phoneticPr fontId="17" type="noConversion"/>
  </si>
  <si>
    <t>총사용량</t>
    <phoneticPr fontId="17" type="noConversion"/>
  </si>
  <si>
    <t>금월지침</t>
    <phoneticPr fontId="17" type="noConversion"/>
  </si>
  <si>
    <t>전월지침</t>
    <phoneticPr fontId="17" type="noConversion"/>
  </si>
  <si>
    <t>공제액</t>
    <phoneticPr fontId="17" type="noConversion"/>
  </si>
  <si>
    <t>물이용감면세대</t>
    <phoneticPr fontId="17" type="noConversion"/>
  </si>
  <si>
    <t>부  과  내  역</t>
    <phoneticPr fontId="17" type="noConversion"/>
  </si>
  <si>
    <t>한국수자원공사 고지금액</t>
    <phoneticPr fontId="17" type="noConversion"/>
  </si>
  <si>
    <t>13. 수도료</t>
    <phoneticPr fontId="17" type="noConversion"/>
  </si>
  <si>
    <t>계</t>
    <phoneticPr fontId="17" type="noConversion"/>
  </si>
  <si>
    <t>비      고</t>
    <phoneticPr fontId="17" type="noConversion"/>
  </si>
  <si>
    <t>총부과금액</t>
    <phoneticPr fontId="17" type="noConversion"/>
  </si>
  <si>
    <t>세대당부과액</t>
    <phoneticPr fontId="17" type="noConversion"/>
  </si>
  <si>
    <t>단가(㎡)</t>
    <phoneticPr fontId="17" type="noConversion"/>
  </si>
  <si>
    <t>세대수</t>
    <phoneticPr fontId="17" type="noConversion"/>
  </si>
  <si>
    <t>㎡</t>
    <phoneticPr fontId="17" type="noConversion"/>
  </si>
  <si>
    <t>＝</t>
    <phoneticPr fontId="17" type="noConversion"/>
  </si>
  <si>
    <t>(관리면적)</t>
    <phoneticPr fontId="17" type="noConversion"/>
  </si>
  <si>
    <t>합  계</t>
    <phoneticPr fontId="17" type="noConversion"/>
  </si>
  <si>
    <t>보육.노인정</t>
    <phoneticPr fontId="17" type="noConversion"/>
  </si>
  <si>
    <t>세        대</t>
    <phoneticPr fontId="17" type="noConversion"/>
  </si>
  <si>
    <t>수도감면액</t>
    <phoneticPr fontId="17" type="noConversion"/>
  </si>
  <si>
    <t>세대분</t>
    <phoneticPr fontId="17" type="noConversion"/>
  </si>
  <si>
    <t>공용사용량</t>
    <phoneticPr fontId="17" type="noConversion"/>
  </si>
  <si>
    <t>고지금액</t>
    <phoneticPr fontId="17" type="noConversion"/>
  </si>
  <si>
    <t>사용량</t>
    <phoneticPr fontId="17" type="noConversion"/>
  </si>
  <si>
    <t>구분</t>
    <phoneticPr fontId="17" type="noConversion"/>
  </si>
  <si>
    <t>총사용량</t>
    <phoneticPr fontId="17" type="noConversion"/>
  </si>
  <si>
    <t>금월지침</t>
    <phoneticPr fontId="17" type="noConversion"/>
  </si>
  <si>
    <r>
      <t>"</t>
    </r>
    <r>
      <rPr>
        <sz val="11"/>
        <rFont val="굴림"/>
        <family val="3"/>
        <charset val="129"/>
      </rPr>
      <t>=======================================================</t>
    </r>
    <r>
      <rPr>
        <sz val="11"/>
        <color indexed="9"/>
        <rFont val="굴림"/>
        <family val="3"/>
        <charset val="129"/>
      </rPr>
      <t>"</t>
    </r>
    <phoneticPr fontId="17" type="noConversion"/>
  </si>
  <si>
    <t>＝</t>
    <phoneticPr fontId="17" type="noConversion"/>
  </si>
  <si>
    <t xml:space="preserve"> 가) 주택화재 및 시설배상책임, 승강기배상책임, 놀이터배상책임, 전문인배상책임보험 가입</t>
    <phoneticPr fontId="17" type="noConversion"/>
  </si>
  <si>
    <t>9. 화  재  보 험 료</t>
    <phoneticPr fontId="17" type="noConversion"/>
  </si>
  <si>
    <t xml:space="preserve"> 나. 면적별 부과내역</t>
    <phoneticPr fontId="17" type="noConversion"/>
  </si>
  <si>
    <t>위탁관리비</t>
    <phoneticPr fontId="17" type="noConversion"/>
  </si>
  <si>
    <t>비    고</t>
    <phoneticPr fontId="17" type="noConversion"/>
  </si>
  <si>
    <t>금     액</t>
    <phoneticPr fontId="17" type="noConversion"/>
  </si>
  <si>
    <t>구    분</t>
    <phoneticPr fontId="17" type="noConversion"/>
  </si>
  <si>
    <t xml:space="preserve"> 가. 산  출  내  역   :</t>
    <phoneticPr fontId="17" type="noConversion"/>
  </si>
  <si>
    <t>8. 위 탁 관 리 비</t>
    <phoneticPr fontId="17" type="noConversion"/>
  </si>
  <si>
    <t xml:space="preserve"> 가) 면적별 60.52에서 75.65원씩 부과 (관리규약 및 장기수선수립 계획에 의해 2014년 1월 1일부터 25%인상적용.)</t>
    <phoneticPr fontId="17" type="noConversion"/>
  </si>
  <si>
    <t>7. 장기수선충당금</t>
    <phoneticPr fontId="17" type="noConversion"/>
  </si>
  <si>
    <t>나. 면적별 부과내역</t>
    <phoneticPr fontId="17" type="noConversion"/>
  </si>
  <si>
    <t>합      계     금     액</t>
    <phoneticPr fontId="17" type="noConversion"/>
  </si>
  <si>
    <t>수 선 비</t>
    <phoneticPr fontId="17" type="noConversion"/>
  </si>
  <si>
    <t>비     고</t>
    <phoneticPr fontId="17" type="noConversion"/>
  </si>
  <si>
    <t>월 부과액(원)</t>
    <phoneticPr fontId="17" type="noConversion"/>
  </si>
  <si>
    <t xml:space="preserve"> 가. 산출내역</t>
    <phoneticPr fontId="17" type="noConversion"/>
  </si>
  <si>
    <t>6. 수  선  유  지  비</t>
    <phoneticPr fontId="17" type="noConversion"/>
  </si>
  <si>
    <t>나. 면적별 부과내역</t>
    <phoneticPr fontId="17" type="noConversion"/>
  </si>
  <si>
    <t>승강기 관리 용역비</t>
    <phoneticPr fontId="17" type="noConversion"/>
  </si>
  <si>
    <t>비                   고</t>
    <phoneticPr fontId="17" type="noConversion"/>
  </si>
  <si>
    <t>금          액</t>
    <phoneticPr fontId="17" type="noConversion"/>
  </si>
  <si>
    <t>구              분</t>
    <phoneticPr fontId="17" type="noConversion"/>
  </si>
  <si>
    <t>5. 승 강 기 유 지 비</t>
    <phoneticPr fontId="17" type="noConversion"/>
  </si>
  <si>
    <t xml:space="preserve"> 나. 면적별 부과내역</t>
    <phoneticPr fontId="17" type="noConversion"/>
  </si>
  <si>
    <t>소 독 용 역 비</t>
    <phoneticPr fontId="17" type="noConversion"/>
  </si>
  <si>
    <t>청소 관리 용역비</t>
    <phoneticPr fontId="17" type="noConversion"/>
  </si>
  <si>
    <t>3. 청 소  용  역  비</t>
    <phoneticPr fontId="17" type="noConversion"/>
  </si>
  <si>
    <t>비  고</t>
    <phoneticPr fontId="17" type="noConversion"/>
  </si>
  <si>
    <t>경비 관리 용역비</t>
    <phoneticPr fontId="17" type="noConversion"/>
  </si>
  <si>
    <t>실 부과액</t>
    <phoneticPr fontId="17" type="noConversion"/>
  </si>
  <si>
    <t>미설치세대분</t>
    <phoneticPr fontId="17" type="noConversion"/>
  </si>
  <si>
    <t>"======================================================="</t>
  </si>
  <si>
    <t xml:space="preserve">2. 경     비     비 </t>
    <phoneticPr fontId="17" type="noConversion"/>
  </si>
  <si>
    <t>나. 면적별 부과액:</t>
    <phoneticPr fontId="17" type="noConversion"/>
  </si>
  <si>
    <t>합             계</t>
    <phoneticPr fontId="17" type="noConversion"/>
  </si>
  <si>
    <t>잡              비</t>
    <phoneticPr fontId="17" type="noConversion"/>
  </si>
  <si>
    <t>제 세 공 과 금</t>
    <phoneticPr fontId="17" type="noConversion"/>
  </si>
  <si>
    <t>차 량 유 지 비(판공비)</t>
    <phoneticPr fontId="17" type="noConversion"/>
  </si>
  <si>
    <t>도 서 인 쇄 비</t>
    <phoneticPr fontId="17" type="noConversion"/>
  </si>
  <si>
    <t>우     편     료</t>
    <phoneticPr fontId="17" type="noConversion"/>
  </si>
  <si>
    <t>▶ 전화요금(사무실2대), FAX 1대</t>
    <phoneticPr fontId="17" type="noConversion"/>
  </si>
  <si>
    <t>통     신     비</t>
    <phoneticPr fontId="17" type="noConversion"/>
  </si>
  <si>
    <t>▶ 자재구입 및 은행, 우체국 업무 외</t>
    <phoneticPr fontId="17" type="noConversion"/>
  </si>
  <si>
    <t>여 비 교 통 비</t>
    <phoneticPr fontId="17" type="noConversion"/>
  </si>
  <si>
    <t xml:space="preserve">산 재 . 고 용 </t>
    <phoneticPr fontId="17" type="noConversion"/>
  </si>
  <si>
    <t>4.78%에서 6.55%로 인상</t>
    <phoneticPr fontId="17" type="noConversion"/>
  </si>
  <si>
    <t>요양보험료</t>
    <phoneticPr fontId="17" type="noConversion"/>
  </si>
  <si>
    <t>건   강    보    험</t>
    <phoneticPr fontId="17" type="noConversion"/>
  </si>
  <si>
    <t>2.54%에서 2.665%로 인상</t>
    <phoneticPr fontId="17" type="noConversion"/>
  </si>
  <si>
    <t>건강보험료</t>
    <phoneticPr fontId="17" type="noConversion"/>
  </si>
  <si>
    <t>▶ 주민 부담분(급여*4.5%)</t>
    <phoneticPr fontId="17" type="noConversion"/>
  </si>
  <si>
    <t>국    민   연    금</t>
    <phoneticPr fontId="17" type="noConversion"/>
  </si>
  <si>
    <t>▶ 식대 보조비</t>
    <phoneticPr fontId="17" type="noConversion"/>
  </si>
  <si>
    <t>식대보조비</t>
    <phoneticPr fontId="17" type="noConversion"/>
  </si>
  <si>
    <t>복리후생비</t>
    <phoneticPr fontId="17" type="noConversion"/>
  </si>
  <si>
    <t>퇴직충당적립금</t>
    <phoneticPr fontId="17" type="noConversion"/>
  </si>
  <si>
    <t>▶ 일근직-통상임금/209*8*해당연차수, 기전실-통상임금/312*10*해당연차수</t>
    <phoneticPr fontId="17" type="noConversion"/>
  </si>
  <si>
    <t>연차충당적립금</t>
    <phoneticPr fontId="17" type="noConversion"/>
  </si>
  <si>
    <t>제      수      당</t>
    <phoneticPr fontId="17" type="noConversion"/>
  </si>
  <si>
    <t>급               여</t>
    <phoneticPr fontId="17" type="noConversion"/>
  </si>
  <si>
    <t>인건비</t>
    <phoneticPr fontId="17" type="noConversion"/>
  </si>
  <si>
    <t>산      출      내      역</t>
    <phoneticPr fontId="17" type="noConversion"/>
  </si>
  <si>
    <t>금      액</t>
    <phoneticPr fontId="17" type="noConversion"/>
  </si>
  <si>
    <t>항       목</t>
    <phoneticPr fontId="17" type="noConversion"/>
  </si>
  <si>
    <t xml:space="preserve">1. 일 반 관 리 비 </t>
    <phoneticPr fontId="17" type="noConversion"/>
  </si>
  <si>
    <t>과 목 별 부 과 내 역</t>
    <phoneticPr fontId="17" type="noConversion"/>
  </si>
  <si>
    <t>합                계</t>
    <phoneticPr fontId="17" type="noConversion"/>
  </si>
  <si>
    <t>공동전기료=
우리카드할인,중계기,
알뜰장 차감부과</t>
    <phoneticPr fontId="17" type="noConversion"/>
  </si>
  <si>
    <t>14. 전기료</t>
    <phoneticPr fontId="17" type="noConversion"/>
  </si>
  <si>
    <t>소       계</t>
    <phoneticPr fontId="17" type="noConversion"/>
  </si>
  <si>
    <t>수도료감면</t>
    <phoneticPr fontId="17" type="noConversion"/>
  </si>
  <si>
    <t>물이용부담금</t>
    <phoneticPr fontId="17" type="noConversion"/>
  </si>
  <si>
    <t>보육시설
포함</t>
    <phoneticPr fontId="17" type="noConversion"/>
  </si>
  <si>
    <t>13. 수도료</t>
    <phoneticPr fontId="17" type="noConversion"/>
  </si>
  <si>
    <t>12. 선거관리위원회운영비</t>
    <phoneticPr fontId="17" type="noConversion"/>
  </si>
  <si>
    <t>11. 대표회의 운영비</t>
    <phoneticPr fontId="17" type="noConversion"/>
  </si>
  <si>
    <t>10. 생활폐기물수수료</t>
    <phoneticPr fontId="17" type="noConversion"/>
  </si>
  <si>
    <t xml:space="preserve"> 9. 화  재  보  험  료</t>
    <phoneticPr fontId="17" type="noConversion"/>
  </si>
  <si>
    <t xml:space="preserve"> 8. 위탁 관리 수수료</t>
    <phoneticPr fontId="17" type="noConversion"/>
  </si>
  <si>
    <t xml:space="preserve"> 7. 장 기 수선충당금</t>
    <phoneticPr fontId="17" type="noConversion"/>
  </si>
  <si>
    <t xml:space="preserve"> 6. 수  선  유  지  비</t>
    <phoneticPr fontId="17" type="noConversion"/>
  </si>
  <si>
    <t xml:space="preserve"> 5. 승 강 기 유 지 비</t>
    <phoneticPr fontId="17" type="noConversion"/>
  </si>
  <si>
    <t xml:space="preserve"> 4. 소  독  용  역  비</t>
    <phoneticPr fontId="17" type="noConversion"/>
  </si>
  <si>
    <t xml:space="preserve"> 3. 청       소       비</t>
    <phoneticPr fontId="17" type="noConversion"/>
  </si>
  <si>
    <t xml:space="preserve"> 2. 경       비       비</t>
    <phoneticPr fontId="17" type="noConversion"/>
  </si>
  <si>
    <t xml:space="preserve"> 1. 일  반  관  리  비</t>
    <phoneticPr fontId="17" type="noConversion"/>
  </si>
  <si>
    <t>증 감</t>
    <phoneticPr fontId="17" type="noConversion"/>
  </si>
  <si>
    <t>당월부과액</t>
    <phoneticPr fontId="17" type="noConversion"/>
  </si>
  <si>
    <t>관 리 비 발 생 액</t>
    <phoneticPr fontId="17" type="noConversion"/>
  </si>
  <si>
    <t>구       분</t>
    <phoneticPr fontId="17" type="noConversion"/>
  </si>
  <si>
    <t>관 리 비 부 과 총 괄 표</t>
    <phoneticPr fontId="17" type="noConversion"/>
  </si>
  <si>
    <t>14년 2월~15년 1월(㈜이엠피서비스)</t>
    <phoneticPr fontId="17" type="noConversion"/>
  </si>
  <si>
    <t>14년 1월분~15년 1월 (삼정성업)</t>
    <phoneticPr fontId="17" type="noConversion"/>
  </si>
  <si>
    <t>13년 6월~14년 5월(삼원산업)</t>
    <phoneticPr fontId="17" type="noConversion"/>
  </si>
  <si>
    <t>12년 10.25~14년 8월(쉰들러)-12.9월입찰은 티엠승강기- 합병으로 변경</t>
    <phoneticPr fontId="17" type="noConversion"/>
  </si>
  <si>
    <t>12.1.1~13.12.31(10,067,800), 14. 1.1~(25%인상적용2,516,950)</t>
    <phoneticPr fontId="17" type="noConversion"/>
  </si>
  <si>
    <t xml:space="preserve"> 12년 1월~14년 12월(대원종합관리)</t>
    <phoneticPr fontId="17" type="noConversion"/>
  </si>
  <si>
    <t xml:space="preserve"> 13년 6월분부터 유보금부과 안함 </t>
  </si>
  <si>
    <t>13년 6월분부터 전기카드할인 공동전기료로 차감</t>
  </si>
  <si>
    <t>-부과는=공동전기료만 부과</t>
    <phoneticPr fontId="17" type="noConversion"/>
  </si>
  <si>
    <t>공동전기료+알뜰장+중계기전기료</t>
    <phoneticPr fontId="17" type="noConversion"/>
  </si>
  <si>
    <t>소장님 지시사항</t>
    <phoneticPr fontId="17" type="noConversion"/>
  </si>
  <si>
    <t>6-102 4월~7월 4개월건 미부과(방범문제로 인하여)</t>
    <phoneticPr fontId="17" type="noConversion"/>
  </si>
  <si>
    <t>13.8월분부터인상</t>
    <phoneticPr fontId="17" type="noConversion"/>
  </si>
  <si>
    <t>변경전</t>
    <phoneticPr fontId="17" type="noConversion"/>
  </si>
  <si>
    <t>상수도</t>
    <phoneticPr fontId="17" type="noConversion"/>
  </si>
  <si>
    <t>장애세대 : 4,670원감면</t>
    <phoneticPr fontId="17" type="noConversion"/>
  </si>
  <si>
    <t>기초수급자 :7,070원</t>
    <phoneticPr fontId="17" type="noConversion"/>
  </si>
  <si>
    <t>중계기 u+</t>
    <phoneticPr fontId="17" type="noConversion"/>
  </si>
  <si>
    <t>SK지하전기</t>
    <phoneticPr fontId="17" type="noConversion"/>
  </si>
  <si>
    <t>2013.05~2013.04</t>
    <phoneticPr fontId="17" type="noConversion"/>
  </si>
  <si>
    <t>SK(110)</t>
    <phoneticPr fontId="17" type="noConversion"/>
  </si>
  <si>
    <t>2013.04~2014.03</t>
    <phoneticPr fontId="17" type="noConversion"/>
  </si>
  <si>
    <t>SK(104)</t>
    <phoneticPr fontId="17" type="noConversion"/>
  </si>
  <si>
    <t>2012.09~2013.08</t>
    <phoneticPr fontId="17" type="noConversion"/>
  </si>
  <si>
    <t>KT(103)</t>
    <phoneticPr fontId="17" type="noConversion"/>
  </si>
  <si>
    <t>2012.11~2013.08</t>
    <phoneticPr fontId="17" type="noConversion"/>
  </si>
  <si>
    <t>KT(105)</t>
    <phoneticPr fontId="17" type="noConversion"/>
  </si>
  <si>
    <t>kt(승강기모니터)</t>
    <phoneticPr fontId="17" type="noConversion"/>
  </si>
  <si>
    <t>2012.8~2013.07</t>
    <phoneticPr fontId="17" type="noConversion"/>
  </si>
  <si>
    <t>2012.12~2013.11</t>
    <phoneticPr fontId="17" type="noConversion"/>
  </si>
  <si>
    <t>KT(115)무전기</t>
    <phoneticPr fontId="17" type="noConversion"/>
  </si>
  <si>
    <t>12.11.~13.08</t>
    <phoneticPr fontId="17" type="noConversion"/>
  </si>
  <si>
    <t>KT(지하)</t>
    <phoneticPr fontId="17" type="noConversion"/>
  </si>
  <si>
    <t>12.11~13.10</t>
    <phoneticPr fontId="17" type="noConversion"/>
  </si>
  <si>
    <t>총계</t>
    <phoneticPr fontId="17" type="noConversion"/>
  </si>
  <si>
    <t>[관리규약 제2장 제9조]에 의거 관리소로 방문 입주자카드작성 및 차량이 있으시면 차량스티커를</t>
    <phoneticPr fontId="17" type="noConversion"/>
  </si>
  <si>
    <t>우리家함께 행복지원센터 : 콜센터 ☎ 1670-5757  홈페이지 happyapt.molit.go.kr(회원가입후 문의)</t>
    <phoneticPr fontId="17" type="noConversion"/>
  </si>
  <si>
    <t>14. 국토교통부 공동주택 관리 전담기구 민원상담 운영</t>
    <phoneticPr fontId="17" type="noConversion"/>
  </si>
  <si>
    <t xml:space="preserve">배출안내→계량기통에 카드를 대면 투입구가 열림→ 음식물쓰레기만 버림 </t>
    <phoneticPr fontId="17" type="noConversion"/>
  </si>
  <si>
    <t>→ 카드를 다시 대면 뚜껑이 닫힘(절대 손으로 닫지 마세요)</t>
    <phoneticPr fontId="17" type="noConversion"/>
  </si>
  <si>
    <r>
      <t xml:space="preserve">시행전-세대당 월￦1,000 부과  </t>
    </r>
    <r>
      <rPr>
        <b/>
        <u/>
        <sz val="11"/>
        <rFont val="굴림"/>
        <family val="3"/>
        <charset val="129"/>
      </rPr>
      <t>→</t>
    </r>
    <r>
      <rPr>
        <u/>
        <sz val="11"/>
        <rFont val="굴림"/>
        <family val="3"/>
        <charset val="129"/>
      </rPr>
      <t xml:space="preserve"> 시행후 부과-배출량 무게에 따라 세대 월 부과</t>
    </r>
    <phoneticPr fontId="17" type="noConversion"/>
  </si>
  <si>
    <t>5. 비상계단 적치물 제거 요망(소방법 규정에 의거 300만원이하 벌금)</t>
    <phoneticPr fontId="17" type="noConversion"/>
  </si>
  <si>
    <t>    -.</t>
  </si>
  <si>
    <t>층간소음 이웃사이센터 ☎ 1661-2642, 국가소음정보시스템 홈페이지 : www.noiseinfo.or.kr</t>
    <phoneticPr fontId="17" type="noConversion"/>
  </si>
  <si>
    <t>   ―. 카드 자동이체 신청이 안되오니 자세한 사항은 각 카드사에 문의바랍니다.</t>
    <phoneticPr fontId="17" type="noConversion"/>
  </si>
  <si>
    <t>☏ 957-6240</t>
    <phoneticPr fontId="17" type="noConversion"/>
  </si>
  <si>
    <t>10. 생활폐기물수수료(음식물배출 수수료)</t>
    <phoneticPr fontId="17" type="noConversion"/>
  </si>
  <si>
    <t>①화재보험\12,155,500,②시설배상\2,193,800,③영업배상(승강기)\439,900,④놀이터배상\729,600,⑤전문인(9인)\316,000</t>
    <phoneticPr fontId="17" type="noConversion"/>
  </si>
  <si>
    <t>이엠피서비스(관제실)  TEL : 949-8112</t>
    <phoneticPr fontId="17" type="noConversion"/>
  </si>
  <si>
    <t>상    수    도</t>
    <phoneticPr fontId="17" type="noConversion"/>
  </si>
  <si>
    <t>하    수    도</t>
    <phoneticPr fontId="17" type="noConversion"/>
  </si>
  <si>
    <t>세대사용료</t>
    <phoneticPr fontId="17" type="noConversion"/>
  </si>
  <si>
    <t>인터넷업체외</t>
    <phoneticPr fontId="17" type="noConversion"/>
  </si>
  <si>
    <t>승강기전기료</t>
    <phoneticPr fontId="17" type="noConversion"/>
  </si>
  <si>
    <t>공동전기료</t>
    <phoneticPr fontId="17" type="noConversion"/>
  </si>
  <si>
    <t>전기료카드할인</t>
    <phoneticPr fontId="17" type="noConversion"/>
  </si>
  <si>
    <t>중계기전기료</t>
    <phoneticPr fontId="17" type="noConversion"/>
  </si>
  <si>
    <t>알   뜰    장</t>
    <phoneticPr fontId="17" type="noConversion"/>
  </si>
  <si>
    <t>T  V  수신료</t>
    <phoneticPr fontId="17" type="noConversion"/>
  </si>
  <si>
    <t>수익사업내역서 참조</t>
    <phoneticPr fontId="17" type="noConversion"/>
  </si>
  <si>
    <t>부과차액</t>
    <phoneticPr fontId="17" type="noConversion"/>
  </si>
  <si>
    <t>수익사업내역서참조</t>
    <phoneticPr fontId="17" type="noConversion"/>
  </si>
  <si>
    <r>
      <t>1</t>
    </r>
    <r>
      <rPr>
        <sz val="11"/>
        <color theme="1"/>
        <rFont val="맑은 고딕"/>
        <family val="2"/>
        <charset val="129"/>
        <scheme val="minor"/>
      </rPr>
      <t>15-205호 14.6.3전출로 인해 부과안함</t>
    </r>
    <phoneticPr fontId="17" type="noConversion"/>
  </si>
  <si>
    <t>14.5.16전출로 인해 부과안함-13/8/19승강기사용신청서 작성-118-203 장설민</t>
    <phoneticPr fontId="17" type="noConversion"/>
  </si>
  <si>
    <t>4. 종량제쓰레기 음식물 배출안내(13. 9. 1시행-카드분실시 관리소로 접수)</t>
    <phoneticPr fontId="17" type="noConversion"/>
  </si>
  <si>
    <t>화재보험(메르츠) 14.5.22~15.5.22</t>
    <phoneticPr fontId="17" type="noConversion"/>
  </si>
  <si>
    <t>13.8/9전출 8월분부과 차감해서 9월에 부과-9/16승강기사용정지</t>
    <phoneticPr fontId="17" type="noConversion"/>
  </si>
  <si>
    <t>112-201`2/23연락옴 E/L 앞집과 상의후 연락주시기로 함,3/13연락함x</t>
    <phoneticPr fontId="17" type="noConversion"/>
  </si>
  <si>
    <t>국 민 은 행</t>
    <phoneticPr fontId="17" type="noConversion"/>
  </si>
  <si>
    <t>감면세대 : 25세대</t>
    <phoneticPr fontId="17" type="noConversion"/>
  </si>
  <si>
    <t>-폐기물 배출시 관제실(관제실-관리동2층)에서 스티커 구입, 부착 후 배출.</t>
    <phoneticPr fontId="17" type="noConversion"/>
  </si>
  <si>
    <t>삼원산업(14. 6. 1 ~ 15. 5.31)</t>
    <phoneticPr fontId="17" type="noConversion"/>
  </si>
  <si>
    <t>(전기료카드할인)</t>
    <phoneticPr fontId="17" type="noConversion"/>
  </si>
  <si>
    <t>(중계기전기료)</t>
    <phoneticPr fontId="17" type="noConversion"/>
  </si>
  <si>
    <t>(알뜰장전기료)</t>
    <phoneticPr fontId="17" type="noConversion"/>
  </si>
  <si>
    <t>감면:27세대</t>
    <phoneticPr fontId="17" type="noConversion"/>
  </si>
  <si>
    <t>수도료 감면 27세대</t>
    <phoneticPr fontId="17" type="noConversion"/>
  </si>
  <si>
    <t>시         재       금</t>
    <phoneticPr fontId="17" type="noConversion"/>
  </si>
  <si>
    <t>운     동    시    설</t>
    <phoneticPr fontId="17" type="noConversion"/>
  </si>
  <si>
    <t>위와 같이 결산을 보고합니다.</t>
    <phoneticPr fontId="17" type="noConversion"/>
  </si>
  <si>
    <t>▶ 도시가스 사용료(관리동, 노인정, 관제실, 난실:독거노인)</t>
    <phoneticPr fontId="17" type="noConversion"/>
  </si>
  <si>
    <t xml:space="preserve">  (주)쉰들러엘리베이터(14. 9. 1 ~ 17. 8.31)</t>
    <phoneticPr fontId="17" type="noConversion"/>
  </si>
  <si>
    <t>▶ 등기발송및 택배비</t>
    <phoneticPr fontId="17" type="noConversion"/>
  </si>
  <si>
    <t>동대표기수변경(11월분부터 10기로)</t>
    <phoneticPr fontId="17" type="noConversion"/>
  </si>
  <si>
    <t>교하1차월드메르디앙아파트 입주자대표회의(직인생략)</t>
  </si>
  <si>
    <t>재활용 분리수거 : 매주 수요일  오후 5시 ~ 목요일 오전 10시까지(반드시 수거일 및 수거시간 엄수요망)</t>
    <phoneticPr fontId="17" type="noConversion"/>
  </si>
  <si>
    <t>11. 대표회의 운영비(제10기)</t>
    <phoneticPr fontId="17" type="noConversion"/>
  </si>
  <si>
    <t>지  출  계</t>
    <phoneticPr fontId="17" type="noConversion"/>
  </si>
  <si>
    <t>피    복    비</t>
    <phoneticPr fontId="17" type="noConversion"/>
  </si>
  <si>
    <t>사무용품비,관리용품소모품비</t>
    <phoneticPr fontId="17" type="noConversion"/>
  </si>
  <si>
    <t>2016.06.10</t>
    <phoneticPr fontId="17" type="noConversion"/>
  </si>
  <si>
    <t>장기수선충당금만기일</t>
    <phoneticPr fontId="17" type="noConversion"/>
  </si>
  <si>
    <t>2016.02.06</t>
    <phoneticPr fontId="17" type="noConversion"/>
  </si>
  <si>
    <t>2017.06.03</t>
    <phoneticPr fontId="17" type="noConversion"/>
  </si>
  <si>
    <t>2015.06.10</t>
    <phoneticPr fontId="17" type="noConversion"/>
  </si>
  <si>
    <t>2016.03.20</t>
    <phoneticPr fontId="17" type="noConversion"/>
  </si>
  <si>
    <t>장기수선충당예치금</t>
    <phoneticPr fontId="17" type="noConversion"/>
  </si>
  <si>
    <t>보 통 예 금</t>
    <phoneticPr fontId="17" type="noConversion"/>
  </si>
  <si>
    <t xml:space="preserve"> </t>
    <phoneticPr fontId="17" type="noConversion"/>
  </si>
  <si>
    <t xml:space="preserve"> 가. 산출내역-14년 9월 1일부터 세대 배출용량으로 부과(Kg당 단가90.2원-파주시 고지금액 부과)</t>
    <phoneticPr fontId="17" type="noConversion"/>
  </si>
  <si>
    <t>부 가 세 (VAT)</t>
    <phoneticPr fontId="17" type="noConversion"/>
  </si>
  <si>
    <t>당 월 지 출 금</t>
    <phoneticPr fontId="17" type="noConversion"/>
  </si>
  <si>
    <t>금    액</t>
    <phoneticPr fontId="17" type="noConversion"/>
  </si>
  <si>
    <t>금           액</t>
    <phoneticPr fontId="17" type="noConversion"/>
  </si>
  <si>
    <t>광고료,재활용매각 수입계</t>
    <phoneticPr fontId="17" type="noConversion"/>
  </si>
  <si>
    <t>(135㎡이하)</t>
    <phoneticPr fontId="17" type="noConversion"/>
  </si>
  <si>
    <t>(135㎡초과)</t>
    <phoneticPr fontId="17" type="noConversion"/>
  </si>
  <si>
    <t>=</t>
    <phoneticPr fontId="17" type="noConversion"/>
  </si>
  <si>
    <t>부과차</t>
    <phoneticPr fontId="17" type="noConversion"/>
  </si>
  <si>
    <t>* 15년 1월부터정부시책에 의해 전용면적 135㎡초과(57평,67평) 공동주택의 일반관리비에 대하여 부가가치세가 과세됩니다.</t>
    <phoneticPr fontId="17" type="noConversion"/>
  </si>
  <si>
    <t>* 15년 1월부터정부시책에 의해 전용면적 135㎡초과(57평,67평) 공동주택의 경비용역비에 대하여 부가가치세가 과세됩니다.</t>
    <phoneticPr fontId="17" type="noConversion"/>
  </si>
  <si>
    <t>* 15년 1월부터정부시책에 의해 전용면적 135㎡초과(57평,67평) 공동주택의 청소용역비에 대하여 부가가치세가 과세됩니다.</t>
    <phoneticPr fontId="17" type="noConversion"/>
  </si>
  <si>
    <t xml:space="preserve"> </t>
    <phoneticPr fontId="17" type="noConversion"/>
  </si>
  <si>
    <t>4) 수익사업기금 내역서</t>
    <phoneticPr fontId="17" type="noConversion"/>
  </si>
  <si>
    <t>전 월 이 월 금</t>
    <phoneticPr fontId="17" type="noConversion"/>
  </si>
  <si>
    <t>당 월 수 입 금</t>
    <phoneticPr fontId="17" type="noConversion"/>
  </si>
  <si>
    <t>관제실 지원금</t>
    <phoneticPr fontId="17" type="noConversion"/>
  </si>
  <si>
    <t>135㎡초과</t>
    <phoneticPr fontId="17" type="noConversion"/>
  </si>
  <si>
    <t>부가세</t>
    <phoneticPr fontId="17" type="noConversion"/>
  </si>
  <si>
    <t>항목</t>
    <phoneticPr fontId="17" type="noConversion"/>
  </si>
  <si>
    <t>증감원인</t>
    <phoneticPr fontId="17" type="noConversion"/>
  </si>
  <si>
    <t>소계</t>
    <phoneticPr fontId="17" type="noConversion"/>
  </si>
  <si>
    <t>전기료</t>
    <phoneticPr fontId="17" type="noConversion"/>
  </si>
  <si>
    <t>경비용역비</t>
    <phoneticPr fontId="17" type="noConversion"/>
  </si>
  <si>
    <t>승강기유지비</t>
    <phoneticPr fontId="17" type="noConversion"/>
  </si>
  <si>
    <t>위탁관리수수료</t>
    <phoneticPr fontId="17" type="noConversion"/>
  </si>
  <si>
    <t>화재보험료</t>
    <phoneticPr fontId="17" type="noConversion"/>
  </si>
  <si>
    <t>수선유지비</t>
    <phoneticPr fontId="17" type="noConversion"/>
  </si>
  <si>
    <t>생활폐기물수수료</t>
    <phoneticPr fontId="17" type="noConversion"/>
  </si>
  <si>
    <t>대표회의운영비</t>
    <phoneticPr fontId="17" type="noConversion"/>
  </si>
  <si>
    <t>선거관리위원운영비</t>
    <phoneticPr fontId="17" type="noConversion"/>
  </si>
  <si>
    <t>세대사용료</t>
    <phoneticPr fontId="17" type="noConversion"/>
  </si>
  <si>
    <t>TV수신료</t>
    <phoneticPr fontId="17" type="noConversion"/>
  </si>
  <si>
    <t>동대표 회의 참석에 따라 변동</t>
    <phoneticPr fontId="17" type="noConversion"/>
  </si>
  <si>
    <t>사용량에 따라 변동</t>
    <phoneticPr fontId="17" type="noConversion"/>
  </si>
  <si>
    <t>(135㎡이하)</t>
    <phoneticPr fontId="17" type="noConversion"/>
  </si>
  <si>
    <t>교 육 훈 련 비</t>
    <phoneticPr fontId="17" type="noConversion"/>
  </si>
  <si>
    <t>계</t>
    <phoneticPr fontId="17" type="noConversion"/>
  </si>
  <si>
    <t>=</t>
    <phoneticPr fontId="17" type="noConversion"/>
  </si>
  <si>
    <t xml:space="preserve">▶ 주민 부담분(급여*3.035%)+장기요양보험료(건강보험료*6.55%) </t>
    <phoneticPr fontId="17" type="noConversion"/>
  </si>
  <si>
    <t>▶ 손님접대용 커피, 정수기임대료, 회의시 석식대, 공기청정기임대료등</t>
    <phoneticPr fontId="17" type="noConversion"/>
  </si>
  <si>
    <t>안      건</t>
    <phoneticPr fontId="17" type="noConversion"/>
  </si>
  <si>
    <t>의    결    사    항</t>
    <phoneticPr fontId="17" type="noConversion"/>
  </si>
  <si>
    <t>15년2월 용역업체 계약금 변동</t>
    <phoneticPr fontId="17" type="noConversion"/>
  </si>
  <si>
    <t>도시가스요금변동등</t>
    <phoneticPr fontId="17" type="noConversion"/>
  </si>
  <si>
    <t>- 빼기 -는 -</t>
    <phoneticPr fontId="17" type="noConversion"/>
  </si>
  <si>
    <t>2016.03.09</t>
    <phoneticPr fontId="17" type="noConversion"/>
  </si>
  <si>
    <t>장기수선충당예치금-적금</t>
    <phoneticPr fontId="17" type="noConversion"/>
  </si>
  <si>
    <t>4대보험 자동이체할인(농협)</t>
    <phoneticPr fontId="17" type="noConversion"/>
  </si>
  <si>
    <t>음식물처리수수료
(비용*5%-환경시설과)</t>
    <phoneticPr fontId="17" type="noConversion"/>
  </si>
  <si>
    <r>
      <t xml:space="preserve">법원 송달료반환-배진옥(7-1301)
</t>
    </r>
    <r>
      <rPr>
        <sz val="6"/>
        <rFont val="굴림"/>
        <family val="3"/>
        <charset val="129"/>
      </rPr>
      <t>사건번호:214807-2014-카명0002443</t>
    </r>
    <phoneticPr fontId="17" type="noConversion"/>
  </si>
  <si>
    <t>검침수입(한전)</t>
    <phoneticPr fontId="17" type="noConversion"/>
  </si>
  <si>
    <t>세무업무대행비-아파트세무주치의</t>
    <phoneticPr fontId="17" type="noConversion"/>
  </si>
  <si>
    <t>검침대행비(한전)</t>
    <phoneticPr fontId="17" type="noConversion"/>
  </si>
  <si>
    <t>관리비 입금 외 다수</t>
    <phoneticPr fontId="17" type="noConversion"/>
  </si>
  <si>
    <t>소                       계</t>
    <phoneticPr fontId="17" type="noConversion"/>
  </si>
  <si>
    <t>3월분</t>
    <phoneticPr fontId="17" type="noConversion"/>
  </si>
  <si>
    <t>대원종합관리㈜(15. 1. 1 ~ 17.12.31)</t>
    <phoneticPr fontId="17" type="noConversion"/>
  </si>
  <si>
    <t>1. 관리비부과내역서 심의 건</t>
    <phoneticPr fontId="17" type="noConversion"/>
  </si>
  <si>
    <t>피누스이앤씨(15. 3. 1 ~ 16. 2. 29)</t>
    <phoneticPr fontId="17" type="noConversion"/>
  </si>
  <si>
    <t>12. 선거관리운영비</t>
    <phoneticPr fontId="17" type="noConversion"/>
  </si>
  <si>
    <t>0원</t>
    <phoneticPr fontId="17" type="noConversion"/>
  </si>
  <si>
    <t>14년 2기 확정 부가세 납부차액및
1,2 월분 전기료 카드할인 차액</t>
    <phoneticPr fontId="17" type="noConversion"/>
  </si>
  <si>
    <t>검  침  수  입</t>
    <phoneticPr fontId="17" type="noConversion"/>
  </si>
  <si>
    <t>준조합원배당금(2014.1.1~12.31)</t>
    <phoneticPr fontId="17" type="noConversion"/>
  </si>
  <si>
    <t>어린이집임대료</t>
    <phoneticPr fontId="17" type="noConversion"/>
  </si>
  <si>
    <t>중계기임대료-sk텔레콤(110동옥상)</t>
    <phoneticPr fontId="17" type="noConversion"/>
  </si>
  <si>
    <t>보육시설 
(  13 톤)</t>
    <phoneticPr fontId="17" type="noConversion"/>
  </si>
  <si>
    <r>
      <t>▶ 직원급여(관리소장 외 8명)-</t>
    </r>
    <r>
      <rPr>
        <sz val="6"/>
        <rFont val="굴림"/>
        <family val="3"/>
        <charset val="129"/>
      </rPr>
      <t>15년1월~3월 기전실 급여소급적용(4.15입주자대표회의 의결사항)</t>
    </r>
    <phoneticPr fontId="17" type="noConversion"/>
  </si>
  <si>
    <t>▶ 자격수당, 야간근무수당, 직책수당, 근속수당외-신규 방화수당포함</t>
    <phoneticPr fontId="17" type="noConversion"/>
  </si>
  <si>
    <t>▶ 산재·고용보험료-14년도 정산보험료포함(산재 1,091,580,고용901,090)-분할부과</t>
    <phoneticPr fontId="17" type="noConversion"/>
  </si>
  <si>
    <t>시설유지비</t>
    <phoneticPr fontId="17" type="noConversion"/>
  </si>
  <si>
    <t>승강기 정밀안전 검사비(년1회)</t>
    <phoneticPr fontId="17" type="noConversion"/>
  </si>
  <si>
    <t>물탱크청소(년2회)</t>
    <phoneticPr fontId="17" type="noConversion"/>
  </si>
  <si>
    <t>소방시설 정기점검(년2회)</t>
    <phoneticPr fontId="17" type="noConversion"/>
  </si>
  <si>
    <t>전기설비 정기검사(3년1회)</t>
    <phoneticPr fontId="17" type="noConversion"/>
  </si>
  <si>
    <t>9개월분할부과(1/9)</t>
    <phoneticPr fontId="17" type="noConversion"/>
  </si>
  <si>
    <t>총인건비→ 25,320,810+2,314,570 = 27,635,380</t>
    <phoneticPr fontId="17" type="noConversion"/>
  </si>
  <si>
    <t xml:space="preserve">▶ </t>
    <phoneticPr fontId="17" type="noConversion"/>
  </si>
  <si>
    <t>▶ 14년 직원동복구입비(6/6)</t>
    <phoneticPr fontId="17" type="noConversion"/>
  </si>
  <si>
    <t>▶ 관리소장 업무추진비(4월분)</t>
    <phoneticPr fontId="17" type="noConversion"/>
  </si>
  <si>
    <t>㈜이엠피서비스(15. 2. 1 ~ 16. 1. 31)</t>
    <phoneticPr fontId="17" type="noConversion"/>
  </si>
  <si>
    <t>4. 실 내 외 소 독 비</t>
    <phoneticPr fontId="17" type="noConversion"/>
  </si>
  <si>
    <t xml:space="preserve">      - \15,834,800-.(메르츠화재/14. 5.22 ~ 15. 5.22) 12개월 분할부과(12/12)</t>
    <phoneticPr fontId="17" type="noConversion"/>
  </si>
  <si>
    <t>가) 산출기간 : 2015년 3월 16일 ~ 2015년 4월 15일</t>
    <phoneticPr fontId="17" type="noConversion"/>
  </si>
  <si>
    <t>▶ 전산대여료, 부과내역서대금, 디지털 안내방송비,아파트신문대금</t>
    <phoneticPr fontId="17" type="noConversion"/>
  </si>
  <si>
    <t>▶( 평균임금+연차)*3/92*30/12</t>
    <phoneticPr fontId="17" type="noConversion"/>
  </si>
  <si>
    <t>▶ 공용부분 화장실 휴지구입-관리동 1층2층</t>
    <phoneticPr fontId="17" type="noConversion"/>
  </si>
  <si>
    <t>4월 전기요금 유보금발생 :\4,911,380</t>
    <phoneticPr fontId="17" type="noConversion"/>
  </si>
  <si>
    <t xml:space="preserve">월드어린이집 및 에어로빅 보증금
월드어린이집 1500만원 </t>
    <phoneticPr fontId="17" type="noConversion"/>
  </si>
  <si>
    <t>2016.04.07</t>
    <phoneticPr fontId="17" type="noConversion"/>
  </si>
  <si>
    <t>6개월분할부과(3/6)</t>
    <phoneticPr fontId="17" type="noConversion"/>
  </si>
  <si>
    <t>동절기 염화칼슘구입(200포@12,400)</t>
    <phoneticPr fontId="17" type="noConversion"/>
  </si>
  <si>
    <t>농구장옆 정자 평상설치 및 지붕보수비</t>
    <phoneticPr fontId="17" type="noConversion"/>
  </si>
  <si>
    <t>3개월분할부과(1/3)</t>
    <phoneticPr fontId="17" type="noConversion"/>
  </si>
  <si>
    <t>단지내 화단이식용 꽃구입(철쭉,초화,장미,회양목)</t>
    <phoneticPr fontId="17" type="noConversion"/>
  </si>
  <si>
    <t>9개월분할부과(1/9)</t>
    <phoneticPr fontId="17" type="noConversion"/>
  </si>
  <si>
    <t>112동5~6라인 현관입구 낙서제거용 자재구입</t>
    <phoneticPr fontId="17" type="noConversion"/>
  </si>
  <si>
    <t>컴퓨터 설명 방문시 출장비</t>
    <phoneticPr fontId="17" type="noConversion"/>
  </si>
  <si>
    <t>주차관리스티커(경고장) 인쇄비</t>
    <phoneticPr fontId="17" type="noConversion"/>
  </si>
  <si>
    <t>기전실 소모자재구입비</t>
    <phoneticPr fontId="17" type="noConversion"/>
  </si>
  <si>
    <r>
      <t>장애인주차 지정푯말자재비</t>
    </r>
    <r>
      <rPr>
        <sz val="6"/>
        <rFont val="굴림"/>
        <family val="3"/>
        <charset val="129"/>
      </rPr>
      <t>(제10기6차대표회의의결사항)</t>
    </r>
    <phoneticPr fontId="17" type="noConversion"/>
  </si>
  <si>
    <t>단지내 잡초제거용 제초제구입</t>
    <phoneticPr fontId="17" type="noConversion"/>
  </si>
  <si>
    <r>
      <t>세대공용부 옥상누수(7-1704)</t>
    </r>
    <r>
      <rPr>
        <sz val="6"/>
        <rFont val="굴림"/>
        <family val="3"/>
        <charset val="129"/>
      </rPr>
      <t>(제10기6차대표회의의결사항)</t>
    </r>
    <phoneticPr fontId="17" type="noConversion"/>
  </si>
  <si>
    <t>107동 현관입구 cctv카메라 구입비</t>
    <phoneticPr fontId="17" type="noConversion"/>
  </si>
  <si>
    <t>자물쇠구입(3개)-테니스장</t>
    <phoneticPr fontId="17" type="noConversion"/>
  </si>
  <si>
    <t>4월분</t>
    <phoneticPr fontId="17" type="noConversion"/>
  </si>
  <si>
    <t>기간 : 2015년 04월 1일 ~2015년 04월 30일</t>
    <phoneticPr fontId="17" type="noConversion"/>
  </si>
  <si>
    <t>잔             액</t>
    <phoneticPr fontId="17" type="noConversion"/>
  </si>
  <si>
    <t>수              입</t>
    <phoneticPr fontId="17" type="noConversion"/>
  </si>
  <si>
    <t>지            출</t>
    <phoneticPr fontId="17" type="noConversion"/>
  </si>
  <si>
    <t>내           역</t>
    <phoneticPr fontId="17" type="noConversion"/>
  </si>
  <si>
    <t>7일</t>
    <phoneticPr fontId="17" type="noConversion"/>
  </si>
  <si>
    <t xml:space="preserve"> ㈜ TG크리에이티(롯데캐슬)</t>
    <phoneticPr fontId="17" type="noConversion"/>
  </si>
  <si>
    <t xml:space="preserve"> 닥스리빙클럽(이희용)</t>
    <phoneticPr fontId="17" type="noConversion"/>
  </si>
  <si>
    <t xml:space="preserve">    재활용지원금</t>
    <phoneticPr fontId="17" type="noConversion"/>
  </si>
  <si>
    <t xml:space="preserve"> 가스보일러(김남안)</t>
    <phoneticPr fontId="17" type="noConversion"/>
  </si>
  <si>
    <t xml:space="preserve">    게이트볼 지원금</t>
    <phoneticPr fontId="17" type="noConversion"/>
  </si>
  <si>
    <t xml:space="preserve"> 무엠영어(110-202)</t>
    <phoneticPr fontId="17" type="noConversion"/>
  </si>
  <si>
    <t xml:space="preserve">    노인정 지원금</t>
    <phoneticPr fontId="17" type="noConversion"/>
  </si>
  <si>
    <t xml:space="preserve"> 영어.사회(107-903)</t>
    <phoneticPr fontId="17" type="noConversion"/>
  </si>
  <si>
    <t xml:space="preserve">    노인정 야유회비</t>
    <phoneticPr fontId="17" type="noConversion"/>
  </si>
  <si>
    <t xml:space="preserve"> 비에네뜨르</t>
    <phoneticPr fontId="17" type="noConversion"/>
  </si>
  <si>
    <t xml:space="preserve">    마대자루(건설폐기물 봉투)</t>
    <phoneticPr fontId="17" type="noConversion"/>
  </si>
  <si>
    <t xml:space="preserve"> 수학.영어(113-703)</t>
    <phoneticPr fontId="17" type="noConversion"/>
  </si>
  <si>
    <t>14일</t>
    <phoneticPr fontId="17" type="noConversion"/>
  </si>
  <si>
    <t xml:space="preserve"> 에듀코 </t>
    <phoneticPr fontId="17" type="noConversion"/>
  </si>
  <si>
    <t xml:space="preserve"> 해맑은 의원</t>
    <phoneticPr fontId="17" type="noConversion"/>
  </si>
  <si>
    <t>판</t>
    <phoneticPr fontId="17" type="noConversion"/>
  </si>
  <si>
    <t>21일</t>
    <phoneticPr fontId="17" type="noConversion"/>
  </si>
  <si>
    <t xml:space="preserve"> 아모레 퍼시피(108-401)</t>
    <phoneticPr fontId="17" type="noConversion"/>
  </si>
  <si>
    <t xml:space="preserve"> 이불세탁</t>
    <phoneticPr fontId="17" type="noConversion"/>
  </si>
  <si>
    <t xml:space="preserve"> 렉스헤어(115-1704)</t>
    <phoneticPr fontId="17" type="noConversion"/>
  </si>
  <si>
    <t xml:space="preserve"> YBM(109-1502)</t>
    <phoneticPr fontId="17" type="noConversion"/>
  </si>
  <si>
    <t>28일</t>
    <phoneticPr fontId="17" type="noConversion"/>
  </si>
  <si>
    <t xml:space="preserve"> 고등부전문과외(101-906)</t>
    <phoneticPr fontId="17" type="noConversion"/>
  </si>
  <si>
    <t>29일</t>
    <phoneticPr fontId="17" type="noConversion"/>
  </si>
  <si>
    <t xml:space="preserve"> 동진자원</t>
    <phoneticPr fontId="17" type="noConversion"/>
  </si>
  <si>
    <t>30일</t>
    <phoneticPr fontId="17" type="noConversion"/>
  </si>
  <si>
    <t xml:space="preserve"> 브레인피아노(109-1206)</t>
    <phoneticPr fontId="17" type="noConversion"/>
  </si>
  <si>
    <t>교하1차월드메르디앙아파트 입주자대표회의</t>
    <phoneticPr fontId="17" type="noConversion"/>
  </si>
  <si>
    <t>게</t>
    <phoneticPr fontId="17" type="noConversion"/>
  </si>
  <si>
    <t>시</t>
    <phoneticPr fontId="17" type="noConversion"/>
  </si>
  <si>
    <t>법  인  세  비  용</t>
    <phoneticPr fontId="17" type="noConversion"/>
  </si>
  <si>
    <t>14년 귀속지방소득세(법인세분)</t>
    <phoneticPr fontId="17" type="noConversion"/>
  </si>
  <si>
    <t>고유목적사업준비금</t>
    <phoneticPr fontId="17" type="noConversion"/>
  </si>
  <si>
    <t>장기수선충당예치금이자</t>
    <phoneticPr fontId="17" type="noConversion"/>
  </si>
  <si>
    <t>감 가 상 각 비</t>
    <phoneticPr fontId="17" type="noConversion"/>
  </si>
  <si>
    <t>▶ 컴퓨터본체(관제실), 컴퓨터모니터(사무실)구입비 (1/3)</t>
    <phoneticPr fontId="17" type="noConversion"/>
  </si>
  <si>
    <r>
      <t>&lt;</t>
    </r>
    <r>
      <rPr>
        <sz val="18"/>
        <rFont val="궁서체"/>
        <family val="1"/>
        <charset val="129"/>
      </rPr>
      <t>2015년 4월분</t>
    </r>
    <r>
      <rPr>
        <b/>
        <sz val="20"/>
        <rFont val="궁서체"/>
        <family val="1"/>
        <charset val="129"/>
      </rPr>
      <t>&gt;</t>
    </r>
    <phoneticPr fontId="17" type="noConversion"/>
  </si>
  <si>
    <t>산 출  기 간 : 2015년 4월 1일 ~ 2015년 4월 30일까지</t>
    <phoneticPr fontId="17" type="noConversion"/>
  </si>
  <si>
    <t>납 부 기 간 : 2015년  6월 1일(월요일)</t>
    <phoneticPr fontId="17" type="noConversion"/>
  </si>
  <si>
    <r>
      <t xml:space="preserve">          ［2</t>
    </r>
    <r>
      <rPr>
        <b/>
        <sz val="12"/>
        <color rgb="FF000000"/>
        <rFont val="HY동녘M"/>
        <family val="1"/>
        <charset val="129"/>
      </rPr>
      <t>015년 4월 15일 입주자대표회의 의결사항을 다음과 같이 공고합니다］</t>
    </r>
    <phoneticPr fontId="17" type="noConversion"/>
  </si>
  <si>
    <t>2. 균열보수 및 재 도장공사
    업체선정 입찰 건
( 3. 장기수선계획 조정건)</t>
    <phoneticPr fontId="17" type="noConversion"/>
  </si>
  <si>
    <t>3월 대표회의 의결에 따라 균열보수 재도장공사는 장기수선
계획에 따라 균열 재도장공사는 절차에 따라 실시 진행하며,
지하주차장 에폭시 공사는 주민의견조사 세입자 포함 오류가
발견되어 재조사 키로 의결
장기수선 계획조정 입주민 의견조사 초안 17일까지 각 동별
대표자님께 소장이 문자를 보내기로 한다(초안문안)
① 18일 회신(문안)   ② 20일 확정   ③ 인쇄배부 21일(세대)
④ 회수 23~25일     ⑤ 세입자주소 일반우표(봉투에 우표동봉)</t>
    <phoneticPr fontId="17" type="noConversion"/>
  </si>
  <si>
    <t>4. 전단지 광고업체 재 계약 건</t>
    <phoneticPr fontId="17" type="noConversion"/>
  </si>
  <si>
    <t>5. 소독업체 선정 건</t>
    <phoneticPr fontId="17" type="noConversion"/>
  </si>
  <si>
    <t>6. 보험업체 선정 건</t>
    <phoneticPr fontId="17" type="noConversion"/>
  </si>
  <si>
    <t>7. 직원 급여 조정 건</t>
    <phoneticPr fontId="17" type="noConversion"/>
  </si>
  <si>
    <t>8. 기타안건</t>
    <phoneticPr fontId="17" type="noConversion"/>
  </si>
  <si>
    <t>1. 현관입구 및 승강기(주변) 광고 철거 광고는 하지 않는다
2. 노인정 야유회 25일 400,000원 지급
3. 5월 1일 휴일근무 수당지급 격일제 근무자 4명 지급
4. 가지급금 처분의 건은 수선유지비로 부과한다.</t>
    <phoneticPr fontId="17" type="noConversion"/>
  </si>
  <si>
    <t>·전단지광고 업체선정건은 재계약토록 의결(수의계약)
(사업수행 평가표에 준하여)국토교통부 고시 2014-393호
제3조 제3항 별표 2  준하여 실시</t>
    <phoneticPr fontId="17" type="noConversion"/>
  </si>
  <si>
    <t>·수목소독 철저히 감독하고 실시할 것
·경쟁입찰하고 원안대로 의결(공고문안)</t>
    <phoneticPr fontId="17" type="noConversion"/>
  </si>
  <si>
    <t>·연면적 계산(기준)을 정확하게 실사하여 정정한 후
   경쟁입찰하는 공고 문안을 원안대로 의결
   계약기간을 명확히 할 것</t>
    <phoneticPr fontId="17" type="noConversion"/>
  </si>
  <si>
    <t>·방화수당 3만원(소방보조관리자 5명)
   기본급에서 3% 인상 휴게시간 (3시간), 격인제(24시간 격일
   근무 4명)
   지급시기 기전실은 소급하기로 함 (1월 1일부터)
   일반직원 5월부터 기본급 3%인상토록 의결</t>
    <phoneticPr fontId="17" type="noConversion"/>
  </si>
  <si>
    <t>1. 4월부터 총괄관리비에 전년도 부과금액표도 표기하기로 함  
2. 법정 수선충당금 4월부터 부과하기로 의결(13,900,000원)
3. 관리비 부과내역서 원안대로 의결</t>
    <phoneticPr fontId="17" type="noConversion"/>
  </si>
  <si>
    <t>전월증감</t>
    <phoneticPr fontId="17" type="noConversion"/>
  </si>
  <si>
    <t>전년증감</t>
    <phoneticPr fontId="17" type="noConversion"/>
  </si>
  <si>
    <t>업 무 추 진 비</t>
    <phoneticPr fontId="17" type="noConversion"/>
  </si>
  <si>
    <t>피     복     비</t>
    <phoneticPr fontId="17" type="noConversion"/>
  </si>
  <si>
    <t xml:space="preserve">  </t>
  </si>
  <si>
    <t>제출(안)자</t>
    <phoneticPr fontId="17" type="noConversion"/>
  </si>
  <si>
    <t>제출일자</t>
    <phoneticPr fontId="17" type="noConversion"/>
  </si>
  <si>
    <t>소장 박재원</t>
    <phoneticPr fontId="17" type="noConversion"/>
  </si>
  <si>
    <t>일반관리비</t>
    <phoneticPr fontId="17" type="noConversion"/>
  </si>
  <si>
    <t>청소용역비</t>
    <phoneticPr fontId="17" type="noConversion"/>
  </si>
  <si>
    <t>소독용역비</t>
    <phoneticPr fontId="17" type="noConversion"/>
  </si>
  <si>
    <t>장기수선충당금</t>
    <phoneticPr fontId="17" type="noConversion"/>
  </si>
  <si>
    <t>주민 사용량에 따라 변동</t>
    <phoneticPr fontId="17" type="noConversion"/>
  </si>
  <si>
    <t>선거관리위원 참석에 따라 변동</t>
    <phoneticPr fontId="17" type="noConversion"/>
  </si>
  <si>
    <t>수도료</t>
    <phoneticPr fontId="17" type="noConversion"/>
  </si>
  <si>
    <t>알뜰장</t>
    <phoneticPr fontId="17" type="noConversion"/>
  </si>
  <si>
    <t>전기료카드
할인</t>
    <phoneticPr fontId="17" type="noConversion"/>
  </si>
  <si>
    <t>전년(4월)
발생금액</t>
    <phoneticPr fontId="17" type="noConversion"/>
  </si>
  <si>
    <t>당월(4월)
발생금액</t>
    <phoneticPr fontId="17" type="noConversion"/>
  </si>
  <si>
    <r>
      <t xml:space="preserve">2) </t>
    </r>
    <r>
      <rPr>
        <b/>
        <sz val="12.5"/>
        <color rgb="FF000000"/>
        <rFont val="돋움"/>
        <family val="3"/>
        <charset val="129"/>
      </rPr>
      <t>제안이유</t>
    </r>
    <r>
      <rPr>
        <sz val="12.5"/>
        <color rgb="FF000000"/>
        <rFont val="새굴림"/>
        <family val="1"/>
        <charset val="129"/>
      </rPr>
      <t xml:space="preserve"> </t>
    </r>
  </si>
  <si>
    <t>전년대비
증감</t>
    <phoneticPr fontId="17" type="noConversion"/>
  </si>
  <si>
    <r>
      <t>의안</t>
    </r>
    <r>
      <rPr>
        <b/>
        <u/>
        <sz val="15"/>
        <color rgb="FF000000"/>
        <rFont val="HY견고딕"/>
        <family val="1"/>
        <charset val="129"/>
      </rPr>
      <t>1. 2015</t>
    </r>
    <r>
      <rPr>
        <b/>
        <u/>
        <sz val="15"/>
        <color rgb="FF000000"/>
        <rFont val="돋움"/>
        <family val="3"/>
        <charset val="129"/>
      </rPr>
      <t>년</t>
    </r>
    <r>
      <rPr>
        <b/>
        <u/>
        <sz val="15"/>
        <color rgb="FF000000"/>
        <rFont val="HY견고딕"/>
        <family val="1"/>
        <charset val="129"/>
      </rPr>
      <t xml:space="preserve"> 4</t>
    </r>
    <r>
      <rPr>
        <b/>
        <u/>
        <sz val="15"/>
        <color rgb="FF000000"/>
        <rFont val="돋움"/>
        <family val="3"/>
        <charset val="129"/>
      </rPr>
      <t>월분</t>
    </r>
    <r>
      <rPr>
        <b/>
        <u/>
        <sz val="15"/>
        <color rgb="FF000000"/>
        <rFont val="HY견고딕"/>
        <family val="1"/>
        <charset val="129"/>
      </rPr>
      <t>(5</t>
    </r>
    <r>
      <rPr>
        <b/>
        <u/>
        <sz val="15"/>
        <color rgb="FF000000"/>
        <rFont val="돋움"/>
        <family val="3"/>
        <charset val="129"/>
      </rPr>
      <t>월 고지</t>
    </r>
    <r>
      <rPr>
        <b/>
        <u/>
        <sz val="15"/>
        <color rgb="FF000000"/>
        <rFont val="HY견고딕"/>
        <family val="1"/>
        <charset val="129"/>
      </rPr>
      <t xml:space="preserve">) </t>
    </r>
    <r>
      <rPr>
        <b/>
        <u/>
        <sz val="15"/>
        <color rgb="FF000000"/>
        <rFont val="돋움"/>
        <family val="3"/>
        <charset val="129"/>
      </rPr>
      <t>부과내역서 심의 건</t>
    </r>
    <phoneticPr fontId="17" type="noConversion"/>
  </si>
  <si>
    <t>2015.5.15</t>
    <phoneticPr fontId="17" type="noConversion"/>
  </si>
  <si>
    <t>공용부분 수선및 교체에 따라 변동</t>
    <phoneticPr fontId="17" type="noConversion"/>
  </si>
  <si>
    <r>
      <rPr>
        <sz val="12.5"/>
        <color rgb="FF000000"/>
        <rFont val="새굴림"/>
        <family val="1"/>
        <charset val="129"/>
      </rPr>
      <t xml:space="preserve">     </t>
    </r>
    <r>
      <rPr>
        <sz val="12.5"/>
        <color rgb="FF000000"/>
        <rFont val="돋움"/>
        <family val="3"/>
        <charset val="129"/>
      </rPr>
      <t>관리규약 제</t>
    </r>
    <r>
      <rPr>
        <sz val="12.5"/>
        <color rgb="FF000000"/>
        <rFont val="새굴림"/>
        <family val="1"/>
        <charset val="129"/>
      </rPr>
      <t>27</t>
    </r>
    <r>
      <rPr>
        <sz val="12.5"/>
        <color rgb="FF000000"/>
        <rFont val="돋움"/>
        <family val="3"/>
        <charset val="129"/>
      </rPr>
      <t>조</t>
    </r>
    <r>
      <rPr>
        <sz val="12.5"/>
        <color rgb="FF000000"/>
        <rFont val="새굴림"/>
        <family val="1"/>
        <charset val="129"/>
      </rPr>
      <t>(</t>
    </r>
    <r>
      <rPr>
        <sz val="12.5"/>
        <color rgb="FF000000"/>
        <rFont val="돋움"/>
        <family val="3"/>
        <charset val="129"/>
      </rPr>
      <t>입주자대표회의의 의결사항</t>
    </r>
    <r>
      <rPr>
        <sz val="12.5"/>
        <color rgb="FF000000"/>
        <rFont val="새굴림"/>
        <family val="1"/>
        <charset val="129"/>
      </rPr>
      <t xml:space="preserve">), </t>
    </r>
    <r>
      <rPr>
        <sz val="12.5"/>
        <color rgb="FF000000"/>
        <rFont val="돋움"/>
        <family val="3"/>
        <charset val="129"/>
      </rPr>
      <t>규약 제</t>
    </r>
    <r>
      <rPr>
        <sz val="12.5"/>
        <color rgb="FF000000"/>
        <rFont val="새굴림"/>
        <family val="1"/>
        <charset val="129"/>
      </rPr>
      <t>61</t>
    </r>
    <r>
      <rPr>
        <sz val="12.5"/>
        <color rgb="FF000000"/>
        <rFont val="돋움"/>
        <family val="3"/>
        <charset val="129"/>
      </rPr>
      <t>조</t>
    </r>
    <r>
      <rPr>
        <sz val="12.5"/>
        <color rgb="FF000000"/>
        <rFont val="새굴림"/>
        <family val="1"/>
        <charset val="129"/>
      </rPr>
      <t>(</t>
    </r>
    <r>
      <rPr>
        <sz val="12.5"/>
        <color rgb="FF000000"/>
        <rFont val="돋움"/>
        <family val="3"/>
        <charset val="129"/>
      </rPr>
      <t xml:space="preserve">관리비 및 사용료의 집행)에 따라  </t>
    </r>
    <phoneticPr fontId="17" type="noConversion"/>
  </si>
  <si>
    <t xml:space="preserve">     2015.2월분 관리비를 입주자 대표회의의 심의 결정을 받고자 제안함</t>
    <phoneticPr fontId="17" type="noConversion"/>
  </si>
  <si>
    <r>
      <t xml:space="preserve">3) </t>
    </r>
    <r>
      <rPr>
        <b/>
        <sz val="12.5"/>
        <color rgb="FF000000"/>
        <rFont val="돋움"/>
        <family val="3"/>
        <charset val="129"/>
      </rPr>
      <t xml:space="preserve">주요내용 </t>
    </r>
    <r>
      <rPr>
        <b/>
        <sz val="12.5"/>
        <color rgb="FF000000"/>
        <rFont val="새굴림"/>
        <family val="1"/>
        <charset val="129"/>
      </rPr>
      <t>(4</t>
    </r>
    <r>
      <rPr>
        <b/>
        <sz val="12.5"/>
        <color rgb="FF000000"/>
        <rFont val="돋움"/>
        <family val="3"/>
        <charset val="129"/>
      </rPr>
      <t>월분 관리비 부과금액</t>
    </r>
    <r>
      <rPr>
        <b/>
        <sz val="12.5"/>
        <color rgb="FF000000"/>
        <rFont val="새굴림"/>
        <family val="1"/>
        <charset val="129"/>
      </rPr>
      <t>)</t>
    </r>
    <phoneticPr fontId="17" type="noConversion"/>
  </si>
  <si>
    <r>
      <t xml:space="preserve">1) </t>
    </r>
    <r>
      <rPr>
        <b/>
        <sz val="12.5"/>
        <color rgb="FF000000"/>
        <rFont val="돋움"/>
        <family val="3"/>
        <charset val="129"/>
      </rPr>
      <t xml:space="preserve">의결주문 </t>
    </r>
    <r>
      <rPr>
        <b/>
        <sz val="12.5"/>
        <color rgb="FF000000"/>
        <rFont val="새굴림"/>
        <family val="1"/>
        <charset val="129"/>
      </rPr>
      <t>:</t>
    </r>
    <r>
      <rPr>
        <sz val="12.5"/>
        <color rgb="FF000000"/>
        <rFont val="새굴림"/>
        <family val="1"/>
        <charset val="129"/>
      </rPr>
      <t xml:space="preserve"> 2015</t>
    </r>
    <r>
      <rPr>
        <sz val="12.5"/>
        <color rgb="FF000000"/>
        <rFont val="돋움"/>
        <family val="3"/>
        <charset val="129"/>
      </rPr>
      <t>년 4월분</t>
    </r>
    <r>
      <rPr>
        <sz val="12.5"/>
        <color rgb="FF000000"/>
        <rFont val="새굴림"/>
        <family val="1"/>
        <charset val="129"/>
      </rPr>
      <t>(5</t>
    </r>
    <r>
      <rPr>
        <sz val="12.5"/>
        <color rgb="FF000000"/>
        <rFont val="돋움"/>
        <family val="3"/>
        <charset val="129"/>
      </rPr>
      <t>월고지</t>
    </r>
    <r>
      <rPr>
        <sz val="12.5"/>
        <color rgb="FF000000"/>
        <rFont val="새굴림"/>
        <family val="1"/>
        <charset val="129"/>
      </rPr>
      <t xml:space="preserve">) </t>
    </r>
    <r>
      <rPr>
        <sz val="12.5"/>
        <color rgb="FF000000"/>
        <rFont val="돋움"/>
        <family val="3"/>
        <charset val="129"/>
      </rPr>
      <t>관리비 부과내역서 의결을 주문함</t>
    </r>
    <phoneticPr fontId="17" type="noConversion"/>
  </si>
  <si>
    <r>
      <rPr>
        <b/>
        <sz val="12.5"/>
        <color rgb="FF000000"/>
        <rFont val="돋움"/>
        <family val="3"/>
        <charset val="129"/>
      </rPr>
      <t>4</t>
    </r>
    <r>
      <rPr>
        <b/>
        <sz val="12.5"/>
        <color rgb="FF000000"/>
        <rFont val="새굴림"/>
        <family val="1"/>
        <charset val="129"/>
      </rPr>
      <t>) 비용추</t>
    </r>
    <r>
      <rPr>
        <b/>
        <sz val="12.5"/>
        <color rgb="FF000000"/>
        <rFont val="돋움"/>
        <family val="3"/>
        <charset val="129"/>
      </rPr>
      <t>계서</t>
    </r>
    <r>
      <rPr>
        <b/>
        <sz val="12.5"/>
        <color rgb="FF000000"/>
        <rFont val="새굴림"/>
        <family val="1"/>
        <charset val="129"/>
      </rPr>
      <t xml:space="preserve"> : </t>
    </r>
    <r>
      <rPr>
        <b/>
        <sz val="12.5"/>
        <color rgb="FF000000"/>
        <rFont val="돋움"/>
        <family val="3"/>
        <charset val="129"/>
      </rPr>
      <t>없음</t>
    </r>
    <phoneticPr fontId="17" type="noConversion"/>
  </si>
  <si>
    <t xml:space="preserve">                       나. (기타) : 2015년 4월분 관리비부과 내역서 · · · · · · · · · · · · ·(첨부)</t>
    <phoneticPr fontId="17" type="noConversion"/>
  </si>
  <si>
    <r>
      <rPr>
        <b/>
        <sz val="12.5"/>
        <color rgb="FF000000"/>
        <rFont val="돋움"/>
        <family val="3"/>
        <charset val="129"/>
      </rPr>
      <t>5</t>
    </r>
    <r>
      <rPr>
        <b/>
        <sz val="12.5"/>
        <color rgb="FF000000"/>
        <rFont val="새굴림"/>
        <family val="1"/>
        <charset val="129"/>
      </rPr>
      <t xml:space="preserve">) 참고사항 : </t>
    </r>
    <r>
      <rPr>
        <sz val="12"/>
        <color rgb="FF000000"/>
        <rFont val="새굴림"/>
        <family val="1"/>
        <charset val="129"/>
      </rPr>
      <t>가. 근거규정 : 관리규약 제27조, 제61조(관리비및 사용료의 집행)</t>
    </r>
    <phoneticPr fontId="17" type="noConversion"/>
  </si>
  <si>
    <t>3월</t>
    <phoneticPr fontId="17" type="noConversion"/>
  </si>
  <si>
    <t>4월</t>
    <phoneticPr fontId="17" type="noConversion"/>
  </si>
  <si>
    <t>차이</t>
    <phoneticPr fontId="17" type="noConversion"/>
  </si>
  <si>
    <t>내역</t>
    <phoneticPr fontId="17" type="noConversion"/>
  </si>
  <si>
    <t>급여소급,인상-3개월(기전실),3월달 최점하주임9일공석</t>
    <phoneticPr fontId="17" type="noConversion"/>
  </si>
  <si>
    <t>방화관리수당신설, 3월달 퇴사자 최점하주임9일공석</t>
    <phoneticPr fontId="17" type="noConversion"/>
  </si>
  <si>
    <t>퇴사자 최점하주임 국민연금 납부 안했음</t>
    <phoneticPr fontId="17" type="noConversion"/>
  </si>
  <si>
    <t>고용,산재 14년도 정산보험료 차이</t>
    <phoneticPr fontId="17" type="noConversion"/>
  </si>
  <si>
    <t>전화요금 사용차이</t>
    <phoneticPr fontId="17" type="noConversion"/>
  </si>
  <si>
    <t>내용증명 발송</t>
    <phoneticPr fontId="17" type="noConversion"/>
  </si>
  <si>
    <t>물품구입차이</t>
    <phoneticPr fontId="17" type="noConversion"/>
  </si>
  <si>
    <t>작업시 식대차이</t>
    <phoneticPr fontId="17" type="noConversion"/>
  </si>
  <si>
    <t>관제실 컴퓨터본체, 사무실 모니터구입</t>
    <phoneticPr fontId="17" type="noConversion"/>
  </si>
  <si>
    <t>계</t>
    <phoneticPr fontId="17" type="noConversion"/>
  </si>
  <si>
    <t>감면:31세대</t>
    <phoneticPr fontId="17" type="noConversion"/>
  </si>
</sst>
</file>

<file path=xl/styles.xml><?xml version="1.0" encoding="utf-8"?>
<styleSheet xmlns="http://schemas.openxmlformats.org/spreadsheetml/2006/main">
  <numFmts count="37">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0_ "/>
    <numFmt numFmtId="177" formatCode="_-* #,##0.00_-;\-* #,##0.00_-;_-* &quot;-&quot;_-;_-@_-"/>
    <numFmt numFmtId="178" formatCode="##,#0#&quot;원&quot;"/>
    <numFmt numFmtId="179" formatCode="#,##0\k\w"/>
    <numFmt numFmtId="180" formatCode="#,###.##&quot;원&quot;"/>
    <numFmt numFmtId="181" formatCode="#&quot;동&quot;"/>
    <numFmt numFmtId="182" formatCode="@\ &quot;라&quot;&quot;인&quot;"/>
    <numFmt numFmtId="183" formatCode="#,###\ &quot;세&quot;&quot;대&quot;"/>
    <numFmt numFmtId="184" formatCode="#,###&quot;㎾&quot;"/>
    <numFmt numFmtId="185" formatCode="#,##0_);[Red]\(#,##0\)"/>
    <numFmt numFmtId="186" formatCode="General&quot;㎡&quot;"/>
    <numFmt numFmtId="187" formatCode="##.00\ &quot;원&quot;&quot;/&quot;&quot;㎡&quot;"/>
    <numFmt numFmtId="188" formatCode="_-* #,##0.000_-;\-* #,##0.000_-;_-* &quot;-&quot;_-;_-@_-"/>
    <numFmt numFmtId="189" formatCode="&quot;÷&quot;\ ##,###\ &quot;㎡&quot;"/>
    <numFmt numFmtId="190" formatCode="#,##0&quot;세&quot;&quot;대&quot;"/>
    <numFmt numFmtId="191" formatCode="#,##0&quot;세대&quot;"/>
    <numFmt numFmtId="192" formatCode="\(#,##0\)"/>
    <numFmt numFmtId="193" formatCode="\(#,###\)"/>
    <numFmt numFmtId="194" formatCode="\ #,###&quot;세&quot;&quot;대&quot;"/>
    <numFmt numFmtId="195" formatCode="#,##0&quot;원&quot;"/>
    <numFmt numFmtId="196" formatCode="\ #,###"/>
    <numFmt numFmtId="197" formatCode="#,##0&quot;톤&quot;"/>
    <numFmt numFmtId="198" formatCode="##0&quot;세대&quot;"/>
    <numFmt numFmtId="199" formatCode="0.00_);[Red]\(0.00\)"/>
    <numFmt numFmtId="200" formatCode="##,#0#&quot;원&quot;\ \ \ \ "/>
    <numFmt numFmtId="201" formatCode="##,###.##"/>
    <numFmt numFmtId="202" formatCode="#,##0.00_ "/>
    <numFmt numFmtId="203" formatCode="&quot;÷&quot;\ ##,###.00\ &quot;평&quot;"/>
    <numFmt numFmtId="204" formatCode="##,###,###&quot;원&quot;"/>
    <numFmt numFmtId="205" formatCode="#&quot;월&quot;&quot;분&quot;"/>
    <numFmt numFmtId="206" formatCode="\(##,#0#\)"/>
    <numFmt numFmtId="207" formatCode="###.####"/>
    <numFmt numFmtId="208" formatCode="_-* #,##0_-;\-* #,##0_-;_-* &quot;-&quot;??_-;_-@_-"/>
  </numFmts>
  <fonts count="114">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8"/>
      <name val="돋움"/>
      <family val="3"/>
      <charset val="129"/>
    </font>
    <font>
      <sz val="10"/>
      <name val="돋움"/>
      <family val="3"/>
      <charset val="129"/>
    </font>
    <font>
      <sz val="18"/>
      <name val="궁서체"/>
      <family val="1"/>
      <charset val="129"/>
    </font>
    <font>
      <b/>
      <sz val="20"/>
      <name val="궁서체"/>
      <family val="1"/>
      <charset val="129"/>
    </font>
    <font>
      <sz val="24"/>
      <name val="굴림"/>
      <family val="3"/>
      <charset val="129"/>
    </font>
    <font>
      <sz val="11"/>
      <name val="굴림"/>
      <family val="3"/>
      <charset val="129"/>
    </font>
    <font>
      <b/>
      <sz val="11"/>
      <name val="굴림"/>
      <family val="3"/>
      <charset val="129"/>
    </font>
    <font>
      <sz val="12"/>
      <name val="굴림"/>
      <family val="3"/>
      <charset val="129"/>
    </font>
    <font>
      <b/>
      <sz val="18"/>
      <name val="굴림체"/>
      <family val="3"/>
      <charset val="129"/>
    </font>
    <font>
      <sz val="11"/>
      <color indexed="9"/>
      <name val="굴림"/>
      <family val="3"/>
      <charset val="129"/>
    </font>
    <font>
      <sz val="10"/>
      <name val="굴림"/>
      <family val="3"/>
      <charset val="129"/>
    </font>
    <font>
      <sz val="9"/>
      <name val="굴림"/>
      <family val="3"/>
      <charset val="129"/>
    </font>
    <font>
      <b/>
      <i/>
      <sz val="16"/>
      <name val="굴림"/>
      <family val="3"/>
      <charset val="129"/>
    </font>
    <font>
      <sz val="8"/>
      <name val="굴림"/>
      <family val="3"/>
      <charset val="129"/>
    </font>
    <font>
      <b/>
      <sz val="10"/>
      <name val="굴림"/>
      <family val="3"/>
      <charset val="129"/>
    </font>
    <font>
      <sz val="12"/>
      <name val="궁서체"/>
      <family val="1"/>
      <charset val="129"/>
    </font>
    <font>
      <b/>
      <sz val="14"/>
      <name val="굴림체"/>
      <family val="3"/>
      <charset val="129"/>
    </font>
    <font>
      <sz val="12"/>
      <name val="돋움"/>
      <family val="3"/>
      <charset val="129"/>
    </font>
    <font>
      <b/>
      <sz val="12"/>
      <name val="굴림"/>
      <family val="3"/>
      <charset val="129"/>
    </font>
    <font>
      <b/>
      <sz val="15"/>
      <color indexed="8"/>
      <name val="굴림체"/>
      <family val="3"/>
      <charset val="129"/>
    </font>
    <font>
      <sz val="12"/>
      <color indexed="8"/>
      <name val="굴림체"/>
      <family val="3"/>
      <charset val="129"/>
    </font>
    <font>
      <sz val="15"/>
      <name val="굴림"/>
      <family val="3"/>
      <charset val="129"/>
    </font>
    <font>
      <b/>
      <sz val="14"/>
      <name val="굴림"/>
      <family val="3"/>
      <charset val="129"/>
    </font>
    <font>
      <sz val="13"/>
      <name val="굴림"/>
      <family val="3"/>
      <charset val="129"/>
    </font>
    <font>
      <b/>
      <sz val="15"/>
      <name val="굴림"/>
      <family val="3"/>
      <charset val="129"/>
    </font>
    <font>
      <sz val="11"/>
      <color indexed="8"/>
      <name val="굴림체"/>
      <family val="3"/>
      <charset val="129"/>
    </font>
    <font>
      <b/>
      <sz val="11"/>
      <color indexed="8"/>
      <name val="굴림체"/>
      <family val="3"/>
      <charset val="129"/>
    </font>
    <font>
      <sz val="11"/>
      <name val="돋움"/>
      <family val="3"/>
      <charset val="129"/>
    </font>
    <font>
      <sz val="6"/>
      <color indexed="8"/>
      <name val="굴림체"/>
      <family val="3"/>
      <charset val="129"/>
    </font>
    <font>
      <b/>
      <sz val="12"/>
      <name val="굴림체"/>
      <family val="3"/>
      <charset val="129"/>
    </font>
    <font>
      <sz val="10"/>
      <color indexed="9"/>
      <name val="굴림"/>
      <family val="3"/>
      <charset val="129"/>
    </font>
    <font>
      <sz val="8"/>
      <color indexed="9"/>
      <name val="굴림"/>
      <family val="3"/>
      <charset val="129"/>
    </font>
    <font>
      <sz val="11"/>
      <name val="굴림체"/>
      <family val="3"/>
      <charset val="129"/>
    </font>
    <font>
      <sz val="7"/>
      <name val="굴림"/>
      <family val="3"/>
      <charset val="129"/>
    </font>
    <font>
      <sz val="11"/>
      <color indexed="9"/>
      <name val="굴림"/>
      <family val="3"/>
      <charset val="129"/>
    </font>
    <font>
      <u/>
      <sz val="10"/>
      <name val="굴림"/>
      <family val="3"/>
      <charset val="129"/>
    </font>
    <font>
      <b/>
      <u/>
      <sz val="11"/>
      <name val="굴림체"/>
      <family val="3"/>
      <charset val="129"/>
    </font>
    <font>
      <b/>
      <sz val="20"/>
      <color indexed="8"/>
      <name val="굴림체"/>
      <family val="3"/>
      <charset val="129"/>
    </font>
    <font>
      <b/>
      <u/>
      <sz val="11"/>
      <name val="굴림"/>
      <family val="3"/>
      <charset val="129"/>
    </font>
    <font>
      <sz val="11"/>
      <color theme="1"/>
      <name val="굴림체"/>
      <family val="3"/>
      <charset val="129"/>
    </font>
    <font>
      <sz val="10"/>
      <color theme="1"/>
      <name val="맑은 고딕"/>
      <family val="2"/>
      <charset val="129"/>
      <scheme val="minor"/>
    </font>
    <font>
      <b/>
      <sz val="11"/>
      <name val="굴림체"/>
      <family val="3"/>
      <charset val="129"/>
    </font>
    <font>
      <sz val="9"/>
      <color theme="1"/>
      <name val="맑은 고딕"/>
      <family val="3"/>
      <charset val="129"/>
      <scheme val="minor"/>
    </font>
    <font>
      <u/>
      <sz val="11"/>
      <color indexed="8"/>
      <name val="굴림체"/>
      <family val="3"/>
      <charset val="129"/>
    </font>
    <font>
      <b/>
      <u/>
      <sz val="11"/>
      <color indexed="8"/>
      <name val="굴림체"/>
      <family val="3"/>
      <charset val="129"/>
    </font>
    <font>
      <b/>
      <u/>
      <sz val="15"/>
      <color indexed="8"/>
      <name val="HY수평선B"/>
      <family val="1"/>
      <charset val="129"/>
    </font>
    <font>
      <b/>
      <u/>
      <sz val="14"/>
      <color indexed="8"/>
      <name val="HY수평선B"/>
      <family val="1"/>
      <charset val="129"/>
    </font>
    <font>
      <b/>
      <u/>
      <sz val="12"/>
      <name val="돋움"/>
      <family val="3"/>
      <charset val="129"/>
    </font>
    <font>
      <b/>
      <sz val="15"/>
      <name val="HY수평선B"/>
      <family val="1"/>
      <charset val="129"/>
    </font>
    <font>
      <b/>
      <sz val="11"/>
      <name val="돋움"/>
      <family val="3"/>
      <charset val="129"/>
    </font>
    <font>
      <sz val="11"/>
      <color theme="1"/>
      <name val="맑은 고딕"/>
      <family val="3"/>
      <charset val="129"/>
      <scheme val="minor"/>
    </font>
    <font>
      <b/>
      <sz val="13"/>
      <name val="HY수평선B"/>
      <family val="1"/>
      <charset val="129"/>
    </font>
    <font>
      <u/>
      <sz val="13"/>
      <color indexed="8"/>
      <name val="HY수평선B"/>
      <family val="1"/>
      <charset val="129"/>
    </font>
    <font>
      <sz val="11"/>
      <name val="HY수평선B"/>
      <family val="1"/>
      <charset val="129"/>
    </font>
    <font>
      <b/>
      <u/>
      <sz val="13"/>
      <color indexed="8"/>
      <name val="HY수평선B"/>
      <family val="1"/>
      <charset val="129"/>
    </font>
    <font>
      <b/>
      <u/>
      <sz val="15"/>
      <color indexed="8"/>
      <name val="굴림체"/>
      <family val="3"/>
      <charset val="129"/>
    </font>
    <font>
      <b/>
      <sz val="8"/>
      <name val="굴림"/>
      <family val="3"/>
      <charset val="129"/>
    </font>
    <font>
      <sz val="11"/>
      <color theme="1"/>
      <name val="굴림"/>
      <family val="3"/>
      <charset val="129"/>
    </font>
    <font>
      <b/>
      <sz val="11"/>
      <color indexed="9"/>
      <name val="굴림"/>
      <family val="3"/>
      <charset val="129"/>
    </font>
    <font>
      <sz val="9"/>
      <color indexed="9"/>
      <name val="굴림"/>
      <family val="3"/>
      <charset val="129"/>
    </font>
    <font>
      <sz val="11"/>
      <color indexed="9"/>
      <name val="돋움"/>
      <family val="3"/>
      <charset val="129"/>
    </font>
    <font>
      <sz val="9.5"/>
      <name val="굴림"/>
      <family val="3"/>
      <charset val="129"/>
    </font>
    <font>
      <b/>
      <u/>
      <sz val="24"/>
      <name val="굴림"/>
      <family val="3"/>
      <charset val="129"/>
    </font>
    <font>
      <b/>
      <u/>
      <sz val="14"/>
      <name val="굴림"/>
      <family val="3"/>
      <charset val="129"/>
    </font>
    <font>
      <sz val="10"/>
      <color theme="1"/>
      <name val="맑은 고딕"/>
      <family val="3"/>
      <charset val="129"/>
      <scheme val="minor"/>
    </font>
    <font>
      <b/>
      <sz val="24"/>
      <name val="굴림"/>
      <family val="3"/>
      <charset val="129"/>
    </font>
    <font>
      <b/>
      <u/>
      <sz val="18"/>
      <name val="굴림"/>
      <family val="3"/>
      <charset val="129"/>
    </font>
    <font>
      <b/>
      <sz val="9"/>
      <color indexed="81"/>
      <name val="Tahoma"/>
      <family val="2"/>
    </font>
    <font>
      <b/>
      <sz val="9"/>
      <color indexed="81"/>
      <name val="돋움"/>
      <family val="3"/>
      <charset val="129"/>
    </font>
    <font>
      <sz val="9"/>
      <color indexed="81"/>
      <name val="Tahoma"/>
      <family val="2"/>
    </font>
    <font>
      <sz val="9"/>
      <color indexed="81"/>
      <name val="돋움"/>
      <family val="3"/>
      <charset val="129"/>
    </font>
    <font>
      <u/>
      <sz val="11"/>
      <name val="굴림"/>
      <family val="3"/>
      <charset val="129"/>
    </font>
    <font>
      <u/>
      <sz val="11"/>
      <color theme="10"/>
      <name val="돋움"/>
      <family val="3"/>
      <charset val="129"/>
    </font>
    <font>
      <b/>
      <u/>
      <sz val="11"/>
      <color theme="1"/>
      <name val="돋움"/>
      <family val="3"/>
      <charset val="129"/>
    </font>
    <font>
      <b/>
      <sz val="8"/>
      <name val="돋움"/>
      <family val="3"/>
      <charset val="129"/>
    </font>
    <font>
      <b/>
      <sz val="13"/>
      <name val="굴림체"/>
      <family val="3"/>
      <charset val="129"/>
    </font>
    <font>
      <sz val="14"/>
      <name val="굴림"/>
      <family val="3"/>
      <charset val="129"/>
    </font>
    <font>
      <sz val="14"/>
      <color rgb="FF000000"/>
      <name val="HY수평선B"/>
      <family val="1"/>
      <charset val="129"/>
    </font>
    <font>
      <b/>
      <sz val="14"/>
      <color rgb="FF000000"/>
      <name val="HY수평선B"/>
      <family val="1"/>
      <charset val="129"/>
    </font>
    <font>
      <sz val="12"/>
      <color rgb="FF000000"/>
      <name val="HY수평선B"/>
      <family val="1"/>
      <charset val="129"/>
    </font>
    <font>
      <b/>
      <sz val="13"/>
      <color rgb="FF000000"/>
      <name val="HY수평선B"/>
      <family val="1"/>
      <charset val="129"/>
    </font>
    <font>
      <sz val="14"/>
      <name val="HY수평선B"/>
      <family val="1"/>
      <charset val="129"/>
    </font>
    <font>
      <sz val="12"/>
      <color rgb="FF000000"/>
      <name val="HY동녘M"/>
      <family val="1"/>
      <charset val="129"/>
    </font>
    <font>
      <b/>
      <sz val="12"/>
      <color rgb="FF000000"/>
      <name val="HY동녘M"/>
      <family val="1"/>
      <charset val="129"/>
    </font>
    <font>
      <sz val="6"/>
      <name val="굴림"/>
      <family val="3"/>
      <charset val="129"/>
    </font>
    <font>
      <sz val="12"/>
      <color indexed="9"/>
      <name val="굴림"/>
      <family val="3"/>
      <charset val="129"/>
    </font>
    <font>
      <b/>
      <u/>
      <sz val="15"/>
      <color rgb="FF000000"/>
      <name val="돋움"/>
      <family val="3"/>
      <charset val="129"/>
    </font>
    <font>
      <b/>
      <u/>
      <sz val="15"/>
      <color rgb="FF000000"/>
      <name val="HY견고딕"/>
      <family val="1"/>
      <charset val="129"/>
    </font>
    <font>
      <sz val="12.5"/>
      <color rgb="FF000000"/>
      <name val="돋움"/>
      <family val="3"/>
      <charset val="129"/>
    </font>
    <font>
      <sz val="12.5"/>
      <color rgb="FF000000"/>
      <name val="새굴림"/>
      <family val="1"/>
      <charset val="129"/>
    </font>
    <font>
      <b/>
      <sz val="12.5"/>
      <color rgb="FF000000"/>
      <name val="새굴림"/>
      <family val="1"/>
      <charset val="129"/>
    </font>
    <font>
      <b/>
      <sz val="12.5"/>
      <color rgb="FF000000"/>
      <name val="돋움"/>
      <family val="3"/>
      <charset val="129"/>
    </font>
    <font>
      <b/>
      <sz val="14"/>
      <name val="HY울릉도M"/>
      <family val="1"/>
      <charset val="129"/>
    </font>
    <font>
      <sz val="10.5"/>
      <color rgb="FF000000"/>
      <name val="한컴바탕"/>
      <family val="1"/>
      <charset val="129"/>
    </font>
    <font>
      <b/>
      <sz val="10.5"/>
      <name val="굴림"/>
      <family val="3"/>
      <charset val="129"/>
    </font>
    <font>
      <sz val="10.5"/>
      <name val="굴림"/>
      <family val="3"/>
      <charset val="129"/>
    </font>
    <font>
      <sz val="12"/>
      <color rgb="FF000000"/>
      <name val="새굴림"/>
      <family val="1"/>
      <charset val="129"/>
    </font>
  </fonts>
  <fills count="11">
    <fill>
      <patternFill patternType="none"/>
    </fill>
    <fill>
      <patternFill patternType="gray125"/>
    </fill>
    <fill>
      <patternFill patternType="solid">
        <fgColor theme="4" tint="0.59999389629810485"/>
        <bgColor indexed="6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5" tint="0.79998168889431442"/>
        <bgColor indexed="65"/>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8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medium">
        <color indexed="8"/>
      </top>
      <bottom style="hair">
        <color indexed="64"/>
      </bottom>
      <diagonal/>
    </border>
    <border>
      <left style="hair">
        <color indexed="64"/>
      </left>
      <right style="medium">
        <color indexed="8"/>
      </right>
      <top style="medium">
        <color indexed="8"/>
      </top>
      <bottom style="hair">
        <color indexed="64"/>
      </bottom>
      <diagonal/>
    </border>
    <border>
      <left style="hair">
        <color indexed="64"/>
      </left>
      <right style="hair">
        <color indexed="64"/>
      </right>
      <top style="hair">
        <color indexed="64"/>
      </top>
      <bottom style="medium">
        <color indexed="8"/>
      </bottom>
      <diagonal/>
    </border>
    <border>
      <left style="hair">
        <color indexed="64"/>
      </left>
      <right style="medium">
        <color indexed="8"/>
      </right>
      <top style="hair">
        <color indexed="64"/>
      </top>
      <bottom style="medium">
        <color indexed="8"/>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s>
  <cellStyleXfs count="11">
    <xf numFmtId="0" fontId="0" fillId="0" borderId="0"/>
    <xf numFmtId="41" fontId="16" fillId="0" borderId="0" applyFont="0" applyFill="0" applyBorder="0" applyAlignment="0" applyProtection="0"/>
    <xf numFmtId="0" fontId="15" fillId="2"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1" fillId="5" borderId="0" applyNumberFormat="0" applyBorder="0" applyAlignment="0" applyProtection="0">
      <alignment vertical="center"/>
    </xf>
    <xf numFmtId="42" fontId="16" fillId="0" borderId="0" applyFont="0" applyFill="0" applyBorder="0" applyAlignment="0" applyProtection="0"/>
    <xf numFmtId="0" fontId="4" fillId="4" borderId="0" applyNumberFormat="0" applyBorder="0" applyAlignment="0" applyProtection="0">
      <alignment vertical="center"/>
    </xf>
    <xf numFmtId="0" fontId="89" fillId="0" borderId="0" applyNumberFormat="0" applyFill="0" applyBorder="0" applyAlignment="0" applyProtection="0">
      <alignment vertical="top"/>
      <protection locked="0"/>
    </xf>
    <xf numFmtId="0" fontId="16" fillId="0" borderId="0"/>
    <xf numFmtId="41" fontId="16" fillId="0" borderId="0" applyFont="0" applyFill="0" applyBorder="0" applyAlignment="0" applyProtection="0"/>
  </cellStyleXfs>
  <cellXfs count="1446">
    <xf numFmtId="0" fontId="0" fillId="0" borderId="0" xfId="0"/>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center"/>
    </xf>
    <xf numFmtId="41" fontId="22" fillId="0" borderId="0" xfId="0" applyNumberFormat="1" applyFont="1" applyFill="1" applyBorder="1" applyAlignment="1">
      <alignment horizontal="center" vertical="center"/>
    </xf>
    <xf numFmtId="0" fontId="27" fillId="0" borderId="0" xfId="0" applyFont="1" applyFill="1" applyAlignment="1">
      <alignment horizontal="center" vertical="center"/>
    </xf>
    <xf numFmtId="0" fontId="23" fillId="0" borderId="0" xfId="0" applyFont="1" applyAlignment="1">
      <alignment horizontal="center" vertical="center"/>
    </xf>
    <xf numFmtId="0" fontId="28" fillId="0" borderId="0" xfId="0" applyFont="1" applyFill="1" applyAlignment="1">
      <alignment horizontal="center" vertical="center"/>
    </xf>
    <xf numFmtId="0" fontId="22" fillId="0" borderId="0" xfId="0" applyFont="1" applyFill="1" applyBorder="1" applyAlignment="1">
      <alignment horizontal="left" vertical="center"/>
    </xf>
    <xf numFmtId="0"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79" fontId="22" fillId="0" borderId="0" xfId="1" applyNumberFormat="1" applyFont="1" applyFill="1" applyBorder="1" applyAlignment="1">
      <alignment horizontal="right" vertical="center"/>
    </xf>
    <xf numFmtId="0" fontId="23" fillId="0" borderId="0" xfId="0" applyFont="1" applyFill="1" applyAlignment="1">
      <alignment horizontal="center" vertical="center"/>
    </xf>
    <xf numFmtId="0" fontId="31" fillId="0" borderId="0" xfId="0" applyFont="1" applyAlignment="1">
      <alignment horizontal="left" vertical="center" wrapText="1"/>
    </xf>
    <xf numFmtId="0" fontId="37" fillId="0" borderId="0" xfId="0" applyFont="1" applyAlignment="1">
      <alignment horizontal="left" vertical="center"/>
    </xf>
    <xf numFmtId="0" fontId="38" fillId="0" borderId="0" xfId="0" applyFont="1" applyFill="1" applyAlignment="1">
      <alignment horizontal="center" vertical="center"/>
    </xf>
    <xf numFmtId="0" fontId="35" fillId="0" borderId="0" xfId="0" applyFont="1" applyAlignment="1">
      <alignment vertical="center"/>
    </xf>
    <xf numFmtId="0" fontId="23" fillId="0" borderId="0" xfId="0" applyFont="1" applyAlignment="1">
      <alignment vertical="center"/>
    </xf>
    <xf numFmtId="0" fontId="40" fillId="0" borderId="0" xfId="0" applyFont="1" applyFill="1" applyAlignment="1">
      <alignment horizontal="center" vertical="center"/>
    </xf>
    <xf numFmtId="0" fontId="31" fillId="0" borderId="0" xfId="0" applyFont="1" applyAlignment="1">
      <alignment horizontal="left" vertical="center"/>
    </xf>
    <xf numFmtId="0" fontId="41" fillId="0" borderId="0" xfId="0" applyFont="1" applyFill="1" applyAlignment="1">
      <alignment horizontal="left" vertical="center"/>
    </xf>
    <xf numFmtId="0" fontId="39" fillId="0" borderId="0" xfId="0" applyFont="1" applyFill="1" applyAlignment="1">
      <alignment horizontal="center" vertical="center"/>
    </xf>
    <xf numFmtId="0" fontId="36" fillId="0" borderId="0" xfId="0" applyFont="1" applyAlignment="1">
      <alignment vertical="center"/>
    </xf>
    <xf numFmtId="183" fontId="28" fillId="0" borderId="2" xfId="1" applyNumberFormat="1" applyFont="1" applyFill="1" applyBorder="1" applyAlignment="1">
      <alignment horizontal="center" vertical="center"/>
    </xf>
    <xf numFmtId="0" fontId="44" fillId="0" borderId="0" xfId="0" applyFont="1"/>
    <xf numFmtId="0" fontId="44" fillId="0" borderId="0" xfId="0" applyFont="1" applyAlignment="1">
      <alignment vertical="center"/>
    </xf>
    <xf numFmtId="0" fontId="16" fillId="0" borderId="0" xfId="0" applyFont="1"/>
    <xf numFmtId="0" fontId="29" fillId="0" borderId="0" xfId="0" applyFont="1" applyBorder="1" applyAlignment="1">
      <alignment horizontal="center" vertical="center"/>
    </xf>
    <xf numFmtId="0" fontId="19" fillId="0" borderId="0" xfId="0" applyFont="1" applyAlignment="1">
      <alignment horizontal="left" vertical="center"/>
    </xf>
    <xf numFmtId="0" fontId="22" fillId="0" borderId="0" xfId="0" applyFont="1" applyAlignment="1">
      <alignment horizontal="left" vertical="center" indent="2"/>
    </xf>
    <xf numFmtId="0" fontId="22" fillId="0" borderId="0" xfId="0" applyFont="1" applyAlignment="1">
      <alignment horizontal="left" vertical="center"/>
    </xf>
    <xf numFmtId="0" fontId="22" fillId="0" borderId="0" xfId="0" applyFont="1" applyAlignment="1">
      <alignment horizontal="distributed" vertical="center"/>
    </xf>
    <xf numFmtId="0" fontId="35" fillId="0" borderId="0" xfId="0" applyFont="1" applyFill="1" applyAlignment="1">
      <alignment horizontal="left" vertical="center"/>
    </xf>
    <xf numFmtId="41" fontId="48" fillId="0" borderId="0" xfId="1" applyFont="1" applyFill="1" applyBorder="1" applyAlignment="1">
      <alignment horizontal="right" vertical="center"/>
    </xf>
    <xf numFmtId="176" fontId="22" fillId="0" borderId="0" xfId="1" applyNumberFormat="1" applyFont="1" applyFill="1" applyBorder="1" applyAlignment="1">
      <alignment horizontal="right" vertical="center" indent="2"/>
    </xf>
    <xf numFmtId="177" fontId="26" fillId="0" borderId="0" xfId="1" applyNumberFormat="1" applyFont="1" applyFill="1" applyBorder="1" applyAlignment="1">
      <alignment horizontal="left" vertical="center"/>
    </xf>
    <xf numFmtId="41" fontId="22" fillId="0" borderId="0" xfId="0" applyNumberFormat="1" applyFont="1" applyFill="1" applyBorder="1" applyAlignment="1">
      <alignment horizontal="right" vertical="center" indent="2"/>
    </xf>
    <xf numFmtId="0" fontId="22" fillId="0" borderId="0" xfId="0" applyFont="1" applyFill="1" applyBorder="1" applyAlignment="1">
      <alignment horizontal="distributed" vertical="center"/>
    </xf>
    <xf numFmtId="176" fontId="22" fillId="0" borderId="0" xfId="1" applyNumberFormat="1" applyFont="1" applyFill="1" applyBorder="1" applyAlignment="1">
      <alignment vertical="center"/>
    </xf>
    <xf numFmtId="0" fontId="27" fillId="0" borderId="0" xfId="0" applyFont="1" applyAlignment="1">
      <alignment horizontal="distributed" vertical="center"/>
    </xf>
    <xf numFmtId="0" fontId="30" fillId="0" borderId="0" xfId="0" applyFont="1" applyAlignment="1">
      <alignment horizontal="distributed" vertical="center"/>
    </xf>
    <xf numFmtId="0" fontId="39" fillId="0" borderId="0" xfId="0" applyFont="1" applyAlignment="1">
      <alignment vertical="center"/>
    </xf>
    <xf numFmtId="0" fontId="51" fillId="0" borderId="0" xfId="0" applyFont="1" applyFill="1" applyAlignment="1">
      <alignment horizontal="center" vertical="center"/>
    </xf>
    <xf numFmtId="0" fontId="51" fillId="0" borderId="0" xfId="0" applyFont="1" applyFill="1" applyBorder="1" applyAlignment="1">
      <alignment horizontal="center" vertical="center"/>
    </xf>
    <xf numFmtId="41" fontId="51" fillId="0" borderId="0" xfId="1" applyFont="1" applyFill="1" applyBorder="1" applyAlignment="1">
      <alignment horizontal="center" vertical="center"/>
    </xf>
    <xf numFmtId="41" fontId="51" fillId="0" borderId="0" xfId="1" applyFont="1" applyFill="1" applyBorder="1" applyAlignment="1">
      <alignment horizontal="right" vertical="center"/>
    </xf>
    <xf numFmtId="0" fontId="51" fillId="0" borderId="0" xfId="0" applyFont="1" applyFill="1" applyBorder="1" applyAlignment="1">
      <alignment horizontal="left" vertical="center"/>
    </xf>
    <xf numFmtId="0" fontId="51" fillId="0" borderId="0" xfId="0" applyNumberFormat="1" applyFont="1" applyFill="1" applyBorder="1" applyAlignment="1">
      <alignment horizontal="center" vertical="center"/>
    </xf>
    <xf numFmtId="176" fontId="51" fillId="0" borderId="0" xfId="1" applyNumberFormat="1" applyFont="1" applyFill="1" applyBorder="1" applyAlignment="1">
      <alignment horizontal="right" vertical="center" indent="2"/>
    </xf>
    <xf numFmtId="178" fontId="51" fillId="0" borderId="0" xfId="0" applyNumberFormat="1" applyFont="1" applyFill="1" applyBorder="1" applyAlignment="1">
      <alignment horizontal="right" vertical="center"/>
    </xf>
    <xf numFmtId="41" fontId="51" fillId="0" borderId="0" xfId="0" applyNumberFormat="1" applyFont="1" applyFill="1" applyBorder="1" applyAlignment="1">
      <alignment horizontal="right" vertical="center" indent="2"/>
    </xf>
    <xf numFmtId="0" fontId="51" fillId="0" borderId="0" xfId="0" applyFont="1" applyFill="1" applyAlignment="1">
      <alignment horizontal="right" vertical="center"/>
    </xf>
    <xf numFmtId="0" fontId="51" fillId="0" borderId="0" xfId="0" applyFont="1" applyFill="1" applyBorder="1" applyAlignment="1">
      <alignment horizontal="distributed" vertical="center"/>
    </xf>
    <xf numFmtId="176" fontId="51" fillId="0" borderId="0" xfId="1" applyNumberFormat="1" applyFont="1" applyFill="1" applyBorder="1" applyAlignment="1">
      <alignment vertical="center"/>
    </xf>
    <xf numFmtId="0" fontId="51" fillId="0" borderId="0" xfId="0" applyFont="1" applyFill="1" applyBorder="1" applyAlignment="1">
      <alignment vertical="center"/>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0" fillId="0" borderId="0" xfId="0" applyFont="1"/>
    <xf numFmtId="0" fontId="27" fillId="0" borderId="0" xfId="0" applyFont="1" applyAlignment="1">
      <alignment horizontal="left" vertical="center"/>
    </xf>
    <xf numFmtId="0" fontId="16" fillId="0" borderId="0" xfId="0" applyFont="1" applyAlignment="1">
      <alignment horizontal="left" vertical="center"/>
    </xf>
    <xf numFmtId="0" fontId="34" fillId="0" borderId="0" xfId="0" applyFont="1" applyAlignment="1">
      <alignment horizontal="left" vertical="center"/>
    </xf>
    <xf numFmtId="0" fontId="35" fillId="0" borderId="0" xfId="0" applyFont="1" applyFill="1" applyAlignment="1">
      <alignment horizontal="left" vertical="center" indent="3"/>
    </xf>
    <xf numFmtId="0" fontId="22" fillId="0" borderId="0" xfId="0" applyFont="1" applyFill="1" applyAlignment="1">
      <alignment horizontal="left" vertical="center" wrapText="1" shrinkToFit="1"/>
    </xf>
    <xf numFmtId="0" fontId="35" fillId="0" borderId="0" xfId="0" applyFont="1" applyFill="1" applyAlignment="1">
      <alignment horizontal="left" vertical="center" indent="15"/>
    </xf>
    <xf numFmtId="0" fontId="22" fillId="0" borderId="0" xfId="0" applyFont="1" applyFill="1" applyAlignment="1">
      <alignment horizontal="left" vertical="center"/>
    </xf>
    <xf numFmtId="0" fontId="22" fillId="0" borderId="0" xfId="0" applyFont="1" applyFill="1" applyAlignment="1">
      <alignment vertical="center"/>
    </xf>
    <xf numFmtId="41" fontId="22" fillId="0" borderId="0" xfId="1" applyFont="1" applyFill="1" applyBorder="1" applyAlignment="1">
      <alignment horizontal="center" vertical="center"/>
    </xf>
    <xf numFmtId="0" fontId="26" fillId="0" borderId="0" xfId="0" applyFont="1" applyFill="1" applyAlignment="1">
      <alignment horizontal="center" vertical="center"/>
    </xf>
    <xf numFmtId="178" fontId="22" fillId="0" borderId="0" xfId="0" applyNumberFormat="1" applyFont="1" applyFill="1" applyBorder="1" applyAlignment="1">
      <alignment horizontal="right" vertical="center"/>
    </xf>
    <xf numFmtId="0" fontId="22" fillId="0" borderId="0" xfId="0" applyFont="1" applyFill="1" applyBorder="1" applyAlignment="1">
      <alignment vertical="center"/>
    </xf>
    <xf numFmtId="0" fontId="24" fillId="0" borderId="0" xfId="0" applyFont="1" applyFill="1" applyAlignment="1">
      <alignment horizontal="center" vertical="center"/>
    </xf>
    <xf numFmtId="179" fontId="26" fillId="0" borderId="0" xfId="1" applyNumberFormat="1" applyFont="1" applyFill="1" applyBorder="1" applyAlignment="1">
      <alignment horizontal="right" vertical="center"/>
    </xf>
    <xf numFmtId="178" fontId="26" fillId="0" borderId="0" xfId="0" applyNumberFormat="1" applyFont="1" applyFill="1" applyBorder="1" applyAlignment="1">
      <alignment horizontal="right" vertical="center"/>
    </xf>
    <xf numFmtId="41" fontId="22" fillId="0" borderId="0" xfId="1" applyFont="1" applyFill="1" applyBorder="1" applyAlignment="1">
      <alignment horizontal="right" vertical="center"/>
    </xf>
    <xf numFmtId="0" fontId="22" fillId="0" borderId="0" xfId="0" applyFont="1" applyFill="1" applyAlignment="1">
      <alignment horizontal="center" vertical="center"/>
    </xf>
    <xf numFmtId="0" fontId="22" fillId="0" borderId="0" xfId="0" applyFont="1" applyFill="1" applyAlignment="1">
      <alignment horizontal="center" vertical="center"/>
    </xf>
    <xf numFmtId="0" fontId="49" fillId="0" borderId="0" xfId="0" applyFont="1" applyAlignment="1">
      <alignment horizontal="left" vertical="center"/>
    </xf>
    <xf numFmtId="0" fontId="22" fillId="0" borderId="0" xfId="0" applyFont="1" applyFill="1" applyAlignment="1">
      <alignment horizontal="center"/>
    </xf>
    <xf numFmtId="0" fontId="18" fillId="0" borderId="0" xfId="0" applyFont="1" applyAlignment="1"/>
    <xf numFmtId="0" fontId="0" fillId="0" borderId="0" xfId="0" applyFont="1" applyAlignment="1"/>
    <xf numFmtId="0" fontId="16" fillId="0" borderId="0" xfId="0" applyFont="1" applyAlignment="1"/>
    <xf numFmtId="0" fontId="24" fillId="0" borderId="0" xfId="0" applyFont="1" applyFill="1" applyAlignment="1">
      <alignment horizontal="center"/>
    </xf>
    <xf numFmtId="0" fontId="27" fillId="0" borderId="0" xfId="0" applyFont="1" applyFill="1" applyAlignment="1">
      <alignment horizontal="center"/>
    </xf>
    <xf numFmtId="0" fontId="22" fillId="0" borderId="0" xfId="0" applyFont="1" applyFill="1" applyAlignment="1">
      <alignment horizontal="left"/>
    </xf>
    <xf numFmtId="0" fontId="23" fillId="0" borderId="0" xfId="0" applyFont="1" applyFill="1" applyAlignment="1">
      <alignment horizontal="center"/>
    </xf>
    <xf numFmtId="0" fontId="0" fillId="0" borderId="0" xfId="0" applyFont="1" applyAlignment="1">
      <alignment horizontal="left" vertical="center" wrapText="1"/>
    </xf>
    <xf numFmtId="0" fontId="22" fillId="0" borderId="0" xfId="0" applyFont="1" applyFill="1" applyAlignment="1">
      <alignment horizontal="center" vertical="center"/>
    </xf>
    <xf numFmtId="41" fontId="22" fillId="0" borderId="2" xfId="1" applyNumberFormat="1" applyFont="1" applyFill="1" applyBorder="1" applyAlignment="1">
      <alignment horizontal="center" vertical="center"/>
    </xf>
    <xf numFmtId="0" fontId="22" fillId="0" borderId="0" xfId="0" applyFont="1" applyFill="1" applyAlignment="1">
      <alignment horizontal="right" vertical="center"/>
    </xf>
    <xf numFmtId="0" fontId="22" fillId="0" borderId="0" xfId="0" applyFont="1" applyFill="1" applyBorder="1" applyAlignment="1">
      <alignment horizontal="center" vertical="center"/>
    </xf>
    <xf numFmtId="41" fontId="22" fillId="0" borderId="2" xfId="0" applyNumberFormat="1" applyFont="1" applyFill="1" applyBorder="1" applyAlignment="1">
      <alignment horizontal="center" vertical="center"/>
    </xf>
    <xf numFmtId="177" fontId="22" fillId="0" borderId="0" xfId="1" applyNumberFormat="1" applyFont="1" applyFill="1" applyBorder="1" applyAlignment="1">
      <alignment horizontal="left" vertical="center"/>
    </xf>
    <xf numFmtId="0" fontId="22" fillId="0" borderId="0" xfId="0" applyFont="1" applyFill="1" applyAlignment="1">
      <alignment horizontal="left" vertical="center"/>
    </xf>
    <xf numFmtId="0" fontId="26" fillId="0" borderId="0" xfId="0" applyFont="1" applyFill="1" applyBorder="1" applyAlignment="1">
      <alignment horizontal="center" vertical="center"/>
    </xf>
    <xf numFmtId="0" fontId="0" fillId="0" borderId="0" xfId="0" quotePrefix="1" applyFont="1" applyAlignment="1">
      <alignment horizontal="right" vertical="center"/>
    </xf>
    <xf numFmtId="0" fontId="18" fillId="0" borderId="0" xfId="0" quotePrefix="1" applyFont="1" applyAlignment="1"/>
    <xf numFmtId="0" fontId="0" fillId="0" borderId="0" xfId="0" applyFont="1" applyAlignment="1">
      <alignment vertical="center"/>
    </xf>
    <xf numFmtId="0" fontId="22" fillId="0" borderId="0" xfId="0" applyFont="1" applyFill="1" applyBorder="1" applyAlignment="1">
      <alignment horizontal="center" vertical="center"/>
    </xf>
    <xf numFmtId="0" fontId="15" fillId="2" borderId="0" xfId="2" applyNumberFormat="1" applyBorder="1" applyAlignment="1">
      <alignment horizontal="center" vertical="center"/>
    </xf>
    <xf numFmtId="41" fontId="15" fillId="2" borderId="0" xfId="2" applyNumberFormat="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0" borderId="0" xfId="0" applyFont="1" applyAlignment="1">
      <alignment horizontal="left" vertical="center"/>
    </xf>
    <xf numFmtId="0" fontId="22" fillId="0" borderId="0" xfId="0" applyFont="1" applyFill="1" applyAlignment="1">
      <alignment horizontal="center" vertical="center"/>
    </xf>
    <xf numFmtId="0" fontId="42" fillId="0" borderId="0" xfId="0" applyFont="1" applyAlignment="1">
      <alignment horizontal="left" vertical="center"/>
    </xf>
    <xf numFmtId="0" fontId="49" fillId="0" borderId="0" xfId="0" applyFont="1" applyAlignment="1">
      <alignment horizontal="left" vertical="center"/>
    </xf>
    <xf numFmtId="0" fontId="35" fillId="0" borderId="0" xfId="0" applyFont="1" applyFill="1" applyAlignment="1">
      <alignment horizontal="left" vertical="center" indent="3"/>
    </xf>
    <xf numFmtId="0" fontId="42" fillId="0" borderId="0" xfId="0" applyFont="1" applyBorder="1" applyAlignment="1">
      <alignment horizontal="center" vertical="center" wrapText="1"/>
    </xf>
    <xf numFmtId="0" fontId="35" fillId="0" borderId="0" xfId="0" applyFont="1" applyFill="1" applyAlignment="1">
      <alignment vertical="center"/>
    </xf>
    <xf numFmtId="0" fontId="55" fillId="0" borderId="0" xfId="0" applyFont="1" applyFill="1" applyAlignment="1">
      <alignment horizontal="left"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shrinkToFit="1"/>
    </xf>
    <xf numFmtId="182" fontId="56" fillId="0" borderId="12" xfId="3" applyNumberFormat="1" applyFont="1" applyFill="1" applyBorder="1" applyAlignment="1">
      <alignment horizontal="center" vertical="center"/>
    </xf>
    <xf numFmtId="0" fontId="56" fillId="0" borderId="20" xfId="3" applyNumberFormat="1" applyFont="1" applyFill="1" applyBorder="1" applyAlignment="1">
      <alignment horizontal="center" vertical="center"/>
    </xf>
    <xf numFmtId="0" fontId="56" fillId="0" borderId="12" xfId="3" applyNumberFormat="1" applyFont="1" applyFill="1" applyBorder="1" applyAlignment="1">
      <alignment horizontal="center" vertical="center"/>
    </xf>
    <xf numFmtId="182" fontId="49" fillId="0" borderId="2" xfId="1" applyNumberFormat="1" applyFont="1" applyFill="1" applyBorder="1" applyAlignment="1">
      <alignment horizontal="center" vertical="center"/>
    </xf>
    <xf numFmtId="0" fontId="49" fillId="0" borderId="3" xfId="1" applyNumberFormat="1" applyFont="1" applyFill="1" applyBorder="1" applyAlignment="1">
      <alignment horizontal="center" vertical="center"/>
    </xf>
    <xf numFmtId="0" fontId="49" fillId="0" borderId="2" xfId="0" applyNumberFormat="1" applyFont="1" applyFill="1" applyBorder="1" applyAlignment="1">
      <alignment horizontal="center" vertical="center"/>
    </xf>
    <xf numFmtId="182" fontId="56" fillId="0" borderId="2" xfId="3" applyNumberFormat="1" applyFont="1" applyFill="1" applyBorder="1" applyAlignment="1">
      <alignment horizontal="center" vertical="center"/>
    </xf>
    <xf numFmtId="0" fontId="56" fillId="0" borderId="3" xfId="3" applyNumberFormat="1" applyFont="1" applyFill="1" applyBorder="1" applyAlignment="1">
      <alignment horizontal="center" vertical="center"/>
    </xf>
    <xf numFmtId="0" fontId="56" fillId="0" borderId="2" xfId="3"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12" fillId="2" borderId="0" xfId="2" applyFont="1" applyBorder="1" applyAlignment="1">
      <alignment horizontal="center" vertical="center"/>
    </xf>
    <xf numFmtId="0" fontId="10" fillId="2" borderId="0" xfId="2" applyNumberFormat="1" applyFont="1" applyBorder="1" applyAlignment="1">
      <alignment horizontal="center" vertical="center"/>
    </xf>
    <xf numFmtId="0" fontId="27" fillId="0" borderId="0" xfId="0" applyFont="1" applyAlignment="1">
      <alignment horizontal="left" vertical="center"/>
    </xf>
    <xf numFmtId="0" fontId="57" fillId="4" borderId="9" xfId="4" applyNumberFormat="1" applyFont="1" applyBorder="1" applyAlignment="1">
      <alignment vertical="center"/>
    </xf>
    <xf numFmtId="0" fontId="59" fillId="6" borderId="0" xfId="4" applyNumberFormat="1" applyFont="1" applyFill="1" applyBorder="1" applyAlignment="1">
      <alignment horizontal="left" vertical="center"/>
    </xf>
    <xf numFmtId="0" fontId="9" fillId="4" borderId="0" xfId="4" applyNumberFormat="1" applyFont="1" applyBorder="1" applyAlignment="1">
      <alignment horizontal="left" vertical="center"/>
    </xf>
    <xf numFmtId="0" fontId="22" fillId="0" borderId="0" xfId="0" applyFont="1" applyFill="1" applyAlignment="1">
      <alignment horizontal="center" vertical="center"/>
    </xf>
    <xf numFmtId="0" fontId="34" fillId="0" borderId="0" xfId="0" applyFont="1" applyAlignment="1">
      <alignment horizontal="left" vertical="center"/>
    </xf>
    <xf numFmtId="0" fontId="8" fillId="4" borderId="0" xfId="4" applyNumberFormat="1" applyFont="1" applyBorder="1" applyAlignment="1">
      <alignment horizontal="left" vertical="center"/>
    </xf>
    <xf numFmtId="0" fontId="8" fillId="4" borderId="0" xfId="4" applyNumberFormat="1" applyFont="1" applyBorder="1" applyAlignment="1">
      <alignment vertical="center"/>
    </xf>
    <xf numFmtId="0" fontId="53" fillId="0" borderId="0" xfId="0" quotePrefix="1" applyFont="1" applyAlignment="1">
      <alignment horizontal="left" vertical="center"/>
    </xf>
    <xf numFmtId="0" fontId="0" fillId="0" borderId="0" xfId="0" applyAlignment="1">
      <alignment horizontal="right" vertical="center"/>
    </xf>
    <xf numFmtId="0" fontId="42" fillId="0" borderId="0" xfId="0" applyFont="1" applyAlignment="1">
      <alignment vertical="center"/>
    </xf>
    <xf numFmtId="0" fontId="42" fillId="0" borderId="0" xfId="0" quotePrefix="1" applyFont="1" applyAlignment="1">
      <alignment vertical="center"/>
    </xf>
    <xf numFmtId="0" fontId="63" fillId="0" borderId="0" xfId="0" applyFont="1" applyAlignment="1">
      <alignment vertical="center"/>
    </xf>
    <xf numFmtId="0" fontId="42" fillId="0" borderId="0" xfId="0" applyFont="1" applyAlignment="1">
      <alignment horizontal="left" vertical="center"/>
    </xf>
    <xf numFmtId="0" fontId="22" fillId="0" borderId="0" xfId="0" applyFont="1" applyFill="1" applyAlignment="1">
      <alignment horizontal="center" vertical="center"/>
    </xf>
    <xf numFmtId="0" fontId="66" fillId="0" borderId="0" xfId="0" applyFont="1"/>
    <xf numFmtId="0" fontId="7" fillId="5" borderId="0" xfId="5" applyNumberFormat="1" applyFont="1" applyBorder="1" applyAlignment="1">
      <alignment horizontal="center" vertical="center"/>
    </xf>
    <xf numFmtId="0" fontId="6" fillId="5" borderId="0" xfId="5" applyNumberFormat="1" applyFont="1" applyBorder="1" applyAlignment="1">
      <alignment horizontal="left" vertical="center"/>
    </xf>
    <xf numFmtId="0" fontId="15" fillId="0" borderId="0" xfId="2" applyNumberFormat="1" applyFill="1" applyBorder="1" applyAlignment="1">
      <alignment horizontal="center" vertical="center"/>
    </xf>
    <xf numFmtId="41" fontId="26" fillId="0" borderId="0" xfId="1" applyFont="1" applyFill="1" applyBorder="1" applyAlignment="1">
      <alignment horizontal="righ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Alignment="1">
      <alignment horizontal="right" vertical="center"/>
    </xf>
    <xf numFmtId="0" fontId="71" fillId="0" borderId="0" xfId="0" applyFont="1" applyAlignment="1">
      <alignment horizontal="left" vertical="center"/>
    </xf>
    <xf numFmtId="0" fontId="5" fillId="4" borderId="0" xfId="4" applyNumberFormat="1" applyFont="1" applyBorder="1" applyAlignment="1">
      <alignment horizontal="left" vertical="center"/>
    </xf>
    <xf numFmtId="0" fontId="22" fillId="0" borderId="0" xfId="0" applyFont="1" applyFill="1" applyAlignment="1">
      <alignment horizontal="left"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xf>
    <xf numFmtId="41" fontId="27" fillId="0" borderId="0" xfId="1" applyFont="1" applyFill="1" applyBorder="1" applyAlignment="1">
      <alignment horizontal="center" vertical="center"/>
    </xf>
    <xf numFmtId="0" fontId="22" fillId="0" borderId="0" xfId="0" applyFont="1" applyFill="1" applyAlignment="1">
      <alignment horizontal="center" vertical="center"/>
    </xf>
    <xf numFmtId="0" fontId="39" fillId="0" borderId="0" xfId="0" applyFont="1" applyFill="1" applyAlignment="1">
      <alignment horizontal="left" vertical="center"/>
    </xf>
    <xf numFmtId="0" fontId="39" fillId="0" borderId="0" xfId="0" applyFont="1" applyFill="1" applyAlignment="1">
      <alignment vertical="center"/>
    </xf>
    <xf numFmtId="0" fontId="22" fillId="0" borderId="0" xfId="0" applyFont="1" applyFill="1" applyAlignment="1">
      <alignment horizontal="center" vertical="center"/>
    </xf>
    <xf numFmtId="0" fontId="26" fillId="0" borderId="0" xfId="0" applyFont="1" applyFill="1" applyBorder="1" applyAlignment="1">
      <alignment horizontal="center" vertical="center"/>
    </xf>
    <xf numFmtId="0" fontId="22" fillId="0" borderId="10" xfId="0" applyFont="1" applyFill="1" applyBorder="1" applyAlignment="1">
      <alignment horizontal="center" vertical="center"/>
    </xf>
    <xf numFmtId="41"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Alignment="1">
      <alignment horizontal="right" vertical="center"/>
    </xf>
    <xf numFmtId="0" fontId="22" fillId="0" borderId="0" xfId="0" applyFont="1" applyFill="1" applyAlignment="1">
      <alignment horizontal="center" vertical="center"/>
    </xf>
    <xf numFmtId="0" fontId="74" fillId="0" borderId="0" xfId="0" applyFont="1" applyFill="1" applyBorder="1" applyAlignment="1">
      <alignment horizontal="center" vertical="center"/>
    </xf>
    <xf numFmtId="41" fontId="74" fillId="0" borderId="0" xfId="1"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Fill="1" applyAlignment="1">
      <alignment horizontal="lef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47" fillId="0" borderId="0" xfId="0" applyFont="1" applyFill="1" applyBorder="1" applyAlignment="1">
      <alignment horizontal="center" vertical="center"/>
    </xf>
    <xf numFmtId="0" fontId="22" fillId="0" borderId="26" xfId="0" applyFont="1" applyFill="1" applyBorder="1" applyAlignment="1">
      <alignment horizontal="center" vertical="center" shrinkToFit="1"/>
    </xf>
    <xf numFmtId="41" fontId="22" fillId="0" borderId="4" xfId="1" applyFont="1" applyFill="1" applyBorder="1" applyAlignment="1">
      <alignment horizontal="center" vertical="center"/>
    </xf>
    <xf numFmtId="41" fontId="22" fillId="0" borderId="3" xfId="1" applyFont="1" applyFill="1" applyBorder="1" applyAlignment="1">
      <alignment horizontal="right" vertical="center"/>
    </xf>
    <xf numFmtId="0" fontId="22" fillId="0" borderId="25" xfId="0" applyFont="1" applyFill="1" applyBorder="1" applyAlignment="1">
      <alignment horizontal="center" vertical="center"/>
    </xf>
    <xf numFmtId="0" fontId="27" fillId="0" borderId="0" xfId="0" applyFont="1" applyFill="1" applyBorder="1" applyAlignment="1">
      <alignment horizontal="left" vertical="center"/>
    </xf>
    <xf numFmtId="0" fontId="22" fillId="0" borderId="0" xfId="0" applyFont="1" applyFill="1" applyBorder="1" applyAlignment="1">
      <alignment horizontal="center" vertical="center"/>
    </xf>
    <xf numFmtId="176" fontId="26" fillId="0" borderId="0" xfId="1" applyNumberFormat="1" applyFont="1" applyFill="1" applyBorder="1" applyAlignment="1">
      <alignment horizontal="right" vertical="center" indent="2"/>
    </xf>
    <xf numFmtId="41" fontId="26" fillId="0" borderId="0" xfId="0" applyNumberFormat="1" applyFont="1" applyFill="1" applyBorder="1" applyAlignment="1">
      <alignment horizontal="center" vertical="center"/>
    </xf>
    <xf numFmtId="41" fontId="26" fillId="0" borderId="0" xfId="1" applyFont="1" applyFill="1" applyBorder="1" applyAlignment="1">
      <alignment horizontal="center" vertical="center"/>
    </xf>
    <xf numFmtId="185" fontId="22" fillId="0" borderId="4" xfId="1" applyNumberFormat="1" applyFont="1" applyFill="1" applyBorder="1" applyAlignment="1">
      <alignment vertical="center"/>
    </xf>
    <xf numFmtId="0" fontId="26" fillId="0" borderId="0" xfId="0" applyFont="1" applyFill="1" applyBorder="1" applyAlignment="1">
      <alignment horizontal="left" vertical="center"/>
    </xf>
    <xf numFmtId="41"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41" fontId="22" fillId="0" borderId="2" xfId="1" applyNumberFormat="1" applyFont="1" applyFill="1" applyBorder="1" applyAlignment="1">
      <alignment horizontal="center" vertical="center" shrinkToFit="1"/>
    </xf>
    <xf numFmtId="41" fontId="22" fillId="0" borderId="12" xfId="1" applyNumberFormat="1" applyFont="1" applyFill="1" applyBorder="1" applyAlignment="1">
      <alignment horizontal="center" vertical="center" shrinkToFit="1"/>
    </xf>
    <xf numFmtId="188" fontId="27" fillId="0" borderId="0" xfId="1" applyNumberFormat="1" applyFont="1" applyFill="1" applyBorder="1" applyAlignment="1">
      <alignment horizontal="center" vertical="center"/>
    </xf>
    <xf numFmtId="189" fontId="22" fillId="0" borderId="0" xfId="1"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190" fontId="22" fillId="0" borderId="0" xfId="0" applyNumberFormat="1" applyFont="1" applyFill="1" applyBorder="1" applyAlignment="1">
      <alignment horizontal="center" vertical="center"/>
    </xf>
    <xf numFmtId="0" fontId="22" fillId="0" borderId="0" xfId="0" applyFont="1" applyFill="1" applyBorder="1" applyAlignment="1">
      <alignment horizontal="left" vertical="center" indent="1"/>
    </xf>
    <xf numFmtId="0" fontId="26" fillId="0" borderId="0" xfId="0" applyFont="1" applyFill="1" applyBorder="1" applyAlignment="1">
      <alignment horizontal="left" vertical="center" indent="1"/>
    </xf>
    <xf numFmtId="0" fontId="22" fillId="0" borderId="21" xfId="0" applyFont="1" applyFill="1" applyBorder="1" applyAlignment="1">
      <alignment vertical="center"/>
    </xf>
    <xf numFmtId="3" fontId="22" fillId="0" borderId="12"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47" fillId="0" borderId="0" xfId="0" applyFont="1" applyFill="1" applyBorder="1" applyAlignment="1">
      <alignment horizontal="left" vertical="center"/>
    </xf>
    <xf numFmtId="3" fontId="27" fillId="0" borderId="0" xfId="0" applyNumberFormat="1" applyFont="1" applyFill="1" applyBorder="1" applyAlignment="1">
      <alignment horizontal="center" vertical="center"/>
    </xf>
    <xf numFmtId="0" fontId="22"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41" fontId="30" fillId="0" borderId="0" xfId="1" applyFont="1" applyFill="1" applyBorder="1" applyAlignment="1">
      <alignment horizontal="center" vertical="center"/>
    </xf>
    <xf numFmtId="0" fontId="22" fillId="0" borderId="0" xfId="0" applyFont="1" applyFill="1" applyBorder="1" applyAlignment="1">
      <alignment horizontal="center" vertical="center" shrinkToFit="1"/>
    </xf>
    <xf numFmtId="3" fontId="30" fillId="0" borderId="0" xfId="1" applyNumberFormat="1" applyFont="1" applyFill="1" applyBorder="1" applyAlignment="1">
      <alignment horizontal="center" vertical="center"/>
    </xf>
    <xf numFmtId="0" fontId="22" fillId="0" borderId="8" xfId="0" applyFont="1" applyFill="1" applyBorder="1" applyAlignment="1">
      <alignment horizontal="left" vertical="center"/>
    </xf>
    <xf numFmtId="41" fontId="30" fillId="0" borderId="0" xfId="1" applyFont="1" applyFill="1" applyBorder="1" applyAlignment="1">
      <alignment horizontal="left" vertical="center" wrapText="1" shrinkToFit="1"/>
    </xf>
    <xf numFmtId="41" fontId="28" fillId="0" borderId="0" xfId="1" applyFont="1" applyFill="1" applyBorder="1" applyAlignment="1">
      <alignment horizontal="center" vertical="center"/>
    </xf>
    <xf numFmtId="3" fontId="30" fillId="0" borderId="0" xfId="1" applyNumberFormat="1" applyFont="1" applyFill="1" applyBorder="1" applyAlignment="1">
      <alignment horizontal="right" vertical="center"/>
    </xf>
    <xf numFmtId="0" fontId="30" fillId="0" borderId="0" xfId="0" applyFont="1" applyFill="1" applyBorder="1" applyAlignment="1">
      <alignment horizontal="center" vertical="center"/>
    </xf>
    <xf numFmtId="0" fontId="22" fillId="0" borderId="8" xfId="0" applyFont="1" applyFill="1" applyBorder="1" applyAlignment="1">
      <alignment horizontal="left" vertical="center" wrapText="1"/>
    </xf>
    <xf numFmtId="3" fontId="30"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2" fillId="0" borderId="10" xfId="0" applyFont="1" applyFill="1" applyBorder="1" applyAlignment="1">
      <alignment vertical="center"/>
    </xf>
    <xf numFmtId="3" fontId="30" fillId="0" borderId="0" xfId="0" applyNumberFormat="1" applyFont="1" applyFill="1" applyBorder="1" applyAlignment="1">
      <alignment horizontal="right" vertical="center"/>
    </xf>
    <xf numFmtId="3" fontId="30" fillId="0" borderId="0" xfId="1" applyNumberFormat="1" applyFont="1" applyFill="1" applyBorder="1" applyAlignment="1">
      <alignment horizontal="right" vertical="center" wrapText="1" shrinkToFit="1"/>
    </xf>
    <xf numFmtId="42" fontId="23" fillId="0" borderId="0" xfId="6" applyFont="1" applyFill="1" applyBorder="1" applyAlignment="1">
      <alignment horizontal="center" vertical="center"/>
    </xf>
    <xf numFmtId="0" fontId="23" fillId="0" borderId="0" xfId="0" applyFont="1" applyFill="1" applyBorder="1" applyAlignment="1">
      <alignment horizontal="left" vertical="center"/>
    </xf>
    <xf numFmtId="178" fontId="23" fillId="0" borderId="0" xfId="6" applyNumberFormat="1" applyFont="1" applyFill="1" applyBorder="1" applyAlignment="1">
      <alignment horizontal="right" vertical="center"/>
    </xf>
    <xf numFmtId="178" fontId="75" fillId="0" borderId="0" xfId="6" applyNumberFormat="1" applyFont="1" applyFill="1" applyBorder="1" applyAlignment="1">
      <alignment horizontal="right" vertical="center"/>
    </xf>
    <xf numFmtId="0" fontId="26" fillId="0" borderId="0" xfId="0" applyFont="1" applyFill="1" applyAlignment="1">
      <alignment vertical="center"/>
    </xf>
    <xf numFmtId="176" fontId="22" fillId="0" borderId="0" xfId="0" applyNumberFormat="1" applyFont="1" applyFill="1" applyBorder="1" applyAlignment="1">
      <alignment horizontal="center" vertical="center" shrinkToFit="1"/>
    </xf>
    <xf numFmtId="176" fontId="26" fillId="0" borderId="0" xfId="0" applyNumberFormat="1" applyFont="1" applyFill="1" applyBorder="1" applyAlignment="1">
      <alignment horizontal="center" vertical="center" shrinkToFit="1"/>
    </xf>
    <xf numFmtId="41" fontId="22" fillId="0" borderId="0" xfId="1" applyFont="1" applyFill="1" applyBorder="1" applyAlignment="1">
      <alignment vertical="center" shrinkToFit="1"/>
    </xf>
    <xf numFmtId="41" fontId="26" fillId="0" borderId="0" xfId="1" applyFont="1" applyFill="1" applyBorder="1" applyAlignment="1">
      <alignment vertical="center" shrinkToFit="1"/>
    </xf>
    <xf numFmtId="41" fontId="28" fillId="0" borderId="0" xfId="1" applyFont="1" applyFill="1" applyBorder="1" applyAlignment="1">
      <alignment vertical="center" shrinkToFit="1"/>
    </xf>
    <xf numFmtId="198" fontId="22"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41" fontId="27" fillId="0" borderId="0" xfId="1" applyFont="1" applyFill="1" applyBorder="1" applyAlignment="1">
      <alignment horizontal="center" vertical="center" wrapText="1"/>
    </xf>
    <xf numFmtId="44" fontId="22" fillId="0" borderId="0" xfId="0" applyNumberFormat="1" applyFont="1" applyFill="1" applyAlignment="1">
      <alignment horizontal="left" vertical="center"/>
    </xf>
    <xf numFmtId="176" fontId="22" fillId="0" borderId="0" xfId="0" applyNumberFormat="1" applyFont="1" applyFill="1" applyBorder="1" applyAlignment="1">
      <alignment horizontal="right" vertical="center" indent="2"/>
    </xf>
    <xf numFmtId="41" fontId="22" fillId="0" borderId="0" xfId="1" applyFont="1" applyFill="1" applyBorder="1" applyAlignment="1">
      <alignment horizontal="center" vertical="center" shrinkToFit="1"/>
    </xf>
    <xf numFmtId="43" fontId="27" fillId="0" borderId="0" xfId="1" applyNumberFormat="1" applyFont="1" applyFill="1" applyBorder="1" applyAlignment="1">
      <alignment horizontal="center" vertical="center" shrinkToFit="1"/>
    </xf>
    <xf numFmtId="201" fontId="22" fillId="0" borderId="0" xfId="0" applyNumberFormat="1" applyFont="1" applyFill="1" applyBorder="1" applyAlignment="1">
      <alignment horizontal="center" vertical="center"/>
    </xf>
    <xf numFmtId="201" fontId="27" fillId="0" borderId="0" xfId="0" applyNumberFormat="1" applyFont="1" applyFill="1" applyBorder="1" applyAlignment="1">
      <alignment horizontal="center" vertical="center"/>
    </xf>
    <xf numFmtId="41" fontId="26" fillId="0" borderId="0" xfId="1" applyFont="1" applyFill="1" applyBorder="1" applyAlignment="1">
      <alignment horizontal="center" vertical="center" shrinkToFit="1"/>
    </xf>
    <xf numFmtId="3" fontId="26" fillId="0" borderId="0" xfId="0" applyNumberFormat="1" applyFont="1" applyFill="1" applyBorder="1" applyAlignment="1">
      <alignment horizontal="center" vertical="center"/>
    </xf>
    <xf numFmtId="41" fontId="76" fillId="0" borderId="0" xfId="1" applyFont="1" applyFill="1" applyBorder="1" applyAlignment="1">
      <alignment vertical="center" shrinkToFit="1"/>
    </xf>
    <xf numFmtId="0" fontId="75" fillId="0" borderId="0" xfId="0" applyFont="1" applyFill="1" applyBorder="1" applyAlignment="1">
      <alignment horizontal="left" vertical="center"/>
    </xf>
    <xf numFmtId="0" fontId="77" fillId="0" borderId="0" xfId="0" applyFont="1"/>
    <xf numFmtId="42" fontId="75" fillId="0" borderId="0" xfId="6" applyFont="1" applyFill="1" applyBorder="1" applyAlignment="1">
      <alignment horizontal="center" vertical="center"/>
    </xf>
    <xf numFmtId="0" fontId="26" fillId="0" borderId="0" xfId="0" applyFont="1" applyFill="1" applyAlignment="1">
      <alignment horizontal="left" vertical="center"/>
    </xf>
    <xf numFmtId="0" fontId="26" fillId="0" borderId="0" xfId="0" applyNumberFormat="1" applyFont="1" applyFill="1" applyBorder="1" applyAlignment="1">
      <alignment horizontal="left" vertical="center"/>
    </xf>
    <xf numFmtId="0" fontId="26" fillId="0" borderId="0" xfId="0"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6" fillId="0" borderId="0" xfId="0" applyNumberFormat="1" applyFont="1" applyFill="1" applyAlignment="1">
      <alignment horizontal="left" vertical="center"/>
    </xf>
    <xf numFmtId="0" fontId="26" fillId="0" borderId="0" xfId="0" applyFont="1" applyFill="1" applyBorder="1" applyAlignment="1">
      <alignment horizontal="center" vertical="center" shrinkToFit="1"/>
    </xf>
    <xf numFmtId="0" fontId="22"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8" fillId="0" borderId="0" xfId="0" applyNumberFormat="1" applyFont="1" applyFill="1" applyBorder="1" applyAlignment="1">
      <alignment horizontal="left" vertical="center" indent="1" shrinkToFit="1"/>
    </xf>
    <xf numFmtId="0" fontId="76" fillId="0" borderId="0" xfId="0" applyNumberFormat="1" applyFont="1" applyFill="1" applyBorder="1" applyAlignment="1">
      <alignment horizontal="left" vertical="center" indent="1" shrinkToFit="1"/>
    </xf>
    <xf numFmtId="0" fontId="27" fillId="0" borderId="0" xfId="0" applyFont="1" applyFill="1" applyAlignment="1">
      <alignment horizontal="left" vertical="center"/>
    </xf>
    <xf numFmtId="0" fontId="47" fillId="0" borderId="0" xfId="0" applyFont="1" applyFill="1" applyAlignment="1">
      <alignment horizontal="left" vertical="center"/>
    </xf>
    <xf numFmtId="0" fontId="27" fillId="0" borderId="0"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xf>
    <xf numFmtId="43" fontId="26" fillId="0" borderId="0" xfId="0" applyNumberFormat="1" applyFont="1" applyFill="1" applyAlignment="1">
      <alignment horizontal="center" vertical="center"/>
    </xf>
    <xf numFmtId="41" fontId="26" fillId="0" borderId="0" xfId="0" applyNumberFormat="1" applyFont="1" applyFill="1" applyAlignment="1">
      <alignment horizontal="left" vertical="center"/>
    </xf>
    <xf numFmtId="0" fontId="23" fillId="0" borderId="0" xfId="0" applyFont="1" applyFill="1" applyAlignment="1">
      <alignment vertical="center"/>
    </xf>
    <xf numFmtId="177" fontId="26" fillId="0" borderId="0" xfId="0" applyNumberFormat="1" applyFont="1" applyFill="1" applyAlignment="1">
      <alignment horizontal="center" vertical="center"/>
    </xf>
    <xf numFmtId="177" fontId="26" fillId="0" borderId="0" xfId="1" applyNumberFormat="1" applyFont="1" applyFill="1" applyAlignment="1">
      <alignment horizontal="center" vertical="center"/>
    </xf>
    <xf numFmtId="0" fontId="26" fillId="0" borderId="0" xfId="0" applyNumberFormat="1" applyFont="1" applyFill="1" applyAlignment="1">
      <alignment horizontal="center" vertical="center"/>
    </xf>
    <xf numFmtId="203" fontId="26" fillId="0" borderId="0" xfId="1" applyNumberFormat="1" applyFont="1" applyFill="1" applyBorder="1" applyAlignment="1">
      <alignment horizontal="center" vertical="center"/>
    </xf>
    <xf numFmtId="41" fontId="26" fillId="0" borderId="0" xfId="1" applyFont="1" applyFill="1" applyAlignment="1">
      <alignment horizontal="center" vertical="center"/>
    </xf>
    <xf numFmtId="189" fontId="22" fillId="0" borderId="10" xfId="1" applyNumberFormat="1" applyFont="1" applyFill="1" applyBorder="1" applyAlignment="1">
      <alignment horizontal="center" vertical="center"/>
    </xf>
    <xf numFmtId="41" fontId="22" fillId="0" borderId="0" xfId="1" applyFont="1" applyFill="1" applyBorder="1" applyAlignment="1">
      <alignment horizontal="left" vertical="center"/>
    </xf>
    <xf numFmtId="41" fontId="26" fillId="0" borderId="0" xfId="1" applyFont="1" applyFill="1" applyBorder="1" applyAlignment="1">
      <alignment horizontal="left" vertical="center"/>
    </xf>
    <xf numFmtId="41" fontId="27" fillId="0" borderId="0" xfId="1" applyFont="1" applyFill="1" applyBorder="1" applyAlignment="1">
      <alignment horizontal="left" vertical="center"/>
    </xf>
    <xf numFmtId="41" fontId="22" fillId="0" borderId="0" xfId="1" applyFont="1" applyFill="1" applyBorder="1" applyAlignment="1">
      <alignment vertical="center"/>
    </xf>
    <xf numFmtId="41" fontId="22" fillId="0" borderId="2" xfId="1" applyFont="1" applyFill="1" applyBorder="1" applyAlignment="1">
      <alignment vertical="center"/>
    </xf>
    <xf numFmtId="0" fontId="22" fillId="0" borderId="0" xfId="0" applyFont="1" applyFill="1" applyBorder="1" applyAlignment="1">
      <alignment horizontal="left" vertical="center" shrinkToFit="1"/>
    </xf>
    <xf numFmtId="0" fontId="26" fillId="0" borderId="0" xfId="0" applyFont="1" applyFill="1" applyBorder="1" applyAlignment="1">
      <alignment horizontal="left" vertical="center" shrinkToFit="1"/>
    </xf>
    <xf numFmtId="41" fontId="22" fillId="0" borderId="12" xfId="1" applyFont="1" applyFill="1" applyBorder="1" applyAlignment="1">
      <alignment vertical="center"/>
    </xf>
    <xf numFmtId="204" fontId="23" fillId="0" borderId="0" xfId="6" applyNumberFormat="1" applyFont="1" applyFill="1" applyBorder="1" applyAlignment="1">
      <alignment horizontal="right" vertical="center"/>
    </xf>
    <xf numFmtId="204" fontId="75" fillId="0" borderId="0" xfId="6" applyNumberFormat="1" applyFont="1" applyFill="1" applyBorder="1" applyAlignment="1">
      <alignment horizontal="right" vertical="center"/>
    </xf>
    <xf numFmtId="0" fontId="22" fillId="0" borderId="0" xfId="0" applyFont="1" applyFill="1" applyAlignment="1">
      <alignment horizontal="centerContinuous" vertical="center"/>
    </xf>
    <xf numFmtId="0" fontId="26" fillId="0" borderId="0" xfId="0" applyFont="1" applyFill="1" applyAlignment="1">
      <alignment horizontal="centerContinuous" vertical="center"/>
    </xf>
    <xf numFmtId="0" fontId="79" fillId="0" borderId="0" xfId="0" applyFont="1" applyFill="1" applyAlignment="1">
      <alignment horizontal="centerContinuous" vertical="center"/>
    </xf>
    <xf numFmtId="41" fontId="22" fillId="0" borderId="0" xfId="1" applyFont="1" applyFill="1" applyAlignment="1">
      <alignment horizontal="center" vertical="center"/>
    </xf>
    <xf numFmtId="185" fontId="22" fillId="0" borderId="0" xfId="0" applyNumberFormat="1" applyFont="1" applyFill="1" applyBorder="1" applyAlignment="1">
      <alignment horizontal="right" vertical="center"/>
    </xf>
    <xf numFmtId="41" fontId="22" fillId="0" borderId="2" xfId="0" applyNumberFormat="1" applyFont="1" applyFill="1" applyBorder="1" applyAlignment="1">
      <alignment horizontal="center" vertical="center" shrinkToFit="1"/>
    </xf>
    <xf numFmtId="41" fontId="22" fillId="0" borderId="2" xfId="1" applyFont="1" applyFill="1" applyBorder="1" applyAlignment="1">
      <alignment horizontal="center" vertical="center" shrinkToFit="1"/>
    </xf>
    <xf numFmtId="41" fontId="81" fillId="4" borderId="0" xfId="7" quotePrefix="1" applyNumberFormat="1" applyFont="1" applyAlignment="1">
      <alignment horizontal="left" vertical="center"/>
    </xf>
    <xf numFmtId="41" fontId="81" fillId="4" borderId="0" xfId="7" applyNumberFormat="1" applyFont="1" applyAlignment="1">
      <alignment horizontal="left" vertical="center"/>
    </xf>
    <xf numFmtId="41" fontId="81" fillId="4" borderId="0" xfId="7" applyNumberFormat="1" applyFont="1" applyBorder="1" applyAlignment="1">
      <alignment horizontal="center" vertical="center"/>
    </xf>
    <xf numFmtId="0" fontId="81" fillId="4" borderId="0" xfId="7" applyFont="1" applyAlignment="1">
      <alignment horizontal="left" vertical="center"/>
    </xf>
    <xf numFmtId="41" fontId="50" fillId="0" borderId="47" xfId="0" applyNumberFormat="1" applyFont="1" applyFill="1" applyBorder="1" applyAlignment="1">
      <alignment horizontal="center" vertical="center" wrapText="1" shrinkToFit="1"/>
    </xf>
    <xf numFmtId="41" fontId="22" fillId="0" borderId="11" xfId="1" applyFont="1" applyFill="1" applyBorder="1" applyAlignment="1">
      <alignment horizontal="center" vertical="center"/>
    </xf>
    <xf numFmtId="41" fontId="22" fillId="0" borderId="11" xfId="0" applyNumberFormat="1" applyFont="1" applyFill="1" applyBorder="1" applyAlignment="1">
      <alignment horizontal="right" vertical="center" shrinkToFit="1"/>
    </xf>
    <xf numFmtId="185" fontId="22" fillId="0" borderId="2" xfId="0" applyNumberFormat="1" applyFont="1" applyFill="1" applyBorder="1" applyAlignment="1">
      <alignment horizontal="right" vertical="center"/>
    </xf>
    <xf numFmtId="0" fontId="22" fillId="0" borderId="2" xfId="0" applyFont="1" applyFill="1" applyBorder="1" applyAlignment="1">
      <alignment horizontal="center" vertical="center" wrapText="1"/>
    </xf>
    <xf numFmtId="41" fontId="26" fillId="0" borderId="0" xfId="0" applyNumberFormat="1" applyFont="1" applyFill="1" applyAlignment="1">
      <alignment horizontal="center" vertical="center"/>
    </xf>
    <xf numFmtId="41" fontId="22" fillId="0" borderId="0" xfId="0" applyNumberFormat="1" applyFont="1" applyFill="1" applyAlignment="1">
      <alignment horizontal="center" vertical="center"/>
    </xf>
    <xf numFmtId="0" fontId="57" fillId="4" borderId="0" xfId="7" applyFont="1" applyAlignment="1">
      <alignment horizontal="left" vertical="center"/>
    </xf>
    <xf numFmtId="176" fontId="22" fillId="0" borderId="2" xfId="0" applyNumberFormat="1" applyFont="1" applyFill="1" applyBorder="1" applyAlignment="1">
      <alignment horizontal="right" vertical="center"/>
    </xf>
    <xf numFmtId="0" fontId="28" fillId="0" borderId="2" xfId="0" applyFont="1" applyFill="1" applyBorder="1" applyAlignment="1">
      <alignment horizontal="distributed" vertical="center" wrapText="1"/>
    </xf>
    <xf numFmtId="41" fontId="57" fillId="4" borderId="0" xfId="7" applyNumberFormat="1" applyFont="1" applyAlignment="1">
      <alignment horizontal="left" vertical="center"/>
    </xf>
    <xf numFmtId="41" fontId="27" fillId="0" borderId="0" xfId="1" applyFont="1" applyFill="1" applyAlignment="1">
      <alignment horizontal="left" vertical="center"/>
    </xf>
    <xf numFmtId="185" fontId="22" fillId="0" borderId="0" xfId="0" applyNumberFormat="1" applyFont="1" applyFill="1" applyBorder="1" applyAlignment="1">
      <alignment horizontal="left" vertical="center"/>
    </xf>
    <xf numFmtId="41" fontId="22" fillId="0" borderId="12" xfId="0" applyNumberFormat="1" applyFont="1" applyFill="1" applyBorder="1" applyAlignment="1">
      <alignment horizontal="center" vertical="center" shrinkToFit="1"/>
    </xf>
    <xf numFmtId="41" fontId="22" fillId="0" borderId="20" xfId="1" applyFont="1" applyFill="1" applyBorder="1" applyAlignment="1">
      <alignment horizontal="right" vertical="center"/>
    </xf>
    <xf numFmtId="205" fontId="22" fillId="0" borderId="25" xfId="0" applyNumberFormat="1" applyFont="1" applyFill="1" applyBorder="1" applyAlignment="1">
      <alignment horizontal="center" vertical="center" wrapText="1"/>
    </xf>
    <xf numFmtId="0" fontId="22" fillId="0" borderId="4" xfId="0" applyFont="1" applyFill="1" applyBorder="1" applyAlignment="1">
      <alignment horizontal="centerContinuous" vertical="center"/>
    </xf>
    <xf numFmtId="0" fontId="22" fillId="0" borderId="5" xfId="0" applyFont="1" applyFill="1" applyBorder="1" applyAlignment="1">
      <alignment horizontal="centerContinuous" vertical="center"/>
    </xf>
    <xf numFmtId="0" fontId="23" fillId="0" borderId="4" xfId="0" applyFont="1" applyFill="1" applyBorder="1" applyAlignment="1">
      <alignment horizontal="centerContinuous" vertical="center" wrapText="1"/>
    </xf>
    <xf numFmtId="0" fontId="23" fillId="0" borderId="3" xfId="0" applyFont="1" applyFill="1" applyBorder="1" applyAlignment="1">
      <alignment horizontal="centerContinuous" vertical="center" wrapText="1"/>
    </xf>
    <xf numFmtId="0" fontId="82" fillId="0" borderId="0" xfId="0" applyFont="1" applyFill="1" applyAlignment="1">
      <alignment horizontal="center" vertical="center"/>
    </xf>
    <xf numFmtId="0" fontId="79" fillId="0" borderId="0" xfId="0" applyFont="1" applyFill="1" applyAlignment="1">
      <alignment horizontal="center" vertical="center"/>
    </xf>
    <xf numFmtId="0" fontId="79" fillId="0" borderId="0" xfId="0" applyFont="1" applyFill="1" applyAlignment="1">
      <alignment horizontal="centerContinuous" vertical="center" shrinkToFit="1"/>
    </xf>
    <xf numFmtId="0" fontId="83" fillId="0" borderId="0" xfId="0" applyFont="1" applyFill="1" applyAlignment="1">
      <alignment horizontal="centerContinuous" vertical="center"/>
    </xf>
    <xf numFmtId="0" fontId="22" fillId="0" borderId="0" xfId="0" applyFont="1" applyFill="1" applyAlignment="1">
      <alignment horizontal="center" vertical="center"/>
    </xf>
    <xf numFmtId="0" fontId="22" fillId="0" borderId="0" xfId="0" applyFont="1" applyAlignment="1">
      <alignment horizontal="left" vertical="center"/>
    </xf>
    <xf numFmtId="0" fontId="27" fillId="0" borderId="0" xfId="0" applyFont="1" applyAlignment="1">
      <alignment horizontal="left" vertical="center" wrapText="1"/>
    </xf>
    <xf numFmtId="0" fontId="22" fillId="0" borderId="0" xfId="0" applyFont="1" applyFill="1" applyAlignment="1">
      <alignment horizontal="center" vertical="center"/>
    </xf>
    <xf numFmtId="0" fontId="42" fillId="0" borderId="0" xfId="0" applyFont="1" applyAlignment="1">
      <alignment horizontal="left"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6" fillId="0" borderId="0" xfId="0" applyFont="1" applyFill="1" applyBorder="1" applyAlignment="1">
      <alignment horizontal="center" vertical="center"/>
    </xf>
    <xf numFmtId="41" fontId="22" fillId="0" borderId="2" xfId="0" applyNumberFormat="1" applyFont="1" applyFill="1" applyBorder="1" applyAlignment="1">
      <alignment horizontal="right" vertical="center"/>
    </xf>
    <xf numFmtId="0" fontId="67" fillId="0" borderId="0" xfId="4" applyFont="1" applyFill="1" applyBorder="1" applyAlignment="1">
      <alignment horizontal="center" vertical="center"/>
    </xf>
    <xf numFmtId="41" fontId="67" fillId="0" borderId="0" xfId="4" applyNumberFormat="1" applyFont="1" applyFill="1" applyBorder="1" applyAlignment="1">
      <alignment horizontal="center" vertical="center"/>
    </xf>
    <xf numFmtId="41" fontId="22" fillId="0" borderId="0" xfId="0" applyNumberFormat="1" applyFont="1" applyFill="1" applyBorder="1" applyAlignment="1">
      <alignment horizontal="left" vertical="center"/>
    </xf>
    <xf numFmtId="0" fontId="30" fillId="0" borderId="0" xfId="0" applyFont="1" applyFill="1" applyBorder="1" applyAlignment="1">
      <alignment vertical="center"/>
    </xf>
    <xf numFmtId="0" fontId="28" fillId="0" borderId="3" xfId="0" applyFont="1" applyFill="1" applyBorder="1" applyAlignment="1">
      <alignment horizontal="distributed" vertical="center"/>
    </xf>
    <xf numFmtId="0" fontId="91" fillId="0" borderId="0" xfId="0" applyFont="1"/>
    <xf numFmtId="0" fontId="28" fillId="0" borderId="11" xfId="0" applyFont="1" applyFill="1" applyBorder="1" applyAlignment="1">
      <alignment horizontal="distributed" vertical="center"/>
    </xf>
    <xf numFmtId="0" fontId="28" fillId="0" borderId="3" xfId="0" applyFont="1" applyFill="1" applyBorder="1" applyAlignment="1">
      <alignment horizontal="distributed" vertical="center" shrinkToFit="1"/>
    </xf>
    <xf numFmtId="0" fontId="30" fillId="0" borderId="3" xfId="0" applyFont="1" applyFill="1" applyBorder="1" applyAlignment="1">
      <alignment horizontal="distributed" vertical="center"/>
    </xf>
    <xf numFmtId="41" fontId="28" fillId="0" borderId="0" xfId="0" applyNumberFormat="1" applyFont="1" applyFill="1" applyBorder="1" applyAlignment="1">
      <alignment horizontal="left" vertical="center" indent="1" shrinkToFit="1"/>
    </xf>
    <xf numFmtId="0" fontId="3" fillId="4" borderId="0" xfId="4" applyNumberFormat="1" applyFont="1" applyBorder="1" applyAlignment="1">
      <alignment vertical="center"/>
    </xf>
    <xf numFmtId="0" fontId="3" fillId="4" borderId="0" xfId="4" applyNumberFormat="1" applyFont="1" applyBorder="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left" vertical="center"/>
    </xf>
    <xf numFmtId="0" fontId="26" fillId="0" borderId="0"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65" fillId="0" borderId="0" xfId="0" applyFont="1" applyAlignment="1"/>
    <xf numFmtId="0" fontId="22" fillId="0" borderId="51" xfId="0" applyFont="1" applyFill="1" applyBorder="1" applyAlignment="1">
      <alignment horizontal="center" vertical="center"/>
    </xf>
    <xf numFmtId="0" fontId="24" fillId="0" borderId="0" xfId="0" applyFont="1" applyFill="1" applyBorder="1" applyAlignment="1">
      <alignment horizontal="center" vertical="center"/>
    </xf>
    <xf numFmtId="41" fontId="22" fillId="0" borderId="54" xfId="1" applyFont="1" applyFill="1" applyBorder="1" applyAlignment="1">
      <alignment horizontal="right" vertical="center"/>
    </xf>
    <xf numFmtId="41" fontId="22" fillId="0" borderId="58" xfId="1" applyFont="1" applyFill="1" applyBorder="1" applyAlignment="1">
      <alignment horizontal="center" vertical="center"/>
    </xf>
    <xf numFmtId="41" fontId="22" fillId="0" borderId="56" xfId="1" applyFont="1" applyFill="1" applyBorder="1" applyAlignment="1">
      <alignment horizontal="center" vertical="center"/>
    </xf>
    <xf numFmtId="0" fontId="22" fillId="0" borderId="56" xfId="0" applyFont="1" applyFill="1" applyBorder="1" applyAlignment="1">
      <alignment vertical="center"/>
    </xf>
    <xf numFmtId="0" fontId="22" fillId="0" borderId="0" xfId="0" applyFont="1" applyFill="1" applyAlignment="1">
      <alignment horizontal="center"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41" fontId="22" fillId="0" borderId="2" xfId="1" applyFont="1" applyFill="1" applyBorder="1" applyAlignment="1">
      <alignment horizontal="right" vertical="center"/>
    </xf>
    <xf numFmtId="0" fontId="26" fillId="0" borderId="0" xfId="0" applyFont="1" applyFill="1" applyBorder="1" applyAlignment="1">
      <alignment horizontal="center" vertical="center"/>
    </xf>
    <xf numFmtId="177" fontId="22" fillId="0" borderId="0" xfId="1"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22" fillId="0" borderId="2"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44" fontId="22" fillId="0" borderId="0" xfId="0" applyNumberFormat="1" applyFont="1" applyFill="1" applyBorder="1" applyAlignment="1">
      <alignment vertical="center"/>
    </xf>
    <xf numFmtId="0" fontId="22" fillId="0" borderId="10"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left" vertical="center"/>
    </xf>
    <xf numFmtId="0" fontId="22" fillId="0" borderId="0" xfId="0" applyFont="1" applyFill="1" applyBorder="1" applyAlignment="1">
      <alignment horizontal="center" vertical="center"/>
    </xf>
    <xf numFmtId="3" fontId="28" fillId="0" borderId="12" xfId="0" applyNumberFormat="1" applyFont="1" applyFill="1" applyBorder="1" applyAlignment="1">
      <alignment vertical="center"/>
    </xf>
    <xf numFmtId="197" fontId="22" fillId="0" borderId="12" xfId="0" applyNumberFormat="1" applyFont="1" applyFill="1" applyBorder="1" applyAlignment="1">
      <alignment vertical="center"/>
    </xf>
    <xf numFmtId="196" fontId="22" fillId="0" borderId="10" xfId="0" applyNumberFormat="1" applyFont="1" applyFill="1" applyBorder="1" applyAlignment="1">
      <alignment horizontal="right" vertical="center"/>
    </xf>
    <xf numFmtId="0" fontId="27" fillId="0" borderId="2" xfId="0" applyFont="1" applyFill="1" applyBorder="1" applyAlignment="1">
      <alignment horizontal="center" vertical="center"/>
    </xf>
    <xf numFmtId="0" fontId="70" fillId="0" borderId="0" xfId="0" applyFont="1" applyFill="1" applyAlignment="1">
      <alignment horizontal="center" vertical="center"/>
    </xf>
    <xf numFmtId="0" fontId="98" fillId="0" borderId="0" xfId="0" applyFont="1" applyFill="1" applyAlignment="1">
      <alignment horizontal="center" vertical="center"/>
    </xf>
    <xf numFmtId="176" fontId="22" fillId="0" borderId="0" xfId="0" applyNumberFormat="1" applyFont="1" applyFill="1" applyAlignment="1">
      <alignment horizontal="center" vertical="center"/>
    </xf>
    <xf numFmtId="0" fontId="23" fillId="0" borderId="0" xfId="0" applyFont="1" applyFill="1" applyAlignment="1">
      <alignment horizontal="left" vertical="center"/>
    </xf>
    <xf numFmtId="41" fontId="22" fillId="0" borderId="4" xfId="1" applyFont="1" applyFill="1" applyBorder="1" applyAlignment="1">
      <alignment horizontal="center" vertical="center"/>
    </xf>
    <xf numFmtId="0" fontId="22" fillId="0" borderId="25" xfId="0" applyFont="1" applyFill="1" applyBorder="1" applyAlignment="1">
      <alignment horizontal="center" vertical="center"/>
    </xf>
    <xf numFmtId="41" fontId="22" fillId="0" borderId="2"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178" fontId="23" fillId="0" borderId="0" xfId="6" applyNumberFormat="1" applyFont="1" applyFill="1" applyBorder="1" applyAlignment="1">
      <alignment horizontal="righ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41"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26" fillId="0" borderId="0" xfId="0" applyFont="1" applyFill="1" applyBorder="1" applyAlignment="1">
      <alignment horizontal="center" vertical="center"/>
    </xf>
    <xf numFmtId="41" fontId="26" fillId="0" borderId="0" xfId="1" applyFont="1" applyFill="1" applyBorder="1" applyAlignment="1">
      <alignment horizontal="center" vertical="center"/>
    </xf>
    <xf numFmtId="0" fontId="22" fillId="0" borderId="26" xfId="0" applyFont="1" applyFill="1" applyBorder="1" applyAlignment="1">
      <alignment horizontal="center" vertical="center" shrinkToFit="1"/>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horizontal="center" vertical="center"/>
    </xf>
    <xf numFmtId="41" fontId="57" fillId="0" borderId="0" xfId="7" applyNumberFormat="1" applyFont="1" applyFill="1" applyAlignment="1">
      <alignment horizontal="center" vertical="center"/>
    </xf>
    <xf numFmtId="0" fontId="81" fillId="0" borderId="0" xfId="7" applyFont="1" applyFill="1" applyAlignment="1">
      <alignment horizontal="center" vertical="center"/>
    </xf>
    <xf numFmtId="0" fontId="81" fillId="0" borderId="0" xfId="7" applyFont="1" applyFill="1" applyBorder="1" applyAlignment="1">
      <alignment horizontal="center" vertical="center"/>
    </xf>
    <xf numFmtId="0" fontId="22" fillId="0" borderId="0" xfId="0" applyFont="1" applyFill="1" applyAlignment="1">
      <alignment horizontal="center" vertical="center"/>
    </xf>
    <xf numFmtId="0" fontId="23" fillId="0" borderId="0" xfId="0" applyFont="1" applyFill="1" applyAlignment="1">
      <alignment horizontal="left" vertical="center"/>
    </xf>
    <xf numFmtId="178" fontId="23" fillId="0" borderId="0" xfId="6" applyNumberFormat="1" applyFont="1" applyFill="1" applyBorder="1" applyAlignment="1">
      <alignment horizontal="right" vertical="center"/>
    </xf>
    <xf numFmtId="41" fontId="26" fillId="0" borderId="0" xfId="1" applyFont="1" applyFill="1" applyBorder="1" applyAlignment="1">
      <alignment horizontal="center" vertical="center"/>
    </xf>
    <xf numFmtId="0" fontId="22" fillId="0" borderId="0" xfId="0" applyFont="1" applyFill="1" applyAlignment="1">
      <alignment horizontal="left" vertical="center"/>
    </xf>
    <xf numFmtId="178" fontId="23" fillId="0" borderId="0" xfId="6" applyNumberFormat="1" applyFont="1" applyFill="1" applyBorder="1" applyAlignment="1">
      <alignment horizontal="right" vertical="center"/>
    </xf>
    <xf numFmtId="0" fontId="22" fillId="0" borderId="0" xfId="0" applyFont="1" applyFill="1" applyBorder="1" applyAlignment="1">
      <alignment horizontal="center" vertical="center"/>
    </xf>
    <xf numFmtId="41" fontId="22" fillId="0" borderId="0" xfId="1" applyFont="1" applyFill="1" applyBorder="1" applyAlignment="1">
      <alignment horizontal="center" vertical="center"/>
    </xf>
    <xf numFmtId="41" fontId="22" fillId="0" borderId="0" xfId="0" applyNumberFormat="1" applyFont="1" applyFill="1" applyBorder="1" applyAlignment="1">
      <alignment horizontal="center" vertical="center"/>
    </xf>
    <xf numFmtId="177" fontId="30" fillId="0" borderId="3" xfId="0" quotePrefix="1" applyNumberFormat="1" applyFont="1" applyFill="1" applyBorder="1" applyAlignment="1">
      <alignment vertical="center"/>
    </xf>
    <xf numFmtId="177" fontId="30" fillId="0" borderId="3" xfId="0" applyNumberFormat="1" applyFont="1" applyFill="1" applyBorder="1" applyAlignment="1">
      <alignment vertical="center"/>
    </xf>
    <xf numFmtId="41" fontId="22" fillId="0" borderId="3" xfId="0" applyNumberFormat="1"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5" xfId="0" applyFont="1" applyFill="1" applyBorder="1" applyAlignment="1">
      <alignment vertical="center"/>
    </xf>
    <xf numFmtId="0" fontId="28" fillId="0" borderId="4" xfId="0" applyFont="1" applyFill="1" applyBorder="1" applyAlignment="1">
      <alignment vertical="center"/>
    </xf>
    <xf numFmtId="0" fontId="22" fillId="0" borderId="8" xfId="0" applyFont="1" applyFill="1" applyBorder="1" applyAlignment="1">
      <alignment vertical="center"/>
    </xf>
    <xf numFmtId="0" fontId="22" fillId="0" borderId="1" xfId="0" applyFont="1" applyFill="1" applyBorder="1" applyAlignment="1">
      <alignment vertical="center"/>
    </xf>
    <xf numFmtId="0" fontId="22" fillId="0" borderId="6" xfId="0" applyFont="1" applyFill="1" applyBorder="1" applyAlignment="1">
      <alignment vertical="center"/>
    </xf>
    <xf numFmtId="0" fontId="22" fillId="0" borderId="0" xfId="0" applyFont="1" applyFill="1" applyAlignment="1">
      <alignment horizontal="center" vertical="center"/>
    </xf>
    <xf numFmtId="177" fontId="22" fillId="0" borderId="0" xfId="1" applyNumberFormat="1" applyFont="1" applyFill="1" applyBorder="1" applyAlignment="1">
      <alignment horizontal="left" vertical="center"/>
    </xf>
    <xf numFmtId="41" fontId="22" fillId="0" borderId="9" xfId="1" applyFont="1" applyFill="1" applyBorder="1" applyAlignment="1">
      <alignment horizontal="center" vertical="center"/>
    </xf>
    <xf numFmtId="41"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left" vertical="center"/>
    </xf>
    <xf numFmtId="41" fontId="26" fillId="0" borderId="0" xfId="1" applyFont="1" applyFill="1" applyBorder="1" applyAlignment="1">
      <alignment horizontal="center" vertical="center"/>
    </xf>
    <xf numFmtId="0" fontId="22" fillId="0" borderId="25" xfId="0" applyFont="1" applyFill="1" applyBorder="1" applyAlignment="1">
      <alignment horizontal="center" vertical="center"/>
    </xf>
    <xf numFmtId="0" fontId="22" fillId="0" borderId="11" xfId="0" applyFont="1" applyFill="1" applyBorder="1" applyAlignment="1">
      <alignment horizontal="center" vertical="center"/>
    </xf>
    <xf numFmtId="0" fontId="50" fillId="0" borderId="3" xfId="0" applyFont="1" applyFill="1" applyBorder="1" applyAlignment="1">
      <alignment vertical="center"/>
    </xf>
    <xf numFmtId="0" fontId="27" fillId="0" borderId="9" xfId="0" applyFont="1" applyFill="1" applyBorder="1" applyAlignment="1">
      <alignment horizontal="left" vertical="center"/>
    </xf>
    <xf numFmtId="0" fontId="2" fillId="0" borderId="9" xfId="4" applyFont="1" applyFill="1" applyBorder="1" applyAlignment="1">
      <alignment horizontal="left" vertical="center"/>
    </xf>
    <xf numFmtId="176" fontId="67" fillId="0" borderId="9" xfId="4" quotePrefix="1" applyNumberFormat="1" applyFont="1" applyFill="1" applyBorder="1" applyAlignment="1">
      <alignment horizontal="right" vertical="center"/>
    </xf>
    <xf numFmtId="41" fontId="22" fillId="0" borderId="9" xfId="0" applyNumberFormat="1" applyFont="1" applyFill="1" applyBorder="1" applyAlignment="1">
      <alignment horizontal="center" vertical="center"/>
    </xf>
    <xf numFmtId="41" fontId="30" fillId="0" borderId="20" xfId="0" applyNumberFormat="1" applyFont="1" applyFill="1" applyBorder="1" applyAlignment="1">
      <alignment vertical="center" wrapText="1" shrinkToFit="1"/>
    </xf>
    <xf numFmtId="41" fontId="30" fillId="0" borderId="21" xfId="0" applyNumberFormat="1" applyFont="1" applyFill="1" applyBorder="1" applyAlignment="1">
      <alignment vertical="center" wrapText="1" shrinkToFit="1"/>
    </xf>
    <xf numFmtId="41" fontId="50" fillId="0" borderId="2" xfId="1" applyFont="1" applyFill="1" applyBorder="1" applyAlignment="1">
      <alignment horizontal="center" vertical="center"/>
    </xf>
    <xf numFmtId="41" fontId="50" fillId="0" borderId="2" xfId="1" applyFont="1" applyFill="1" applyBorder="1" applyAlignment="1">
      <alignment vertical="center"/>
    </xf>
    <xf numFmtId="0" fontId="50" fillId="0" borderId="2" xfId="0" applyFont="1" applyFill="1" applyBorder="1" applyAlignment="1">
      <alignment horizontal="center" vertical="center"/>
    </xf>
    <xf numFmtId="0" fontId="50" fillId="0" borderId="2" xfId="0" applyFont="1" applyFill="1" applyBorder="1" applyAlignment="1">
      <alignment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188" fontId="28" fillId="0" borderId="0" xfId="1" applyNumberFormat="1" applyFont="1" applyFill="1" applyBorder="1" applyAlignment="1">
      <alignment horizontal="center" vertical="center"/>
    </xf>
    <xf numFmtId="188" fontId="28" fillId="0" borderId="10" xfId="1" applyNumberFormat="1" applyFont="1" applyFill="1" applyBorder="1" applyAlignment="1">
      <alignment horizontal="center" vertical="center"/>
    </xf>
    <xf numFmtId="41" fontId="50" fillId="0" borderId="12" xfId="1" applyFont="1" applyFill="1" applyBorder="1" applyAlignment="1">
      <alignment horizontal="center" vertical="center"/>
    </xf>
    <xf numFmtId="0" fontId="27" fillId="0" borderId="25" xfId="0" applyFont="1" applyFill="1" applyBorder="1" applyAlignment="1">
      <alignment horizontal="center" vertical="center"/>
    </xf>
    <xf numFmtId="31" fontId="97" fillId="0" borderId="0" xfId="0" applyNumberFormat="1" applyFont="1" applyAlignment="1">
      <alignment vertical="center"/>
    </xf>
    <xf numFmtId="0" fontId="30" fillId="0" borderId="3" xfId="0" applyFont="1" applyFill="1" applyBorder="1" applyAlignment="1">
      <alignment vertical="center"/>
    </xf>
    <xf numFmtId="177" fontId="30" fillId="0" borderId="4" xfId="0" applyNumberFormat="1" applyFont="1" applyFill="1" applyBorder="1" applyAlignment="1">
      <alignment vertical="center"/>
    </xf>
    <xf numFmtId="41" fontId="22" fillId="0" borderId="4" xfId="0" applyNumberFormat="1" applyFont="1" applyFill="1" applyBorder="1" applyAlignment="1">
      <alignment vertical="center"/>
    </xf>
    <xf numFmtId="0" fontId="22" fillId="0" borderId="8" xfId="0" applyFont="1" applyFill="1" applyBorder="1" applyAlignment="1">
      <alignment horizontal="center" vertical="center" shrinkToFit="1"/>
    </xf>
    <xf numFmtId="41" fontId="22" fillId="0" borderId="61" xfId="1" applyNumberFormat="1" applyFont="1" applyFill="1" applyBorder="1" applyAlignment="1">
      <alignment horizontal="center" vertical="center" shrinkToFit="1"/>
    </xf>
    <xf numFmtId="177" fontId="30" fillId="0" borderId="63" xfId="0" applyNumberFormat="1" applyFont="1" applyFill="1" applyBorder="1" applyAlignment="1">
      <alignment vertical="center"/>
    </xf>
    <xf numFmtId="177" fontId="30" fillId="0" borderId="65" xfId="0" applyNumberFormat="1" applyFont="1" applyFill="1" applyBorder="1" applyAlignment="1">
      <alignment vertical="center"/>
    </xf>
    <xf numFmtId="41" fontId="22" fillId="0" borderId="0" xfId="1" applyFont="1" applyAlignment="1">
      <alignment vertical="center"/>
    </xf>
    <xf numFmtId="0" fontId="22" fillId="0" borderId="0" xfId="0" applyFont="1" applyFill="1" applyAlignment="1">
      <alignment horizontal="center" vertical="center"/>
    </xf>
    <xf numFmtId="208" fontId="22" fillId="0" borderId="0" xfId="0" applyNumberFormat="1" applyFont="1" applyFill="1" applyBorder="1" applyAlignment="1">
      <alignment horizontal="left" vertical="center"/>
    </xf>
    <xf numFmtId="176" fontId="26"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70" fillId="0" borderId="67" xfId="0" applyFont="1" applyFill="1" applyBorder="1" applyAlignment="1">
      <alignment horizontal="left" vertical="center" wrapText="1" indent="1"/>
    </xf>
    <xf numFmtId="0" fontId="98" fillId="0" borderId="75"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0" xfId="0" applyFont="1" applyFill="1" applyAlignment="1">
      <alignment horizontal="center"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xf>
    <xf numFmtId="41" fontId="22" fillId="0" borderId="0" xfId="1" applyFont="1" applyFill="1" applyBorder="1" applyAlignment="1">
      <alignment horizontal="center" vertical="center"/>
    </xf>
    <xf numFmtId="0" fontId="22" fillId="0" borderId="0" xfId="0" applyFont="1" applyFill="1" applyAlignment="1">
      <alignment horizontal="center" vertical="center"/>
    </xf>
    <xf numFmtId="0" fontId="70" fillId="0" borderId="0" xfId="0" applyFont="1" applyFill="1" applyAlignment="1">
      <alignment horizontal="center" vertical="center"/>
    </xf>
    <xf numFmtId="0" fontId="23" fillId="0" borderId="0" xfId="0" applyFont="1" applyFill="1" applyAlignment="1">
      <alignment horizontal="left" vertical="center"/>
    </xf>
    <xf numFmtId="41" fontId="22" fillId="0" borderId="0" xfId="1" applyFont="1" applyFill="1" applyBorder="1" applyAlignment="1">
      <alignment horizontal="center" vertical="center"/>
    </xf>
    <xf numFmtId="0" fontId="2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3" fillId="0" borderId="0" xfId="0" applyFont="1" applyFill="1" applyAlignment="1">
      <alignment horizontal="left" vertical="center"/>
    </xf>
    <xf numFmtId="3" fontId="22" fillId="0" borderId="12" xfId="0" applyNumberFormat="1" applyFont="1" applyFill="1" applyBorder="1" applyAlignment="1">
      <alignment horizontal="center" vertical="center"/>
    </xf>
    <xf numFmtId="178" fontId="23" fillId="0" borderId="0" xfId="6" applyNumberFormat="1" applyFont="1" applyFill="1" applyBorder="1" applyAlignment="1">
      <alignment horizontal="right" vertical="center"/>
    </xf>
    <xf numFmtId="0" fontId="22"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xf>
    <xf numFmtId="3" fontId="22" fillId="0" borderId="2" xfId="0" applyNumberFormat="1" applyFont="1" applyFill="1" applyBorder="1" applyAlignment="1">
      <alignment horizontal="center" vertical="center"/>
    </xf>
    <xf numFmtId="0" fontId="70" fillId="0" borderId="72" xfId="0" applyFont="1" applyFill="1" applyBorder="1" applyAlignment="1">
      <alignment horizontal="left" vertical="center" wrapText="1" indent="1"/>
    </xf>
    <xf numFmtId="0" fontId="27" fillId="0" borderId="9" xfId="0" applyFont="1" applyFill="1" applyBorder="1" applyAlignment="1">
      <alignment vertical="center"/>
    </xf>
    <xf numFmtId="3" fontId="28" fillId="0" borderId="12"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50" fillId="0" borderId="3" xfId="0" applyFont="1" applyFill="1" applyBorder="1" applyAlignment="1">
      <alignment vertical="center"/>
    </xf>
    <xf numFmtId="0" fontId="2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50" fillId="0" borderId="22" xfId="0"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2" fillId="0" borderId="10" xfId="0" applyFont="1" applyFill="1" applyBorder="1" applyAlignment="1">
      <alignment horizontal="center"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22" fillId="0" borderId="0" xfId="0" applyFont="1" applyFill="1" applyBorder="1" applyAlignment="1">
      <alignment horizontal="center" vertical="center"/>
    </xf>
    <xf numFmtId="41" fontId="22" fillId="0" borderId="0" xfId="1" applyFont="1" applyFill="1" applyBorder="1" applyAlignment="1">
      <alignment horizontal="center" vertical="center"/>
    </xf>
    <xf numFmtId="0" fontId="27" fillId="0" borderId="12" xfId="0" applyFont="1" applyFill="1" applyBorder="1" applyAlignment="1">
      <alignment horizontal="center" vertical="center"/>
    </xf>
    <xf numFmtId="0" fontId="27" fillId="0" borderId="7" xfId="0" applyFont="1" applyFill="1" applyBorder="1" applyAlignment="1">
      <alignment horizontal="left" vertical="center"/>
    </xf>
    <xf numFmtId="41" fontId="27" fillId="0" borderId="9" xfId="1" applyFont="1" applyFill="1" applyBorder="1" applyAlignment="1">
      <alignment horizontal="right" vertical="center"/>
    </xf>
    <xf numFmtId="41" fontId="27" fillId="0" borderId="54" xfId="1" applyFont="1" applyFill="1" applyBorder="1" applyAlignment="1">
      <alignment horizontal="right" vertical="center"/>
    </xf>
    <xf numFmtId="41" fontId="27" fillId="0" borderId="54" xfId="1" applyFont="1" applyFill="1" applyBorder="1" applyAlignment="1">
      <alignment horizontal="center" vertical="center"/>
    </xf>
    <xf numFmtId="41" fontId="27" fillId="0" borderId="0" xfId="1" applyFont="1" applyFill="1" applyBorder="1" applyAlignment="1">
      <alignment horizontal="right" vertical="center"/>
    </xf>
    <xf numFmtId="41" fontId="27" fillId="0" borderId="0" xfId="1" applyFont="1" applyFill="1" applyBorder="1" applyAlignment="1">
      <alignment horizontal="center" vertical="center"/>
    </xf>
    <xf numFmtId="41" fontId="27" fillId="0" borderId="10" xfId="1" applyFont="1" applyFill="1" applyBorder="1" applyAlignment="1">
      <alignment horizontal="right" vertical="center"/>
    </xf>
    <xf numFmtId="31" fontId="97" fillId="0" borderId="0" xfId="0" applyNumberFormat="1" applyFont="1" applyAlignment="1">
      <alignment horizontal="center" vertical="center"/>
    </xf>
    <xf numFmtId="0" fontId="95" fillId="0" borderId="0" xfId="0" applyFont="1" applyAlignment="1">
      <alignment horizontal="center" vertical="center"/>
    </xf>
    <xf numFmtId="0" fontId="96" fillId="0" borderId="0" xfId="0" applyFont="1" applyBorder="1" applyAlignment="1">
      <alignment horizontal="left" vertical="center" wrapText="1" indent="1"/>
    </xf>
    <xf numFmtId="0" fontId="30" fillId="0" borderId="5" xfId="0" applyFont="1" applyFill="1" applyBorder="1" applyAlignment="1">
      <alignment vertical="center"/>
    </xf>
    <xf numFmtId="0" fontId="30" fillId="0" borderId="4" xfId="0" applyFont="1" applyFill="1" applyBorder="1" applyAlignment="1">
      <alignment vertical="center"/>
    </xf>
    <xf numFmtId="0" fontId="26" fillId="0" borderId="0" xfId="0" applyFont="1" applyFill="1" applyBorder="1" applyAlignment="1">
      <alignment vertical="center"/>
    </xf>
    <xf numFmtId="0" fontId="102" fillId="0" borderId="0" xfId="0" applyFont="1" applyFill="1" applyBorder="1" applyAlignment="1">
      <alignment horizontal="center" vertical="center"/>
    </xf>
    <xf numFmtId="179" fontId="102" fillId="0" borderId="0" xfId="1" applyNumberFormat="1" applyFont="1" applyFill="1" applyBorder="1" applyAlignment="1">
      <alignment horizontal="right" vertical="center"/>
    </xf>
    <xf numFmtId="178" fontId="102" fillId="0" borderId="0" xfId="0" applyNumberFormat="1" applyFont="1" applyFill="1" applyBorder="1" applyAlignment="1">
      <alignment horizontal="right" vertical="center"/>
    </xf>
    <xf numFmtId="178" fontId="24" fillId="0" borderId="0" xfId="0" applyNumberFormat="1" applyFont="1" applyFill="1" applyBorder="1" applyAlignment="1">
      <alignment horizontal="right" vertical="center"/>
    </xf>
    <xf numFmtId="41" fontId="47" fillId="0" borderId="0" xfId="1" applyFont="1" applyFill="1" applyBorder="1" applyAlignment="1">
      <alignment horizontal="center" vertical="center"/>
    </xf>
    <xf numFmtId="41" fontId="47" fillId="0" borderId="0" xfId="1" applyFont="1" applyFill="1" applyBorder="1" applyAlignment="1">
      <alignment horizontal="right" vertical="center"/>
    </xf>
    <xf numFmtId="0" fontId="27" fillId="0" borderId="55" xfId="0" applyFont="1" applyFill="1" applyBorder="1" applyAlignment="1">
      <alignment horizontal="center" vertical="center"/>
    </xf>
    <xf numFmtId="0" fontId="26" fillId="0" borderId="10" xfId="0" applyFont="1" applyFill="1" applyBorder="1" applyAlignment="1">
      <alignment horizontal="center" vertical="center"/>
    </xf>
    <xf numFmtId="179" fontId="26" fillId="0" borderId="10" xfId="1" applyNumberFormat="1" applyFont="1" applyFill="1" applyBorder="1" applyAlignment="1">
      <alignment horizontal="right" vertical="center"/>
    </xf>
    <xf numFmtId="178" fontId="26" fillId="0" borderId="10" xfId="0" applyNumberFormat="1" applyFont="1" applyFill="1" applyBorder="1" applyAlignment="1">
      <alignment horizontal="right" vertical="center"/>
    </xf>
    <xf numFmtId="0" fontId="27" fillId="0" borderId="51" xfId="0" applyFont="1" applyFill="1" applyBorder="1" applyAlignment="1">
      <alignment horizontal="center" vertical="center"/>
    </xf>
    <xf numFmtId="0" fontId="27" fillId="0" borderId="13" xfId="0" applyFont="1" applyFill="1" applyBorder="1" applyAlignment="1">
      <alignment vertical="center"/>
    </xf>
    <xf numFmtId="0" fontId="27" fillId="0" borderId="12" xfId="0" applyFont="1" applyFill="1" applyBorder="1" applyAlignment="1">
      <alignment vertical="center"/>
    </xf>
    <xf numFmtId="41" fontId="24" fillId="0" borderId="0" xfId="1" applyFont="1" applyFill="1" applyBorder="1" applyAlignment="1">
      <alignment horizontal="center" vertical="center"/>
    </xf>
    <xf numFmtId="41" fontId="24" fillId="0" borderId="0" xfId="1" applyFont="1" applyFill="1" applyAlignment="1">
      <alignment horizontal="center" vertical="center"/>
    </xf>
    <xf numFmtId="41" fontId="27" fillId="0" borderId="0" xfId="1" applyFont="1" applyFill="1" applyAlignment="1">
      <alignment horizontal="center" vertical="center"/>
    </xf>
    <xf numFmtId="0" fontId="102" fillId="0" borderId="0" xfId="0" applyFont="1" applyFill="1" applyAlignment="1">
      <alignment horizontal="center" vertical="center"/>
    </xf>
    <xf numFmtId="0" fontId="93" fillId="0" borderId="0" xfId="0" applyFont="1" applyFill="1" applyAlignment="1">
      <alignment horizontal="center" vertical="center"/>
    </xf>
    <xf numFmtId="0" fontId="22" fillId="0" borderId="0" xfId="0" applyFont="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2" fillId="0" borderId="0" xfId="0" applyNumberFormat="1" applyFont="1" applyFill="1" applyBorder="1" applyAlignment="1">
      <alignment horizontal="center" vertical="center" wrapText="1"/>
    </xf>
    <xf numFmtId="41" fontId="22" fillId="0" borderId="4" xfId="1" applyFont="1" applyFill="1" applyBorder="1" applyAlignment="1">
      <alignment horizontal="center" vertical="center"/>
    </xf>
    <xf numFmtId="177" fontId="22" fillId="0" borderId="0" xfId="1" applyNumberFormat="1" applyFont="1" applyFill="1" applyBorder="1" applyAlignment="1">
      <alignment horizontal="left" vertical="center"/>
    </xf>
    <xf numFmtId="41" fontId="22" fillId="0" borderId="2" xfId="0" applyNumberFormat="1" applyFont="1" applyFill="1" applyBorder="1" applyAlignment="1">
      <alignment horizontal="center" vertical="center"/>
    </xf>
    <xf numFmtId="0" fontId="22" fillId="0" borderId="25" xfId="0" applyFont="1" applyFill="1" applyBorder="1" applyAlignment="1">
      <alignment horizontal="center" vertical="center"/>
    </xf>
    <xf numFmtId="3" fontId="22" fillId="0" borderId="12"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7" fillId="0" borderId="0" xfId="0" applyFont="1" applyFill="1" applyBorder="1" applyAlignment="1">
      <alignment horizontal="center" vertical="center" wrapText="1"/>
    </xf>
    <xf numFmtId="0" fontId="22" fillId="0" borderId="2" xfId="0" applyFont="1" applyFill="1" applyBorder="1" applyAlignment="1">
      <alignment horizontal="center" vertical="center"/>
    </xf>
    <xf numFmtId="178" fontId="23" fillId="0" borderId="0" xfId="6" applyNumberFormat="1" applyFont="1" applyFill="1" applyBorder="1" applyAlignment="1">
      <alignment horizontal="right"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47" fillId="0" borderId="0" xfId="0" applyFont="1" applyFill="1" applyBorder="1" applyAlignment="1">
      <alignment horizontal="center"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center" vertical="center"/>
    </xf>
    <xf numFmtId="3" fontId="26" fillId="0" borderId="0" xfId="0" applyNumberFormat="1" applyFont="1" applyFill="1" applyBorder="1" applyAlignment="1">
      <alignment horizontal="center" vertical="center"/>
    </xf>
    <xf numFmtId="41" fontId="26" fillId="0" borderId="0" xfId="1" applyFont="1" applyFill="1" applyBorder="1" applyAlignment="1">
      <alignment horizontal="center" vertical="center" shrinkToFit="1"/>
    </xf>
    <xf numFmtId="41" fontId="26" fillId="0" borderId="0" xfId="1" applyFont="1" applyFill="1" applyBorder="1" applyAlignment="1">
      <alignment horizontal="center" vertical="center"/>
    </xf>
    <xf numFmtId="0" fontId="26" fillId="0" borderId="0" xfId="0" applyFont="1" applyFill="1" applyBorder="1" applyAlignment="1">
      <alignment horizontal="center" vertical="center" shrinkToFit="1"/>
    </xf>
    <xf numFmtId="176" fontId="26" fillId="0" borderId="0" xfId="0" applyNumberFormat="1" applyFont="1" applyFill="1" applyBorder="1" applyAlignment="1">
      <alignment horizontal="center" vertical="center" shrinkToFit="1"/>
    </xf>
    <xf numFmtId="0" fontId="22" fillId="0" borderId="11" xfId="0" applyFont="1" applyFill="1" applyBorder="1" applyAlignment="1">
      <alignment horizontal="center" vertical="center"/>
    </xf>
    <xf numFmtId="204" fontId="23" fillId="0" borderId="0" xfId="6" applyNumberFormat="1" applyFont="1" applyFill="1" applyBorder="1" applyAlignment="1">
      <alignment horizontal="righ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41" fontId="30" fillId="0" borderId="3" xfId="1" applyFont="1" applyFill="1" applyBorder="1" applyAlignment="1">
      <alignment horizontal="right" vertical="center"/>
    </xf>
    <xf numFmtId="0" fontId="22" fillId="0" borderId="0" xfId="0" applyFont="1" applyFill="1" applyBorder="1" applyAlignment="1">
      <alignment horizontal="center" vertical="center"/>
    </xf>
    <xf numFmtId="41" fontId="22" fillId="0" borderId="9" xfId="1" applyFont="1" applyFill="1" applyBorder="1" applyAlignment="1">
      <alignment horizontal="center" vertical="center"/>
    </xf>
    <xf numFmtId="41" fontId="22" fillId="0" borderId="0" xfId="1" applyFont="1" applyFill="1" applyBorder="1" applyAlignment="1">
      <alignment horizontal="center" vertical="center"/>
    </xf>
    <xf numFmtId="3" fontId="22" fillId="0" borderId="2"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26"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30" fillId="0" borderId="3" xfId="0" applyFont="1" applyFill="1" applyBorder="1" applyAlignment="1">
      <alignment horizontal="distributed" vertical="center"/>
    </xf>
    <xf numFmtId="0" fontId="50" fillId="0" borderId="3" xfId="0" applyFont="1" applyFill="1" applyBorder="1" applyAlignment="1">
      <alignment vertical="center"/>
    </xf>
    <xf numFmtId="41" fontId="22" fillId="0" borderId="0" xfId="0" applyNumberFormat="1" applyFont="1" applyFill="1" applyBorder="1" applyAlignment="1">
      <alignment horizontal="center" vertical="center"/>
    </xf>
    <xf numFmtId="41" fontId="27" fillId="0" borderId="0" xfId="1" applyFont="1" applyFill="1" applyBorder="1" applyAlignment="1">
      <alignment horizontal="center" vertical="center"/>
    </xf>
    <xf numFmtId="41" fontId="27" fillId="0" borderId="0" xfId="1" applyFont="1" applyFill="1" applyBorder="1" applyAlignment="1">
      <alignment horizontal="left" vertical="center"/>
    </xf>
    <xf numFmtId="41" fontId="30" fillId="0" borderId="20" xfId="1" applyFont="1" applyFill="1" applyBorder="1" applyAlignment="1">
      <alignment horizontal="right" vertical="center"/>
    </xf>
    <xf numFmtId="185" fontId="30" fillId="0" borderId="2" xfId="0" applyNumberFormat="1" applyFont="1" applyFill="1" applyBorder="1" applyAlignment="1">
      <alignment horizontal="right" vertical="center"/>
    </xf>
    <xf numFmtId="41" fontId="30" fillId="0" borderId="2" xfId="0" applyNumberFormat="1" applyFont="1" applyFill="1" applyBorder="1" applyAlignment="1">
      <alignment horizontal="right" vertical="center"/>
    </xf>
    <xf numFmtId="176" fontId="30" fillId="0" borderId="2" xfId="0" applyNumberFormat="1" applyFont="1" applyFill="1" applyBorder="1" applyAlignment="1">
      <alignment horizontal="right" vertical="center"/>
    </xf>
    <xf numFmtId="41" fontId="30" fillId="0" borderId="2" xfId="1" applyFont="1" applyFill="1" applyBorder="1" applyAlignment="1">
      <alignment horizontal="right" vertical="center"/>
    </xf>
    <xf numFmtId="41" fontId="30" fillId="0" borderId="11" xfId="1" applyFont="1" applyFill="1" applyBorder="1" applyAlignment="1">
      <alignment horizontal="center" vertical="center"/>
    </xf>
    <xf numFmtId="41" fontId="30" fillId="0" borderId="2" xfId="1" applyFont="1" applyFill="1" applyBorder="1" applyAlignment="1">
      <alignment horizontal="center" vertical="center" shrinkToFit="1"/>
    </xf>
    <xf numFmtId="41" fontId="30" fillId="0" borderId="2" xfId="1" applyNumberFormat="1" applyFont="1" applyFill="1" applyBorder="1" applyAlignment="1">
      <alignment vertical="center"/>
    </xf>
    <xf numFmtId="41" fontId="30" fillId="0" borderId="12" xfId="1" applyNumberFormat="1" applyFont="1" applyFill="1" applyBorder="1" applyAlignment="1">
      <alignment vertical="center"/>
    </xf>
    <xf numFmtId="0" fontId="30" fillId="0" borderId="25" xfId="0" applyFont="1" applyFill="1" applyBorder="1" applyAlignment="1">
      <alignment horizontal="center" vertical="center" wrapText="1"/>
    </xf>
    <xf numFmtId="41" fontId="28" fillId="0" borderId="2" xfId="0" applyNumberFormat="1" applyFont="1" applyFill="1" applyBorder="1" applyAlignment="1">
      <alignment horizontal="center" vertical="center" shrinkToFit="1"/>
    </xf>
    <xf numFmtId="41" fontId="30" fillId="0" borderId="12" xfId="0" applyNumberFormat="1" applyFont="1" applyFill="1" applyBorder="1" applyAlignment="1">
      <alignment horizontal="center" vertical="center" shrinkToFit="1"/>
    </xf>
    <xf numFmtId="41" fontId="30" fillId="0" borderId="2" xfId="0" applyNumberFormat="1" applyFont="1" applyFill="1" applyBorder="1" applyAlignment="1">
      <alignment horizontal="center" vertical="center" shrinkToFit="1"/>
    </xf>
    <xf numFmtId="41" fontId="28" fillId="0" borderId="13" xfId="0" applyNumberFormat="1" applyFont="1" applyFill="1" applyBorder="1" applyAlignment="1">
      <alignment horizontal="center" vertical="center" shrinkToFit="1"/>
    </xf>
    <xf numFmtId="41" fontId="28" fillId="0" borderId="11" xfId="0" applyNumberFormat="1" applyFont="1" applyFill="1" applyBorder="1" applyAlignment="1">
      <alignment horizontal="right" vertical="center" shrinkToFit="1"/>
    </xf>
    <xf numFmtId="41" fontId="28" fillId="0" borderId="47" xfId="0" applyNumberFormat="1" applyFont="1" applyFill="1" applyBorder="1" applyAlignment="1">
      <alignment horizontal="center" vertical="center" wrapText="1" shrinkToFit="1"/>
    </xf>
    <xf numFmtId="0" fontId="22" fillId="0" borderId="0" xfId="0" applyFont="1" applyBorder="1" applyAlignment="1">
      <alignment vertical="center"/>
    </xf>
    <xf numFmtId="0" fontId="103" fillId="0" borderId="0" xfId="0" applyFont="1" applyAlignment="1">
      <alignment horizontal="left"/>
    </xf>
    <xf numFmtId="0" fontId="0" fillId="0" borderId="0" xfId="0" applyAlignment="1">
      <alignment vertical="center"/>
    </xf>
    <xf numFmtId="0" fontId="109" fillId="10" borderId="2" xfId="0" applyFont="1" applyFill="1" applyBorder="1" applyAlignment="1">
      <alignment horizontal="center" vertical="center"/>
    </xf>
    <xf numFmtId="0" fontId="109" fillId="0" borderId="2" xfId="0" applyFont="1" applyBorder="1" applyAlignment="1">
      <alignment horizontal="center" vertical="center"/>
    </xf>
    <xf numFmtId="41" fontId="111" fillId="0" borderId="60" xfId="1" applyFont="1" applyBorder="1" applyAlignment="1">
      <alignment horizontal="center" vertical="center" wrapText="1"/>
    </xf>
    <xf numFmtId="0" fontId="111" fillId="0" borderId="84" xfId="0" applyFont="1" applyBorder="1" applyAlignment="1">
      <alignment horizontal="center" vertical="center" wrapText="1"/>
    </xf>
    <xf numFmtId="41" fontId="112" fillId="0" borderId="2" xfId="1" applyFont="1" applyBorder="1" applyAlignment="1">
      <alignment vertical="center"/>
    </xf>
    <xf numFmtId="41" fontId="112" fillId="0" borderId="2" xfId="1" applyFont="1" applyBorder="1" applyAlignment="1">
      <alignment horizontal="right" vertical="center"/>
    </xf>
    <xf numFmtId="0" fontId="112" fillId="0" borderId="2" xfId="0" applyFont="1" applyBorder="1" applyAlignment="1">
      <alignment horizontal="distributed" vertical="center"/>
    </xf>
    <xf numFmtId="41" fontId="112" fillId="0" borderId="62" xfId="1" applyFont="1" applyBorder="1" applyAlignment="1">
      <alignment vertical="center"/>
    </xf>
    <xf numFmtId="41" fontId="112" fillId="0" borderId="69" xfId="1" applyFont="1" applyBorder="1" applyAlignment="1">
      <alignment vertical="center"/>
    </xf>
    <xf numFmtId="0" fontId="107" fillId="0" borderId="0" xfId="0" applyFont="1" applyAlignment="1">
      <alignment horizontal="left"/>
    </xf>
    <xf numFmtId="0" fontId="105" fillId="0" borderId="0" xfId="0" applyFont="1" applyAlignment="1">
      <alignment horizontal="left"/>
    </xf>
    <xf numFmtId="0" fontId="31" fillId="0" borderId="76" xfId="0" applyFont="1" applyBorder="1" applyAlignment="1">
      <alignment horizontal="center" vertical="center" wrapText="1"/>
    </xf>
    <xf numFmtId="0" fontId="110" fillId="0" borderId="59" xfId="0" applyFont="1" applyBorder="1" applyAlignment="1">
      <alignment horizontal="justify"/>
    </xf>
    <xf numFmtId="0" fontId="112" fillId="0" borderId="66" xfId="0" applyFont="1" applyBorder="1" applyAlignment="1">
      <alignment horizontal="center" vertical="center"/>
    </xf>
    <xf numFmtId="0" fontId="101" fillId="9" borderId="67" xfId="0" quotePrefix="1" applyFont="1" applyFill="1" applyBorder="1" applyAlignment="1">
      <alignment vertical="center"/>
    </xf>
    <xf numFmtId="41" fontId="112" fillId="0" borderId="61" xfId="1" applyFont="1" applyBorder="1" applyAlignment="1">
      <alignment horizontal="right" vertical="center"/>
    </xf>
    <xf numFmtId="0" fontId="28" fillId="0" borderId="67" xfId="0" applyFont="1" applyBorder="1" applyAlignment="1">
      <alignment vertical="center"/>
    </xf>
    <xf numFmtId="41" fontId="28" fillId="0" borderId="67" xfId="0" applyNumberFormat="1" applyFont="1" applyBorder="1" applyAlignment="1">
      <alignment vertical="center"/>
    </xf>
    <xf numFmtId="0" fontId="28" fillId="0" borderId="67" xfId="0" quotePrefix="1" applyFont="1" applyFill="1" applyBorder="1" applyAlignment="1">
      <alignment vertical="center"/>
    </xf>
    <xf numFmtId="0" fontId="28" fillId="0" borderId="70" xfId="0" applyFont="1" applyBorder="1" applyAlignment="1">
      <alignment vertical="center"/>
    </xf>
    <xf numFmtId="0" fontId="112" fillId="0" borderId="2" xfId="0" applyFont="1" applyBorder="1" applyAlignment="1">
      <alignment horizontal="distributed" vertical="center" wrapText="1"/>
    </xf>
    <xf numFmtId="0" fontId="22" fillId="0" borderId="2" xfId="0" applyFont="1" applyFill="1" applyBorder="1" applyAlignment="1">
      <alignment horizontal="center" vertical="center"/>
    </xf>
    <xf numFmtId="41" fontId="22" fillId="0" borderId="2" xfId="1" applyFont="1" applyFill="1" applyBorder="1" applyAlignment="1">
      <alignment horizontal="center" vertical="center"/>
    </xf>
    <xf numFmtId="41" fontId="22" fillId="0" borderId="0" xfId="1" applyFont="1" applyFill="1" applyBorder="1" applyAlignment="1">
      <alignment horizontal="center" vertical="center"/>
    </xf>
    <xf numFmtId="41" fontId="27" fillId="0" borderId="0" xfId="1" applyFont="1" applyFill="1" applyBorder="1" applyAlignment="1">
      <alignment horizontal="center" vertical="center"/>
    </xf>
    <xf numFmtId="41" fontId="27" fillId="0" borderId="0" xfId="1" applyFont="1" applyFill="1" applyBorder="1" applyAlignment="1">
      <alignment horizontal="left" vertical="center"/>
    </xf>
    <xf numFmtId="41" fontId="22" fillId="0" borderId="2" xfId="1" applyFont="1" applyFill="1" applyBorder="1" applyAlignment="1">
      <alignment horizontal="center" vertical="center"/>
    </xf>
    <xf numFmtId="0" fontId="22" fillId="0" borderId="2" xfId="0" applyFont="1" applyFill="1" applyBorder="1" applyAlignment="1">
      <alignment horizontal="center" vertical="center"/>
    </xf>
    <xf numFmtId="41" fontId="27" fillId="0" borderId="13" xfId="0" applyNumberFormat="1" applyFont="1" applyFill="1" applyBorder="1" applyAlignment="1">
      <alignment horizontal="center" vertical="center" shrinkToFit="1"/>
    </xf>
    <xf numFmtId="0" fontId="22" fillId="0" borderId="2" xfId="0" applyFont="1" applyFill="1" applyBorder="1" applyAlignment="1">
      <alignment horizontal="left" vertical="center"/>
    </xf>
    <xf numFmtId="41" fontId="22" fillId="0" borderId="0" xfId="1" applyFont="1" applyFill="1" applyAlignment="1">
      <alignment horizontal="centerContinuous" vertical="center"/>
    </xf>
    <xf numFmtId="41" fontId="23" fillId="0" borderId="0" xfId="1" applyFont="1" applyFill="1" applyBorder="1" applyAlignment="1">
      <alignment horizontal="right" vertical="center"/>
    </xf>
    <xf numFmtId="41" fontId="22" fillId="0" borderId="0" xfId="1" applyFont="1" applyFill="1" applyBorder="1" applyAlignment="1">
      <alignment horizontal="left" vertical="center" wrapText="1"/>
    </xf>
    <xf numFmtId="41" fontId="67" fillId="0" borderId="0" xfId="1" applyFont="1" applyFill="1" applyBorder="1" applyAlignment="1">
      <alignment horizontal="center" vertical="center"/>
    </xf>
    <xf numFmtId="41" fontId="22" fillId="0" borderId="0" xfId="1" applyFont="1" applyFill="1" applyAlignment="1">
      <alignment horizontal="left" vertical="center"/>
    </xf>
    <xf numFmtId="41" fontId="28" fillId="0" borderId="0" xfId="1" applyFont="1" applyFill="1" applyBorder="1" applyAlignment="1">
      <alignment horizontal="left" vertical="center" indent="1" shrinkToFit="1"/>
    </xf>
    <xf numFmtId="41" fontId="22" fillId="0" borderId="0" xfId="1" applyFont="1" applyFill="1" applyBorder="1" applyAlignment="1">
      <alignment horizontal="left" vertical="center" wrapText="1" indent="1"/>
    </xf>
    <xf numFmtId="41" fontId="23" fillId="0" borderId="0" xfId="1" applyFont="1" applyFill="1" applyBorder="1" applyAlignment="1">
      <alignment horizontal="center" vertical="center"/>
    </xf>
    <xf numFmtId="41" fontId="0" fillId="0" borderId="0" xfId="1" applyFont="1"/>
    <xf numFmtId="41" fontId="30" fillId="0" borderId="0" xfId="1" applyFont="1" applyFill="1" applyBorder="1" applyAlignment="1">
      <alignment horizontal="right" vertical="center" wrapText="1" shrinkToFit="1"/>
    </xf>
    <xf numFmtId="41" fontId="30" fillId="0" borderId="0" xfId="1" applyFont="1" applyFill="1" applyBorder="1" applyAlignment="1">
      <alignment horizontal="right" vertical="center"/>
    </xf>
    <xf numFmtId="41" fontId="22" fillId="0" borderId="0" xfId="1" applyFont="1" applyFill="1" applyBorder="1" applyAlignment="1">
      <alignment horizontal="left" vertical="center" indent="1"/>
    </xf>
    <xf numFmtId="41" fontId="22" fillId="0" borderId="0" xfId="1" applyFont="1" applyFill="1" applyBorder="1" applyAlignment="1">
      <alignment horizontal="right" vertical="center" indent="2"/>
    </xf>
    <xf numFmtId="41" fontId="22" fillId="0" borderId="2" xfId="1" applyFont="1" applyFill="1" applyBorder="1" applyAlignment="1">
      <alignment horizontal="left" vertical="center"/>
    </xf>
    <xf numFmtId="41" fontId="22" fillId="0" borderId="2" xfId="1" applyFont="1" applyFill="1" applyBorder="1" applyAlignment="1">
      <alignment horizontal="left" vertical="center" shrinkToFit="1"/>
    </xf>
    <xf numFmtId="41" fontId="22" fillId="0" borderId="2" xfId="1" applyFont="1" applyFill="1" applyBorder="1" applyAlignment="1">
      <alignment horizontal="left" vertical="center" wrapText="1"/>
    </xf>
    <xf numFmtId="0" fontId="22" fillId="0" borderId="2" xfId="0" applyFont="1" applyFill="1" applyBorder="1" applyAlignment="1">
      <alignment horizontal="left" vertical="center" shrinkToFit="1"/>
    </xf>
    <xf numFmtId="0" fontId="22" fillId="0" borderId="2" xfId="0" applyFont="1" applyFill="1" applyBorder="1" applyAlignment="1">
      <alignment horizontal="left" vertical="center" wrapText="1"/>
    </xf>
    <xf numFmtId="0" fontId="27" fillId="0" borderId="2" xfId="0" applyFont="1" applyFill="1" applyBorder="1" applyAlignment="1">
      <alignment horizontal="left" vertical="center"/>
    </xf>
    <xf numFmtId="0" fontId="51" fillId="8" borderId="0" xfId="0" applyFont="1" applyFill="1" applyBorder="1" applyAlignment="1">
      <alignment horizontal="center" vertical="center"/>
    </xf>
    <xf numFmtId="0" fontId="51" fillId="8" borderId="0" xfId="0" applyNumberFormat="1" applyFont="1" applyFill="1" applyBorder="1" applyAlignment="1">
      <alignment horizontal="center" vertical="center"/>
    </xf>
    <xf numFmtId="0" fontId="58" fillId="0" borderId="0" xfId="0" applyFont="1" applyAlignment="1">
      <alignment horizontal="center" vertical="center"/>
    </xf>
    <xf numFmtId="0" fontId="22" fillId="0" borderId="0" xfId="0" applyFont="1" applyAlignment="1">
      <alignment horizontal="left" vertical="center"/>
    </xf>
    <xf numFmtId="0" fontId="32" fillId="0" borderId="0" xfId="0" applyFont="1" applyAlignment="1">
      <alignment horizontal="center"/>
    </xf>
    <xf numFmtId="0" fontId="92" fillId="0" borderId="0" xfId="0" applyFont="1" applyAlignment="1">
      <alignment horizontal="center" vertical="center"/>
    </xf>
    <xf numFmtId="0" fontId="46" fillId="0" borderId="0" xfId="0" applyFont="1" applyAlignment="1">
      <alignment horizontal="center" vertical="center"/>
    </xf>
    <xf numFmtId="0" fontId="20" fillId="0" borderId="0" xfId="0" applyFont="1" applyAlignment="1">
      <alignment horizontal="left" vertical="center"/>
    </xf>
    <xf numFmtId="0" fontId="19"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22" fillId="0" borderId="0" xfId="0" applyFont="1" applyFill="1" applyAlignment="1">
      <alignment horizontal="center" vertical="center"/>
    </xf>
    <xf numFmtId="31" fontId="97" fillId="0" borderId="0" xfId="0" applyNumberFormat="1" applyFont="1" applyAlignment="1">
      <alignment horizontal="center" vertical="center"/>
    </xf>
    <xf numFmtId="0" fontId="95" fillId="0" borderId="0" xfId="0" applyFont="1" applyAlignment="1">
      <alignment horizontal="center" vertical="center"/>
    </xf>
    <xf numFmtId="0" fontId="70" fillId="0" borderId="0" xfId="0" applyFont="1" applyFill="1" applyAlignment="1">
      <alignment horizontal="center" vertical="center"/>
    </xf>
    <xf numFmtId="0" fontId="96" fillId="0" borderId="53" xfId="0" applyFont="1" applyBorder="1" applyAlignment="1">
      <alignment horizontal="left" vertical="center" wrapText="1"/>
    </xf>
    <xf numFmtId="0" fontId="96" fillId="0" borderId="4" xfId="0" applyFont="1" applyBorder="1" applyAlignment="1">
      <alignment horizontal="left" vertical="center" wrapText="1"/>
    </xf>
    <xf numFmtId="0" fontId="70" fillId="0" borderId="53" xfId="0" applyFont="1" applyFill="1" applyBorder="1" applyAlignment="1">
      <alignment horizontal="left" vertical="center"/>
    </xf>
    <xf numFmtId="0" fontId="70" fillId="0" borderId="4" xfId="0" applyFont="1" applyFill="1" applyBorder="1" applyAlignment="1">
      <alignment horizontal="left" vertical="center"/>
    </xf>
    <xf numFmtId="0" fontId="99" fillId="0" borderId="0" xfId="0" applyFont="1" applyBorder="1" applyAlignment="1">
      <alignment horizontal="center" vertical="center"/>
    </xf>
    <xf numFmtId="0" fontId="94" fillId="0" borderId="73" xfId="0" applyFont="1" applyBorder="1" applyAlignment="1">
      <alignment horizontal="center" vertical="center" wrapText="1"/>
    </xf>
    <xf numFmtId="0" fontId="94" fillId="0" borderId="74" xfId="0" applyFont="1" applyBorder="1" applyAlignment="1">
      <alignment horizontal="center" vertical="center" wrapText="1"/>
    </xf>
    <xf numFmtId="0" fontId="96" fillId="0" borderId="71" xfId="0" applyFont="1" applyBorder="1" applyAlignment="1">
      <alignment horizontal="left" vertical="center" wrapText="1"/>
    </xf>
    <xf numFmtId="0" fontId="96" fillId="0" borderId="12" xfId="0" applyFont="1" applyBorder="1" applyAlignment="1">
      <alignment horizontal="left" vertical="center" wrapText="1"/>
    </xf>
    <xf numFmtId="0" fontId="96" fillId="0" borderId="66" xfId="0" applyFont="1" applyBorder="1" applyAlignment="1">
      <alignment horizontal="left" vertical="center" wrapText="1"/>
    </xf>
    <xf numFmtId="0" fontId="96" fillId="0" borderId="2" xfId="0" applyFont="1" applyBorder="1" applyAlignment="1">
      <alignment horizontal="left" vertical="center" wrapText="1"/>
    </xf>
    <xf numFmtId="0" fontId="35" fillId="0" borderId="0" xfId="0" applyFont="1" applyFill="1" applyAlignment="1">
      <alignment horizontal="left" vertical="center" indent="15"/>
    </xf>
    <xf numFmtId="0" fontId="22" fillId="0" borderId="0" xfId="0" applyFont="1" applyFill="1" applyAlignment="1">
      <alignment horizontal="left" vertical="center" wrapText="1" shrinkToFit="1"/>
    </xf>
    <xf numFmtId="0" fontId="42" fillId="0" borderId="0" xfId="0" applyFont="1" applyAlignment="1">
      <alignment horizontal="left" vertical="center"/>
    </xf>
    <xf numFmtId="0" fontId="90" fillId="0" borderId="0" xfId="8" applyFont="1" applyAlignment="1" applyProtection="1">
      <alignment horizontal="left"/>
    </xf>
    <xf numFmtId="0" fontId="36" fillId="0" borderId="0" xfId="0" applyFont="1" applyAlignment="1">
      <alignment horizontal="left" vertical="center"/>
    </xf>
    <xf numFmtId="0" fontId="22" fillId="0" borderId="0" xfId="0" applyFont="1" applyFill="1" applyAlignment="1">
      <alignment horizontal="left" wrapText="1" shrinkToFit="1"/>
    </xf>
    <xf numFmtId="0" fontId="34" fillId="0" borderId="0" xfId="0" applyFont="1" applyAlignment="1">
      <alignment horizontal="left" vertical="center"/>
    </xf>
    <xf numFmtId="0" fontId="49" fillId="0" borderId="0" xfId="0" applyFont="1" applyAlignment="1">
      <alignment horizontal="left" vertical="center"/>
    </xf>
    <xf numFmtId="0" fontId="58" fillId="0" borderId="0" xfId="0" applyFont="1" applyAlignment="1">
      <alignment horizontal="left" vertical="center"/>
    </xf>
    <xf numFmtId="0" fontId="49" fillId="0" borderId="0" xfId="0" quotePrefix="1" applyFont="1" applyAlignment="1">
      <alignment horizontal="left" vertical="center"/>
    </xf>
    <xf numFmtId="0" fontId="72" fillId="0" borderId="0" xfId="0" applyFont="1" applyAlignment="1">
      <alignment horizontal="left" vertical="center"/>
    </xf>
    <xf numFmtId="0" fontId="16" fillId="0" borderId="0" xfId="0" applyFont="1" applyAlignment="1">
      <alignment horizontal="left" vertical="center"/>
    </xf>
    <xf numFmtId="0" fontId="64" fillId="0" borderId="0" xfId="0" quotePrefix="1" applyFont="1" applyAlignment="1">
      <alignment horizontal="left" vertical="center" wrapText="1"/>
    </xf>
    <xf numFmtId="0" fontId="64" fillId="0" borderId="0" xfId="0" applyFont="1" applyAlignment="1">
      <alignment horizontal="left" vertical="center" wrapText="1"/>
    </xf>
    <xf numFmtId="0" fontId="22" fillId="0" borderId="0" xfId="0" applyFont="1" applyFill="1" applyAlignment="1">
      <alignment horizontal="left" vertical="center"/>
    </xf>
    <xf numFmtId="0" fontId="23" fillId="0" borderId="0" xfId="0" applyFont="1" applyFill="1" applyAlignment="1">
      <alignment horizontal="left" vertical="center"/>
    </xf>
    <xf numFmtId="0" fontId="22" fillId="0" borderId="0" xfId="0" applyFont="1" applyFill="1" applyAlignment="1">
      <alignment horizontal="left" vertical="center" shrinkToFit="1"/>
    </xf>
    <xf numFmtId="0" fontId="88" fillId="0" borderId="0" xfId="0" applyFont="1" applyFill="1" applyAlignment="1">
      <alignment horizontal="left" vertical="center"/>
    </xf>
    <xf numFmtId="0" fontId="54" fillId="0" borderId="0" xfId="0" applyFont="1" applyAlignment="1">
      <alignment horizontal="center" vertical="center"/>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0" xfId="0" applyFont="1" applyAlignment="1">
      <alignment horizontal="left" vertical="center" shrinkToFit="1"/>
    </xf>
    <xf numFmtId="0" fontId="62" fillId="0" borderId="0" xfId="0" applyFont="1" applyAlignment="1">
      <alignment horizontal="left" vertical="center"/>
    </xf>
    <xf numFmtId="0" fontId="53" fillId="0" borderId="0" xfId="0" applyFont="1" applyAlignment="1">
      <alignment horizontal="left" vertical="center"/>
    </xf>
    <xf numFmtId="41" fontId="22" fillId="0" borderId="46" xfId="1" applyFont="1" applyFill="1" applyBorder="1" applyAlignment="1">
      <alignment horizontal="center" vertical="center"/>
    </xf>
    <xf numFmtId="41" fontId="22" fillId="0" borderId="77" xfId="1" applyFont="1" applyFill="1" applyBorder="1" applyAlignment="1">
      <alignment horizontal="center" vertical="center"/>
    </xf>
    <xf numFmtId="41" fontId="22" fillId="0" borderId="45" xfId="1" applyFont="1" applyFill="1" applyBorder="1" applyAlignment="1">
      <alignment horizontal="center" vertical="center"/>
    </xf>
    <xf numFmtId="41" fontId="22" fillId="0" borderId="2" xfId="1" applyFont="1" applyFill="1" applyBorder="1" applyAlignment="1">
      <alignment horizontal="center" vertical="center"/>
    </xf>
    <xf numFmtId="0" fontId="22" fillId="0" borderId="46" xfId="0" applyNumberFormat="1" applyFont="1" applyFill="1" applyBorder="1" applyAlignment="1">
      <alignment horizontal="center" vertical="center"/>
    </xf>
    <xf numFmtId="0" fontId="22" fillId="0" borderId="77" xfId="0" applyNumberFormat="1" applyFont="1" applyFill="1" applyBorder="1" applyAlignment="1">
      <alignment horizontal="center" vertical="center"/>
    </xf>
    <xf numFmtId="0" fontId="22" fillId="0" borderId="45"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22" fillId="0" borderId="9"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7" xfId="0" applyNumberFormat="1" applyFont="1" applyFill="1" applyBorder="1" applyAlignment="1">
      <alignment horizontal="center" vertical="center"/>
    </xf>
    <xf numFmtId="0" fontId="22" fillId="0" borderId="20" xfId="0" applyNumberFormat="1" applyFont="1" applyFill="1" applyBorder="1" applyAlignment="1">
      <alignment horizontal="center" vertical="center"/>
    </xf>
    <xf numFmtId="0" fontId="22" fillId="0" borderId="1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8" fillId="0" borderId="22" xfId="0" applyNumberFormat="1" applyFont="1" applyFill="1" applyBorder="1" applyAlignment="1">
      <alignment horizontal="left" vertical="center"/>
    </xf>
    <xf numFmtId="0" fontId="28" fillId="0" borderId="23" xfId="0" applyNumberFormat="1" applyFont="1" applyFill="1" applyBorder="1" applyAlignment="1">
      <alignment horizontal="left" vertical="center"/>
    </xf>
    <xf numFmtId="0" fontId="28" fillId="0" borderId="24" xfId="0" applyNumberFormat="1" applyFont="1" applyFill="1" applyBorder="1" applyAlignment="1">
      <alignment horizontal="left" vertical="center"/>
    </xf>
    <xf numFmtId="0" fontId="28" fillId="0" borderId="3" xfId="0" applyNumberFormat="1" applyFont="1" applyFill="1" applyBorder="1" applyAlignment="1">
      <alignment horizontal="left" vertical="center"/>
    </xf>
    <xf numFmtId="0" fontId="28" fillId="0" borderId="5" xfId="0" applyNumberFormat="1" applyFont="1" applyFill="1" applyBorder="1" applyAlignment="1">
      <alignment horizontal="left" vertical="center"/>
    </xf>
    <xf numFmtId="0" fontId="28" fillId="0" borderId="4" xfId="0" applyNumberFormat="1" applyFont="1" applyFill="1" applyBorder="1" applyAlignment="1">
      <alignment horizontal="left" vertical="center"/>
    </xf>
    <xf numFmtId="41" fontId="22" fillId="0" borderId="3" xfId="1" applyFont="1" applyFill="1" applyBorder="1" applyAlignment="1">
      <alignment horizontal="center" vertical="center"/>
    </xf>
    <xf numFmtId="41" fontId="22" fillId="0" borderId="5" xfId="1" applyFont="1" applyFill="1" applyBorder="1" applyAlignment="1">
      <alignment horizontal="center" vertical="center"/>
    </xf>
    <xf numFmtId="41" fontId="22" fillId="0" borderId="4" xfId="1" applyFont="1" applyFill="1" applyBorder="1" applyAlignment="1">
      <alignment horizontal="center" vertical="center"/>
    </xf>
    <xf numFmtId="0" fontId="22" fillId="0" borderId="3" xfId="0" applyNumberFormat="1" applyFont="1" applyFill="1" applyBorder="1" applyAlignment="1">
      <alignment horizontal="center" vertical="center"/>
    </xf>
    <xf numFmtId="0" fontId="22" fillId="0" borderId="5"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8" fillId="0" borderId="5" xfId="0" applyNumberFormat="1" applyFont="1" applyFill="1" applyBorder="1" applyAlignment="1">
      <alignment horizontal="left" vertical="center" wrapText="1"/>
    </xf>
    <xf numFmtId="0" fontId="28" fillId="0" borderId="4" xfId="0" applyNumberFormat="1" applyFont="1" applyFill="1" applyBorder="1" applyAlignment="1">
      <alignment horizontal="left" vertical="center" wrapText="1"/>
    </xf>
    <xf numFmtId="0" fontId="30" fillId="0" borderId="5" xfId="0" applyNumberFormat="1" applyFont="1" applyFill="1" applyBorder="1" applyAlignment="1">
      <alignment horizontal="left" vertical="center" wrapText="1"/>
    </xf>
    <xf numFmtId="0" fontId="30" fillId="0" borderId="4" xfId="0" applyNumberFormat="1" applyFont="1" applyFill="1" applyBorder="1" applyAlignment="1">
      <alignment horizontal="left" vertical="center" wrapText="1"/>
    </xf>
    <xf numFmtId="0" fontId="28" fillId="0" borderId="3"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4" xfId="0" applyFont="1" applyFill="1" applyBorder="1" applyAlignment="1">
      <alignment horizontal="center" vertical="center"/>
    </xf>
    <xf numFmtId="187" fontId="22" fillId="0" borderId="0" xfId="1" applyNumberFormat="1" applyFont="1" applyFill="1" applyBorder="1" applyAlignment="1">
      <alignment horizontal="center" vertical="center" shrinkToFit="1"/>
    </xf>
    <xf numFmtId="177" fontId="22" fillId="0" borderId="0" xfId="1" applyNumberFormat="1" applyFont="1" applyFill="1" applyBorder="1" applyAlignment="1">
      <alignment horizontal="left" vertical="center"/>
    </xf>
    <xf numFmtId="200" fontId="22" fillId="0" borderId="10" xfId="1" applyNumberFormat="1" applyFont="1" applyFill="1" applyBorder="1" applyAlignment="1">
      <alignment horizontal="right" vertical="center"/>
    </xf>
    <xf numFmtId="187" fontId="22" fillId="0" borderId="10" xfId="1" applyNumberFormat="1" applyFont="1" applyFill="1" applyBorder="1" applyAlignment="1">
      <alignment horizontal="center" vertical="center" shrinkToFit="1"/>
    </xf>
    <xf numFmtId="0" fontId="22" fillId="0" borderId="11" xfId="0" applyFont="1" applyFill="1" applyBorder="1" applyAlignment="1">
      <alignment horizontal="center" vertical="center"/>
    </xf>
    <xf numFmtId="200" fontId="22" fillId="0" borderId="0" xfId="1" applyNumberFormat="1" applyFont="1" applyFill="1" applyBorder="1" applyAlignment="1">
      <alignment horizontal="right" vertical="center"/>
    </xf>
    <xf numFmtId="0" fontId="27" fillId="0" borderId="1" xfId="0" applyFont="1" applyFill="1" applyBorder="1" applyAlignment="1">
      <alignment horizontal="left" vertical="center"/>
    </xf>
    <xf numFmtId="199" fontId="22" fillId="0" borderId="11" xfId="1" applyNumberFormat="1" applyFont="1" applyFill="1" applyBorder="1" applyAlignment="1">
      <alignment horizontal="center" vertical="center"/>
    </xf>
    <xf numFmtId="199" fontId="22" fillId="0" borderId="13" xfId="1" applyNumberFormat="1" applyFont="1" applyFill="1" applyBorder="1" applyAlignment="1">
      <alignment horizontal="center" vertical="center"/>
    </xf>
    <xf numFmtId="199" fontId="22" fillId="0" borderId="62" xfId="1" applyNumberFormat="1" applyFont="1" applyFill="1" applyBorder="1" applyAlignment="1">
      <alignment horizontal="center" vertical="center"/>
    </xf>
    <xf numFmtId="199" fontId="22" fillId="0" borderId="12" xfId="1" applyNumberFormat="1" applyFont="1" applyFill="1" applyBorder="1" applyAlignment="1">
      <alignment horizontal="center" vertical="center"/>
    </xf>
    <xf numFmtId="199" fontId="22" fillId="0" borderId="2" xfId="1" applyNumberFormat="1" applyFont="1" applyFill="1" applyBorder="1" applyAlignment="1">
      <alignment horizontal="center" vertical="center"/>
    </xf>
    <xf numFmtId="41" fontId="22" fillId="0" borderId="12" xfId="1" applyFont="1" applyFill="1" applyBorder="1" applyAlignment="1">
      <alignment horizontal="center" vertical="center"/>
    </xf>
    <xf numFmtId="176" fontId="22" fillId="0" borderId="2" xfId="1" applyNumberFormat="1" applyFont="1" applyFill="1" applyBorder="1" applyAlignment="1">
      <alignment horizontal="right" vertical="center" indent="2"/>
    </xf>
    <xf numFmtId="176" fontId="22" fillId="0" borderId="3" xfId="1" applyNumberFormat="1" applyFont="1" applyFill="1" applyBorder="1" applyAlignment="1">
      <alignment horizontal="right" vertical="center" indent="2"/>
    </xf>
    <xf numFmtId="176" fontId="22" fillId="0" borderId="5" xfId="1" applyNumberFormat="1" applyFont="1" applyFill="1" applyBorder="1" applyAlignment="1">
      <alignment horizontal="right" vertical="center" indent="2"/>
    </xf>
    <xf numFmtId="176" fontId="22" fillId="0" borderId="4" xfId="1" applyNumberFormat="1" applyFont="1" applyFill="1" applyBorder="1" applyAlignment="1">
      <alignment horizontal="right" vertical="center" indent="2"/>
    </xf>
    <xf numFmtId="177" fontId="22" fillId="0" borderId="2" xfId="0" applyNumberFormat="1" applyFont="1" applyFill="1" applyBorder="1" applyAlignment="1">
      <alignment horizontal="center" vertical="center"/>
    </xf>
    <xf numFmtId="176" fontId="22" fillId="0" borderId="61" xfId="1" applyNumberFormat="1" applyFont="1" applyFill="1" applyBorder="1" applyAlignment="1">
      <alignment horizontal="right" vertical="center" indent="2"/>
    </xf>
    <xf numFmtId="176" fontId="22" fillId="0" borderId="63" xfId="1" applyNumberFormat="1" applyFont="1" applyFill="1" applyBorder="1" applyAlignment="1">
      <alignment horizontal="right" vertical="center" indent="2"/>
    </xf>
    <xf numFmtId="176" fontId="22" fillId="0" borderId="64" xfId="1" applyNumberFormat="1" applyFont="1" applyFill="1" applyBorder="1" applyAlignment="1">
      <alignment horizontal="right" vertical="center" indent="2"/>
    </xf>
    <xf numFmtId="176" fontId="22" fillId="0" borderId="65" xfId="1" applyNumberFormat="1" applyFont="1" applyFill="1" applyBorder="1" applyAlignment="1">
      <alignment horizontal="right" vertical="center" indent="2"/>
    </xf>
    <xf numFmtId="0" fontId="28" fillId="0" borderId="10" xfId="0" applyNumberFormat="1" applyFont="1" applyFill="1" applyBorder="1" applyAlignment="1">
      <alignment horizontal="left" vertical="center"/>
    </xf>
    <xf numFmtId="0" fontId="28" fillId="0" borderId="21" xfId="0" applyNumberFormat="1" applyFont="1" applyFill="1" applyBorder="1" applyAlignment="1">
      <alignment horizontal="left" vertical="center"/>
    </xf>
    <xf numFmtId="0" fontId="22" fillId="0" borderId="2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28" xfId="0" applyNumberFormat="1" applyFont="1" applyFill="1" applyBorder="1" applyAlignment="1">
      <alignment horizontal="center" vertical="center"/>
    </xf>
    <xf numFmtId="0" fontId="28" fillId="0" borderId="2" xfId="0" applyNumberFormat="1" applyFont="1" applyFill="1" applyBorder="1" applyAlignment="1">
      <alignment horizontal="left" vertical="center"/>
    </xf>
    <xf numFmtId="41" fontId="22" fillId="0" borderId="20" xfId="1" applyFont="1" applyFill="1" applyBorder="1" applyAlignment="1">
      <alignment horizontal="center" vertical="center"/>
    </xf>
    <xf numFmtId="41" fontId="22" fillId="0" borderId="10" xfId="1" applyFont="1" applyFill="1" applyBorder="1" applyAlignment="1">
      <alignment horizontal="center" vertical="center"/>
    </xf>
    <xf numFmtId="41" fontId="22" fillId="0" borderId="21" xfId="1" applyFont="1" applyFill="1" applyBorder="1" applyAlignment="1">
      <alignment horizontal="center" vertical="center"/>
    </xf>
    <xf numFmtId="0" fontId="22" fillId="0" borderId="25" xfId="0" applyNumberFormat="1" applyFont="1" applyFill="1" applyBorder="1" applyAlignment="1">
      <alignment horizontal="center" vertical="center"/>
    </xf>
    <xf numFmtId="186" fontId="22" fillId="0" borderId="2" xfId="0" applyNumberFormat="1" applyFont="1" applyFill="1" applyBorder="1" applyAlignment="1">
      <alignment horizontal="center" vertical="center"/>
    </xf>
    <xf numFmtId="41" fontId="22" fillId="0" borderId="2" xfId="0" applyNumberFormat="1" applyFont="1" applyFill="1" applyBorder="1" applyAlignment="1">
      <alignment horizontal="center" vertical="center"/>
    </xf>
    <xf numFmtId="186" fontId="22" fillId="0" borderId="12" xfId="0" applyNumberFormat="1" applyFont="1" applyFill="1" applyBorder="1" applyAlignment="1">
      <alignment horizontal="center" vertical="center"/>
    </xf>
    <xf numFmtId="41" fontId="22" fillId="0" borderId="12" xfId="0" applyNumberFormat="1" applyFont="1" applyFill="1" applyBorder="1" applyAlignment="1">
      <alignment horizontal="center" vertical="center"/>
    </xf>
    <xf numFmtId="0" fontId="22" fillId="0" borderId="2" xfId="0" applyFont="1" applyFill="1" applyBorder="1" applyAlignment="1">
      <alignment horizontal="center" vertical="center"/>
    </xf>
    <xf numFmtId="41" fontId="22" fillId="0" borderId="11" xfId="0" applyNumberFormat="1" applyFont="1" applyFill="1" applyBorder="1" applyAlignment="1">
      <alignment horizontal="center" vertical="center"/>
    </xf>
    <xf numFmtId="176" fontId="22" fillId="0" borderId="3" xfId="0" applyNumberFormat="1" applyFont="1" applyFill="1" applyBorder="1" applyAlignment="1">
      <alignment horizontal="right" vertical="center" indent="2"/>
    </xf>
    <xf numFmtId="176" fontId="22" fillId="0" borderId="5" xfId="0" applyNumberFormat="1" applyFont="1" applyFill="1" applyBorder="1" applyAlignment="1">
      <alignment horizontal="right" vertical="center" indent="2"/>
    </xf>
    <xf numFmtId="176" fontId="22" fillId="0" borderId="4" xfId="0" applyNumberFormat="1" applyFont="1" applyFill="1" applyBorder="1" applyAlignment="1">
      <alignment horizontal="right" vertical="center" indent="2"/>
    </xf>
    <xf numFmtId="178" fontId="22" fillId="0" borderId="10" xfId="1" applyNumberFormat="1" applyFont="1" applyFill="1" applyBorder="1" applyAlignment="1">
      <alignment horizontal="right"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8" xfId="0" applyFont="1" applyFill="1" applyBorder="1" applyAlignment="1">
      <alignment horizontal="center" vertical="center"/>
    </xf>
    <xf numFmtId="178" fontId="23" fillId="0" borderId="0" xfId="6" applyNumberFormat="1" applyFont="1" applyFill="1" applyBorder="1" applyAlignment="1">
      <alignment horizontal="right" vertical="center"/>
    </xf>
    <xf numFmtId="0" fontId="22" fillId="0" borderId="12" xfId="0" applyNumberFormat="1" applyFont="1" applyFill="1" applyBorder="1" applyAlignment="1">
      <alignment horizontal="center" vertical="center"/>
    </xf>
    <xf numFmtId="176" fontId="22" fillId="0" borderId="20" xfId="1" applyNumberFormat="1" applyFont="1" applyFill="1" applyBorder="1" applyAlignment="1">
      <alignment horizontal="right" vertical="center" indent="2"/>
    </xf>
    <xf numFmtId="176" fontId="22" fillId="0" borderId="10" xfId="1" applyNumberFormat="1" applyFont="1" applyFill="1" applyBorder="1" applyAlignment="1">
      <alignment horizontal="right" vertical="center" indent="2"/>
    </xf>
    <xf numFmtId="176" fontId="22" fillId="0" borderId="21" xfId="1" applyNumberFormat="1" applyFont="1" applyFill="1" applyBorder="1" applyAlignment="1">
      <alignment horizontal="right" vertical="center" indent="2"/>
    </xf>
    <xf numFmtId="0" fontId="22" fillId="0" borderId="20" xfId="0" applyNumberFormat="1" applyFont="1" applyFill="1" applyBorder="1" applyAlignment="1">
      <alignment horizontal="left" vertical="center"/>
    </xf>
    <xf numFmtId="0" fontId="22" fillId="0" borderId="10" xfId="0" applyNumberFormat="1" applyFont="1" applyFill="1" applyBorder="1" applyAlignment="1">
      <alignment horizontal="left" vertical="center"/>
    </xf>
    <xf numFmtId="0" fontId="22" fillId="0" borderId="21" xfId="0" applyNumberFormat="1" applyFont="1" applyFill="1" applyBorder="1" applyAlignment="1">
      <alignment horizontal="left" vertical="center"/>
    </xf>
    <xf numFmtId="202" fontId="22" fillId="0" borderId="13" xfId="1" applyNumberFormat="1" applyFont="1" applyFill="1" applyBorder="1" applyAlignment="1">
      <alignment horizontal="center" vertical="center"/>
    </xf>
    <xf numFmtId="202" fontId="22" fillId="0" borderId="12" xfId="1" applyNumberFormat="1" applyFont="1" applyFill="1" applyBorder="1" applyAlignment="1">
      <alignment horizontal="center" vertical="center"/>
    </xf>
    <xf numFmtId="41" fontId="22" fillId="0" borderId="44" xfId="1" applyFont="1" applyFill="1" applyBorder="1" applyAlignment="1">
      <alignment horizontal="center" vertical="center"/>
    </xf>
    <xf numFmtId="0" fontId="22" fillId="0" borderId="44" xfId="0" applyNumberFormat="1" applyFont="1" applyFill="1" applyBorder="1" applyAlignment="1">
      <alignment horizontal="center" vertical="center"/>
    </xf>
    <xf numFmtId="0" fontId="22" fillId="0" borderId="25" xfId="0" applyFont="1" applyFill="1" applyBorder="1" applyAlignment="1">
      <alignment horizontal="center" vertical="center"/>
    </xf>
    <xf numFmtId="176" fontId="22" fillId="0" borderId="12" xfId="1" applyNumberFormat="1" applyFont="1" applyFill="1" applyBorder="1" applyAlignment="1">
      <alignment horizontal="right" vertical="center" indent="2"/>
    </xf>
    <xf numFmtId="0" fontId="78" fillId="0" borderId="0" xfId="0" applyFont="1" applyFill="1" applyAlignment="1">
      <alignment horizontal="left" vertical="center"/>
    </xf>
    <xf numFmtId="186" fontId="22" fillId="0" borderId="25" xfId="0" applyNumberFormat="1"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44"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 xfId="0" applyFont="1" applyFill="1" applyBorder="1" applyAlignment="1">
      <alignment horizontal="center" vertical="center"/>
    </xf>
    <xf numFmtId="41" fontId="22" fillId="0" borderId="2" xfId="1" applyFont="1" applyFill="1" applyBorder="1" applyAlignment="1">
      <alignment horizontal="right" vertical="center"/>
    </xf>
    <xf numFmtId="3" fontId="27" fillId="0" borderId="12" xfId="0" applyNumberFormat="1" applyFont="1" applyFill="1" applyBorder="1" applyAlignment="1">
      <alignment horizontal="center" vertical="center"/>
    </xf>
    <xf numFmtId="3" fontId="27" fillId="0" borderId="2" xfId="0" applyNumberFormat="1" applyFont="1" applyFill="1" applyBorder="1" applyAlignment="1">
      <alignment horizontal="center" vertical="center"/>
    </xf>
    <xf numFmtId="3" fontId="22" fillId="0" borderId="3" xfId="0" applyNumberFormat="1" applyFont="1" applyFill="1" applyBorder="1" applyAlignment="1">
      <alignment horizontal="right" vertical="center" indent="1"/>
    </xf>
    <xf numFmtId="3" fontId="22" fillId="0" borderId="5" xfId="0" applyNumberFormat="1" applyFont="1" applyFill="1" applyBorder="1" applyAlignment="1">
      <alignment horizontal="right" vertical="center" indent="1"/>
    </xf>
    <xf numFmtId="3" fontId="22" fillId="0" borderId="4" xfId="0" applyNumberFormat="1" applyFont="1" applyFill="1" applyBorder="1" applyAlignment="1">
      <alignment horizontal="right" vertical="center" indent="1"/>
    </xf>
    <xf numFmtId="41" fontId="22" fillId="0" borderId="39" xfId="1" applyFont="1" applyFill="1" applyBorder="1" applyAlignment="1">
      <alignment horizontal="right" vertical="center"/>
    </xf>
    <xf numFmtId="3" fontId="28" fillId="0" borderId="2" xfId="0" applyNumberFormat="1" applyFont="1" applyFill="1" applyBorder="1" applyAlignment="1">
      <alignment horizontal="center" vertical="center" wrapText="1"/>
    </xf>
    <xf numFmtId="195" fontId="22" fillId="0" borderId="2" xfId="0" applyNumberFormat="1" applyFont="1" applyFill="1" applyBorder="1" applyAlignment="1">
      <alignment horizontal="right" vertical="center"/>
    </xf>
    <xf numFmtId="3" fontId="22" fillId="0" borderId="20" xfId="0" applyNumberFormat="1" applyFont="1" applyFill="1" applyBorder="1" applyAlignment="1">
      <alignment horizontal="right" vertical="center" indent="1"/>
    </xf>
    <xf numFmtId="3" fontId="22" fillId="0" borderId="10" xfId="0" applyNumberFormat="1" applyFont="1" applyFill="1" applyBorder="1" applyAlignment="1">
      <alignment horizontal="right" vertical="center" indent="1"/>
    </xf>
    <xf numFmtId="3" fontId="22" fillId="0" borderId="21" xfId="0" applyNumberFormat="1" applyFont="1" applyFill="1" applyBorder="1" applyAlignment="1">
      <alignment horizontal="right" vertical="center" indent="1"/>
    </xf>
    <xf numFmtId="3" fontId="22" fillId="0" borderId="3" xfId="0" applyNumberFormat="1" applyFont="1" applyFill="1" applyBorder="1" applyAlignment="1">
      <alignment horizontal="right" vertical="center" indent="1" shrinkToFit="1"/>
    </xf>
    <xf numFmtId="3" fontId="22" fillId="0" borderId="5" xfId="0" applyNumberFormat="1" applyFont="1" applyFill="1" applyBorder="1" applyAlignment="1">
      <alignment horizontal="right" vertical="center" indent="1" shrinkToFit="1"/>
    </xf>
    <xf numFmtId="3" fontId="22" fillId="0" borderId="4" xfId="0" applyNumberFormat="1" applyFont="1" applyFill="1" applyBorder="1" applyAlignment="1">
      <alignment horizontal="right" vertical="center" indent="1" shrinkToFit="1"/>
    </xf>
    <xf numFmtId="0" fontId="27" fillId="0" borderId="8"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0" xfId="0" applyFont="1" applyFill="1" applyBorder="1" applyAlignment="1">
      <alignment horizontal="center" vertical="center"/>
    </xf>
    <xf numFmtId="41" fontId="27" fillId="0" borderId="12" xfId="1" applyFont="1" applyFill="1" applyBorder="1" applyAlignment="1">
      <alignment horizontal="center" vertical="center" shrinkToFit="1"/>
    </xf>
    <xf numFmtId="41" fontId="27" fillId="0" borderId="2" xfId="1" applyFont="1" applyFill="1" applyBorder="1" applyAlignment="1">
      <alignment horizontal="center" vertical="center" shrinkToFit="1"/>
    </xf>
    <xf numFmtId="0" fontId="27" fillId="0" borderId="2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1" xfId="0" applyFont="1" applyFill="1" applyBorder="1" applyAlignment="1">
      <alignment horizontal="center" vertical="center"/>
    </xf>
    <xf numFmtId="176" fontId="22" fillId="0" borderId="9" xfId="1" applyNumberFormat="1" applyFont="1" applyFill="1" applyBorder="1" applyAlignment="1">
      <alignment horizontal="right" vertical="center"/>
    </xf>
    <xf numFmtId="176" fontId="22" fillId="0" borderId="7" xfId="1" applyNumberFormat="1" applyFont="1" applyFill="1" applyBorder="1" applyAlignment="1">
      <alignment horizontal="right" vertical="center"/>
    </xf>
    <xf numFmtId="41" fontId="22" fillId="0" borderId="9" xfId="1" applyFont="1" applyFill="1" applyBorder="1" applyAlignment="1">
      <alignment horizontal="center" vertical="center"/>
    </xf>
    <xf numFmtId="41" fontId="22" fillId="0" borderId="0" xfId="1" applyFont="1" applyFill="1" applyBorder="1" applyAlignment="1">
      <alignment horizontal="center" vertical="center"/>
    </xf>
    <xf numFmtId="0" fontId="22" fillId="0" borderId="9" xfId="0" applyFont="1" applyFill="1" applyBorder="1" applyAlignment="1">
      <alignment horizontal="left" vertical="center" wrapText="1"/>
    </xf>
    <xf numFmtId="0" fontId="22" fillId="0" borderId="7" xfId="0" applyFont="1" applyFill="1" applyBorder="1" applyAlignment="1">
      <alignment horizontal="left" vertical="center"/>
    </xf>
    <xf numFmtId="3" fontId="22" fillId="0" borderId="12" xfId="0" applyNumberFormat="1" applyFont="1" applyFill="1" applyBorder="1" applyAlignment="1">
      <alignment horizontal="center" vertical="center"/>
    </xf>
    <xf numFmtId="3" fontId="22" fillId="0" borderId="2" xfId="0" applyNumberFormat="1" applyFont="1" applyFill="1" applyBorder="1" applyAlignment="1">
      <alignment horizontal="center" vertical="center"/>
    </xf>
    <xf numFmtId="202" fontId="22" fillId="0" borderId="43" xfId="0" applyNumberFormat="1" applyFont="1" applyFill="1" applyBorder="1" applyAlignment="1">
      <alignment horizontal="center" vertical="center"/>
    </xf>
    <xf numFmtId="202" fontId="22" fillId="0" borderId="13" xfId="0" applyNumberFormat="1" applyFont="1" applyFill="1" applyBorder="1" applyAlignment="1">
      <alignment horizontal="center" vertical="center"/>
    </xf>
    <xf numFmtId="202" fontId="22" fillId="0" borderId="12" xfId="0" applyNumberFormat="1" applyFont="1" applyFill="1" applyBorder="1" applyAlignment="1">
      <alignment horizontal="center" vertical="center"/>
    </xf>
    <xf numFmtId="43" fontId="27" fillId="0" borderId="46" xfId="1" applyNumberFormat="1" applyFont="1" applyFill="1" applyBorder="1" applyAlignment="1">
      <alignment horizontal="center" vertical="center" shrinkToFit="1"/>
    </xf>
    <xf numFmtId="43" fontId="27" fillId="0" borderId="45" xfId="1" applyNumberFormat="1" applyFont="1" applyFill="1" applyBorder="1" applyAlignment="1">
      <alignment horizontal="center" vertical="center" shrinkToFit="1"/>
    </xf>
    <xf numFmtId="43" fontId="27" fillId="0" borderId="9" xfId="1" applyNumberFormat="1" applyFont="1" applyFill="1" applyBorder="1" applyAlignment="1">
      <alignment horizontal="center" vertical="center" shrinkToFit="1"/>
    </xf>
    <xf numFmtId="43" fontId="27" fillId="0" borderId="7" xfId="1" applyNumberFormat="1" applyFont="1" applyFill="1" applyBorder="1" applyAlignment="1">
      <alignment horizontal="center" vertical="center" shrinkToFit="1"/>
    </xf>
    <xf numFmtId="43" fontId="27" fillId="0" borderId="20" xfId="1" applyNumberFormat="1" applyFont="1" applyFill="1" applyBorder="1" applyAlignment="1">
      <alignment horizontal="center" vertical="center" shrinkToFit="1"/>
    </xf>
    <xf numFmtId="43" fontId="27" fillId="0" borderId="21" xfId="1" applyNumberFormat="1" applyFont="1" applyFill="1" applyBorder="1" applyAlignment="1">
      <alignment horizontal="center" vertical="center" shrinkToFit="1"/>
    </xf>
    <xf numFmtId="201" fontId="27" fillId="0" borderId="43" xfId="0" applyNumberFormat="1" applyFont="1" applyFill="1" applyBorder="1" applyAlignment="1">
      <alignment horizontal="center" vertical="center"/>
    </xf>
    <xf numFmtId="201" fontId="27" fillId="0" borderId="13" xfId="0" applyNumberFormat="1" applyFont="1" applyFill="1" applyBorder="1" applyAlignment="1">
      <alignment horizontal="center" vertical="center"/>
    </xf>
    <xf numFmtId="201" fontId="27" fillId="0" borderId="12" xfId="0" applyNumberFormat="1" applyFont="1" applyFill="1" applyBorder="1" applyAlignment="1">
      <alignment horizontal="center" vertical="center"/>
    </xf>
    <xf numFmtId="206" fontId="22" fillId="0" borderId="3" xfId="1" applyNumberFormat="1" applyFont="1" applyFill="1" applyBorder="1" applyAlignment="1">
      <alignment horizontal="right" vertical="center"/>
    </xf>
    <xf numFmtId="206" fontId="22" fillId="0" borderId="5" xfId="1" applyNumberFormat="1" applyFont="1" applyFill="1" applyBorder="1" applyAlignment="1">
      <alignment horizontal="right" vertical="center"/>
    </xf>
    <xf numFmtId="206" fontId="22" fillId="0" borderId="4" xfId="1" applyNumberFormat="1" applyFont="1" applyFill="1" applyBorder="1" applyAlignment="1">
      <alignment horizontal="right" vertical="center"/>
    </xf>
    <xf numFmtId="0" fontId="22"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41" fontId="22" fillId="0" borderId="11" xfId="1" applyFont="1" applyFill="1" applyBorder="1" applyAlignment="1">
      <alignment horizontal="right" vertical="center"/>
    </xf>
    <xf numFmtId="41" fontId="22" fillId="0" borderId="12" xfId="1" applyFont="1" applyFill="1" applyBorder="1" applyAlignment="1">
      <alignment horizontal="right" vertical="center"/>
    </xf>
    <xf numFmtId="41" fontId="28" fillId="0" borderId="38" xfId="1" applyFont="1" applyFill="1" applyBorder="1" applyAlignment="1">
      <alignment horizontal="center" vertical="center"/>
    </xf>
    <xf numFmtId="41" fontId="28" fillId="0" borderId="37" xfId="1" applyFont="1" applyFill="1" applyBorder="1" applyAlignment="1">
      <alignment horizontal="center" vertical="center"/>
    </xf>
    <xf numFmtId="0" fontId="22" fillId="0" borderId="11" xfId="0" applyFont="1" applyFill="1" applyBorder="1" applyAlignment="1">
      <alignment horizontal="left" vertical="center" wrapText="1"/>
    </xf>
    <xf numFmtId="0" fontId="0" fillId="0" borderId="13" xfId="0" applyFill="1" applyBorder="1"/>
    <xf numFmtId="0" fontId="0" fillId="0" borderId="12" xfId="0" applyFill="1" applyBorder="1"/>
    <xf numFmtId="176" fontId="22" fillId="0" borderId="3" xfId="1" applyNumberFormat="1" applyFont="1" applyFill="1" applyBorder="1" applyAlignment="1">
      <alignment horizontal="right" vertical="center"/>
    </xf>
    <xf numFmtId="176" fontId="22" fillId="0" borderId="4" xfId="1" applyNumberFormat="1" applyFont="1" applyFill="1" applyBorder="1" applyAlignment="1">
      <alignment horizontal="righ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41" fontId="22" fillId="0" borderId="3" xfId="1" applyFont="1" applyFill="1" applyBorder="1" applyAlignment="1">
      <alignment horizontal="center" vertical="center" shrinkToFit="1"/>
    </xf>
    <xf numFmtId="41" fontId="22" fillId="0" borderId="5" xfId="1" applyFont="1" applyFill="1" applyBorder="1" applyAlignment="1">
      <alignment horizontal="center" vertical="center" shrinkToFit="1"/>
    </xf>
    <xf numFmtId="41" fontId="22" fillId="0" borderId="4" xfId="1" applyFont="1" applyFill="1" applyBorder="1" applyAlignment="1">
      <alignment horizontal="center" vertical="center" shrinkToFit="1"/>
    </xf>
    <xf numFmtId="195" fontId="22" fillId="0" borderId="10" xfId="0" applyNumberFormat="1" applyFont="1" applyFill="1" applyBorder="1" applyAlignment="1">
      <alignment horizontal="center" vertical="center"/>
    </xf>
    <xf numFmtId="0" fontId="22" fillId="0" borderId="10" xfId="0" applyFont="1" applyFill="1" applyBorder="1" applyAlignment="1">
      <alignment horizontal="center" vertical="center"/>
    </xf>
    <xf numFmtId="176" fontId="27" fillId="0" borderId="0" xfId="0" applyNumberFormat="1" applyFont="1" applyFill="1" applyBorder="1" applyAlignment="1">
      <alignment horizontal="left" vertical="center" shrinkToFit="1"/>
    </xf>
    <xf numFmtId="3" fontId="27" fillId="0" borderId="11" xfId="0" applyNumberFormat="1" applyFont="1" applyFill="1" applyBorder="1" applyAlignment="1">
      <alignment horizontal="center" vertical="center" wrapText="1"/>
    </xf>
    <xf numFmtId="41" fontId="22" fillId="0" borderId="20" xfId="1" applyFont="1" applyFill="1" applyBorder="1" applyAlignment="1">
      <alignment horizontal="center" vertical="center" shrinkToFit="1"/>
    </xf>
    <xf numFmtId="41" fontId="22" fillId="0" borderId="10" xfId="1" applyFont="1" applyFill="1" applyBorder="1" applyAlignment="1">
      <alignment horizontal="center" vertical="center" shrinkToFit="1"/>
    </xf>
    <xf numFmtId="41" fontId="22" fillId="0" borderId="21" xfId="1" applyFont="1" applyFill="1" applyBorder="1" applyAlignment="1">
      <alignment horizontal="center" vertical="center" shrinkToFit="1"/>
    </xf>
    <xf numFmtId="0" fontId="22" fillId="0" borderId="8"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40" xfId="0" applyFont="1" applyFill="1" applyBorder="1" applyAlignment="1">
      <alignment horizontal="center" vertical="center"/>
    </xf>
    <xf numFmtId="193" fontId="0" fillId="0" borderId="3" xfId="0" applyNumberFormat="1" applyFont="1" applyFill="1" applyBorder="1" applyAlignment="1">
      <alignment horizontal="center"/>
    </xf>
    <xf numFmtId="193" fontId="0" fillId="0" borderId="4" xfId="0" applyNumberFormat="1" applyFont="1" applyFill="1" applyBorder="1" applyAlignment="1">
      <alignment horizontal="center"/>
    </xf>
    <xf numFmtId="193" fontId="0" fillId="0" borderId="5" xfId="0" applyNumberFormat="1" applyFill="1" applyBorder="1" applyAlignment="1">
      <alignment horizontal="right"/>
    </xf>
    <xf numFmtId="193" fontId="0" fillId="0" borderId="4" xfId="0" applyNumberFormat="1" applyFill="1" applyBorder="1" applyAlignment="1">
      <alignment horizontal="right"/>
    </xf>
    <xf numFmtId="0" fontId="30" fillId="0" borderId="8" xfId="0" applyFont="1" applyFill="1" applyBorder="1" applyAlignment="1">
      <alignment horizontal="center" vertical="center" wrapText="1"/>
    </xf>
    <xf numFmtId="0" fontId="30" fillId="0" borderId="6"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1" xfId="0" applyFont="1" applyFill="1" applyBorder="1" applyAlignment="1">
      <alignment horizontal="center" vertical="center"/>
    </xf>
    <xf numFmtId="41" fontId="22" fillId="0" borderId="3" xfId="1" applyFont="1" applyFill="1" applyBorder="1" applyAlignment="1">
      <alignment horizontal="right" vertical="center"/>
    </xf>
    <xf numFmtId="41" fontId="22" fillId="0" borderId="5" xfId="1" applyFont="1" applyFill="1" applyBorder="1" applyAlignment="1">
      <alignment horizontal="right" vertical="center"/>
    </xf>
    <xf numFmtId="41" fontId="22" fillId="0" borderId="4" xfId="1" applyFont="1" applyFill="1" applyBorder="1" applyAlignment="1">
      <alignment horizontal="right" vertical="center"/>
    </xf>
    <xf numFmtId="206" fontId="22" fillId="0" borderId="2" xfId="1" applyNumberFormat="1" applyFont="1" applyFill="1" applyBorder="1" applyAlignment="1">
      <alignment horizontal="right" vertical="center"/>
    </xf>
    <xf numFmtId="41" fontId="22" fillId="0" borderId="3" xfId="1" quotePrefix="1" applyFont="1" applyFill="1" applyBorder="1" applyAlignment="1">
      <alignment horizontal="right" vertical="center"/>
    </xf>
    <xf numFmtId="41" fontId="30" fillId="0" borderId="3" xfId="1" applyFont="1" applyFill="1" applyBorder="1" applyAlignment="1">
      <alignment horizontal="center" vertical="center"/>
    </xf>
    <xf numFmtId="41" fontId="30" fillId="0" borderId="4" xfId="1" applyFont="1" applyFill="1" applyBorder="1" applyAlignment="1">
      <alignment horizontal="center" vertical="center"/>
    </xf>
    <xf numFmtId="192" fontId="22" fillId="0" borderId="2" xfId="1" applyNumberFormat="1" applyFont="1" applyFill="1" applyBorder="1" applyAlignment="1">
      <alignment horizontal="right" vertical="center"/>
    </xf>
    <xf numFmtId="185" fontId="22" fillId="0" borderId="3" xfId="1" applyNumberFormat="1" applyFont="1" applyFill="1" applyBorder="1" applyAlignment="1">
      <alignment horizontal="center" vertical="center"/>
    </xf>
    <xf numFmtId="185" fontId="22" fillId="0" borderId="5" xfId="1" applyNumberFormat="1"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3" xfId="0" applyFont="1" applyFill="1" applyBorder="1" applyAlignment="1">
      <alignment horizontal="center" vertical="center" wrapText="1" shrinkToFit="1"/>
    </xf>
    <xf numFmtId="0" fontId="0" fillId="0" borderId="4" xfId="0" applyBorder="1" applyAlignment="1">
      <alignment horizontal="center"/>
    </xf>
    <xf numFmtId="176" fontId="22" fillId="0" borderId="3" xfId="1" applyNumberFormat="1" applyFont="1" applyFill="1" applyBorder="1" applyAlignment="1">
      <alignment horizontal="right" vertical="center" shrinkToFit="1"/>
    </xf>
    <xf numFmtId="176" fontId="22" fillId="0" borderId="4" xfId="1" applyNumberFormat="1" applyFont="1" applyFill="1" applyBorder="1" applyAlignment="1">
      <alignment horizontal="right" vertical="center" shrinkToFit="1"/>
    </xf>
    <xf numFmtId="194" fontId="22" fillId="0" borderId="3" xfId="1" applyNumberFormat="1" applyFont="1" applyFill="1" applyBorder="1" applyAlignment="1">
      <alignment horizontal="center" vertical="center"/>
    </xf>
    <xf numFmtId="194" fontId="22" fillId="0" borderId="5" xfId="1" applyNumberFormat="1" applyFont="1" applyFill="1" applyBorder="1" applyAlignment="1">
      <alignment horizontal="center" vertical="center"/>
    </xf>
    <xf numFmtId="0" fontId="26" fillId="0" borderId="9" xfId="0" applyFont="1" applyFill="1" applyBorder="1" applyAlignment="1">
      <alignment horizontal="center" vertical="center" wrapText="1"/>
    </xf>
    <xf numFmtId="0" fontId="26" fillId="0" borderId="9" xfId="0" applyFont="1" applyFill="1" applyBorder="1" applyAlignment="1">
      <alignment horizontal="center" vertical="center"/>
    </xf>
    <xf numFmtId="176" fontId="22" fillId="0" borderId="5" xfId="1" applyNumberFormat="1" applyFont="1" applyFill="1" applyBorder="1" applyAlignment="1">
      <alignment horizontal="center" vertical="center"/>
    </xf>
    <xf numFmtId="176" fontId="22" fillId="0" borderId="4" xfId="1" applyNumberFormat="1" applyFont="1" applyFill="1" applyBorder="1" applyAlignment="1">
      <alignment horizontal="center" vertical="center"/>
    </xf>
    <xf numFmtId="185" fontId="22" fillId="0" borderId="20" xfId="1" applyNumberFormat="1" applyFont="1" applyFill="1" applyBorder="1" applyAlignment="1">
      <alignment horizontal="center" vertical="center"/>
    </xf>
    <xf numFmtId="185" fontId="22" fillId="0" borderId="10" xfId="1" applyNumberFormat="1" applyFont="1" applyFill="1" applyBorder="1" applyAlignment="1">
      <alignment horizontal="center" vertical="center"/>
    </xf>
    <xf numFmtId="185" fontId="22" fillId="0" borderId="21" xfId="1" applyNumberFormat="1" applyFont="1" applyFill="1" applyBorder="1" applyAlignment="1">
      <alignment horizontal="center" vertical="center"/>
    </xf>
    <xf numFmtId="41" fontId="22" fillId="0" borderId="26" xfId="1" applyFont="1" applyFill="1" applyBorder="1" applyAlignment="1">
      <alignment horizontal="center" vertical="center"/>
    </xf>
    <xf numFmtId="41" fontId="22" fillId="0" borderId="27" xfId="1" applyFont="1" applyFill="1" applyBorder="1" applyAlignment="1">
      <alignment horizontal="center" vertical="center"/>
    </xf>
    <xf numFmtId="41" fontId="22" fillId="0" borderId="28" xfId="1" applyFont="1" applyFill="1" applyBorder="1" applyAlignment="1">
      <alignment horizontal="center" vertical="center"/>
    </xf>
    <xf numFmtId="185" fontId="22" fillId="0" borderId="4" xfId="1" applyNumberFormat="1" applyFont="1" applyFill="1" applyBorder="1" applyAlignment="1">
      <alignment horizontal="center" vertical="center"/>
    </xf>
    <xf numFmtId="176" fontId="22" fillId="0" borderId="9" xfId="1" applyNumberFormat="1" applyFont="1" applyFill="1" applyBorder="1" applyAlignment="1">
      <alignment horizontal="right" vertical="center" indent="2"/>
    </xf>
    <xf numFmtId="176" fontId="22" fillId="0" borderId="7" xfId="1" applyNumberFormat="1" applyFont="1" applyFill="1" applyBorder="1" applyAlignment="1">
      <alignment horizontal="right" vertical="center" indent="2"/>
    </xf>
    <xf numFmtId="185" fontId="22" fillId="0" borderId="3" xfId="1" applyNumberFormat="1" applyFont="1" applyFill="1" applyBorder="1" applyAlignment="1">
      <alignment horizontal="right" vertical="center"/>
    </xf>
    <xf numFmtId="185" fontId="22" fillId="0" borderId="5" xfId="1" applyNumberFormat="1" applyFont="1" applyFill="1" applyBorder="1" applyAlignment="1">
      <alignment horizontal="right" vertical="center"/>
    </xf>
    <xf numFmtId="176" fontId="22" fillId="0" borderId="20" xfId="1" applyNumberFormat="1" applyFont="1" applyFill="1" applyBorder="1" applyAlignment="1">
      <alignment horizontal="right" vertical="center" indent="3"/>
    </xf>
    <xf numFmtId="176" fontId="22" fillId="0" borderId="10" xfId="1" applyNumberFormat="1" applyFont="1" applyFill="1" applyBorder="1" applyAlignment="1">
      <alignment horizontal="right" vertical="center" indent="3"/>
    </xf>
    <xf numFmtId="176" fontId="22" fillId="0" borderId="21" xfId="1" applyNumberFormat="1" applyFont="1" applyFill="1" applyBorder="1" applyAlignment="1">
      <alignment horizontal="right" vertical="center" indent="3"/>
    </xf>
    <xf numFmtId="41" fontId="30" fillId="0" borderId="26" xfId="1" applyFont="1" applyFill="1" applyBorder="1" applyAlignment="1">
      <alignment horizontal="center" vertical="center"/>
    </xf>
    <xf numFmtId="41" fontId="30" fillId="0" borderId="27" xfId="1" applyFont="1" applyFill="1" applyBorder="1" applyAlignment="1">
      <alignment horizontal="center" vertical="center"/>
    </xf>
    <xf numFmtId="41" fontId="30" fillId="0" borderId="28" xfId="1" applyFont="1" applyFill="1" applyBorder="1" applyAlignment="1">
      <alignment horizontal="center" vertical="center"/>
    </xf>
    <xf numFmtId="176" fontId="22" fillId="0" borderId="3" xfId="1" applyNumberFormat="1" applyFont="1" applyFill="1" applyBorder="1" applyAlignment="1">
      <alignment horizontal="right" vertical="center" indent="3"/>
    </xf>
    <xf numFmtId="176" fontId="22" fillId="0" borderId="5" xfId="1" applyNumberFormat="1" applyFont="1" applyFill="1" applyBorder="1" applyAlignment="1">
      <alignment horizontal="right" vertical="center" indent="3"/>
    </xf>
    <xf numFmtId="176" fontId="22" fillId="0" borderId="4" xfId="1" applyNumberFormat="1" applyFont="1" applyFill="1" applyBorder="1" applyAlignment="1">
      <alignment horizontal="right" vertical="center" indent="3"/>
    </xf>
    <xf numFmtId="176" fontId="22" fillId="0" borderId="8" xfId="1" applyNumberFormat="1" applyFont="1" applyFill="1" applyBorder="1" applyAlignment="1">
      <alignment horizontal="right" vertical="center" indent="2"/>
    </xf>
    <xf numFmtId="176" fontId="22" fillId="0" borderId="6" xfId="1" applyNumberFormat="1" applyFont="1" applyFill="1" applyBorder="1" applyAlignment="1">
      <alignment horizontal="right" vertical="center" indent="2"/>
    </xf>
    <xf numFmtId="207" fontId="22" fillId="0" borderId="13" xfId="1" applyNumberFormat="1" applyFont="1" applyFill="1" applyBorder="1" applyAlignment="1">
      <alignment horizontal="center" vertical="center"/>
    </xf>
    <xf numFmtId="207" fontId="22" fillId="0" borderId="12" xfId="1" applyNumberFormat="1" applyFont="1" applyFill="1" applyBorder="1" applyAlignment="1">
      <alignment horizontal="center" vertical="center"/>
    </xf>
    <xf numFmtId="176" fontId="22" fillId="0" borderId="20" xfId="1" applyNumberFormat="1" applyFont="1" applyFill="1" applyBorder="1" applyAlignment="1">
      <alignment horizontal="center" vertical="center"/>
    </xf>
    <xf numFmtId="176" fontId="22" fillId="0" borderId="21" xfId="1" applyNumberFormat="1" applyFont="1" applyFill="1" applyBorder="1" applyAlignment="1">
      <alignment horizontal="center" vertical="center"/>
    </xf>
    <xf numFmtId="0" fontId="22" fillId="0" borderId="10" xfId="0" applyFont="1" applyFill="1" applyBorder="1" applyAlignment="1">
      <alignment horizontal="left" vertical="center"/>
    </xf>
    <xf numFmtId="180" fontId="18" fillId="0" borderId="5" xfId="0" applyNumberFormat="1" applyFont="1" applyFill="1" applyBorder="1" applyAlignment="1">
      <alignment horizontal="left" vertical="center"/>
    </xf>
    <xf numFmtId="180" fontId="18" fillId="0" borderId="4" xfId="0" applyNumberFormat="1" applyFont="1" applyFill="1" applyBorder="1" applyAlignment="1">
      <alignment horizontal="left" vertical="center"/>
    </xf>
    <xf numFmtId="176" fontId="22" fillId="0" borderId="2" xfId="1" applyNumberFormat="1" applyFont="1" applyFill="1" applyBorder="1" applyAlignment="1">
      <alignment horizontal="right" vertical="center" indent="3"/>
    </xf>
    <xf numFmtId="185" fontId="22" fillId="0" borderId="3" xfId="1" applyNumberFormat="1" applyFont="1" applyFill="1" applyBorder="1" applyAlignment="1">
      <alignment horizontal="right" vertical="center" indent="1"/>
    </xf>
    <xf numFmtId="185" fontId="22" fillId="0" borderId="5" xfId="1" applyNumberFormat="1" applyFont="1" applyFill="1" applyBorder="1" applyAlignment="1">
      <alignment horizontal="right" vertical="center" indent="1"/>
    </xf>
    <xf numFmtId="185" fontId="22" fillId="0" borderId="4" xfId="1" applyNumberFormat="1" applyFont="1" applyFill="1" applyBorder="1" applyAlignment="1">
      <alignment horizontal="right" vertical="center" inden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176" fontId="22" fillId="0" borderId="3" xfId="1" applyNumberFormat="1" applyFont="1" applyFill="1" applyBorder="1" applyAlignment="1">
      <alignment horizontal="center" vertical="center"/>
    </xf>
    <xf numFmtId="41" fontId="30" fillId="0" borderId="3" xfId="1" applyFont="1" applyFill="1" applyBorder="1" applyAlignment="1">
      <alignment horizontal="right" vertical="center"/>
    </xf>
    <xf numFmtId="41" fontId="30" fillId="0" borderId="5" xfId="1" applyFont="1" applyFill="1" applyBorder="1" applyAlignment="1">
      <alignment horizontal="right" vertical="center"/>
    </xf>
    <xf numFmtId="0" fontId="22" fillId="0" borderId="9"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28" fillId="0" borderId="3" xfId="0" applyNumberFormat="1" applyFont="1" applyFill="1" applyBorder="1" applyAlignment="1">
      <alignment horizontal="left" vertical="center" wrapText="1"/>
    </xf>
    <xf numFmtId="0" fontId="30" fillId="0" borderId="3" xfId="0" applyNumberFormat="1" applyFont="1" applyFill="1" applyBorder="1" applyAlignment="1">
      <alignment vertical="center" wrapText="1"/>
    </xf>
    <xf numFmtId="0" fontId="30" fillId="0" borderId="5" xfId="0" applyNumberFormat="1" applyFont="1" applyFill="1" applyBorder="1" applyAlignment="1">
      <alignment vertical="center" wrapText="1"/>
    </xf>
    <xf numFmtId="0" fontId="30" fillId="0" borderId="4" xfId="0" applyNumberFormat="1" applyFont="1" applyFill="1" applyBorder="1" applyAlignment="1">
      <alignment vertical="center" wrapText="1"/>
    </xf>
    <xf numFmtId="3" fontId="22" fillId="0" borderId="20" xfId="0" applyNumberFormat="1" applyFont="1" applyFill="1" applyBorder="1" applyAlignment="1">
      <alignment horizontal="center" vertical="center"/>
    </xf>
    <xf numFmtId="3" fontId="22" fillId="0" borderId="21" xfId="0" applyNumberFormat="1" applyFont="1" applyFill="1" applyBorder="1" applyAlignment="1">
      <alignment horizontal="center" vertical="center"/>
    </xf>
    <xf numFmtId="0" fontId="22" fillId="0" borderId="44" xfId="0" applyNumberFormat="1" applyFont="1" applyFill="1" applyBorder="1" applyAlignment="1">
      <alignment horizontal="left" vertical="center"/>
    </xf>
    <xf numFmtId="0" fontId="27" fillId="0" borderId="0" xfId="0" applyFont="1" applyFill="1" applyBorder="1" applyAlignment="1">
      <alignment horizontal="left" vertical="center"/>
    </xf>
    <xf numFmtId="0" fontId="30" fillId="0" borderId="3" xfId="0" applyFont="1" applyFill="1" applyBorder="1" applyAlignment="1">
      <alignment horizontal="left" vertical="center" shrinkToFit="1"/>
    </xf>
    <xf numFmtId="0" fontId="30" fillId="0" borderId="5" xfId="0" applyFont="1" applyFill="1" applyBorder="1" applyAlignment="1">
      <alignment horizontal="left" vertical="center" shrinkToFit="1"/>
    </xf>
    <xf numFmtId="0" fontId="30" fillId="0" borderId="4" xfId="0" applyFont="1" applyFill="1" applyBorder="1" applyAlignment="1">
      <alignment horizontal="left" vertical="center" shrinkToFi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4" xfId="0" applyFont="1" applyFill="1" applyBorder="1" applyAlignment="1">
      <alignment horizontal="left" vertical="center" wrapText="1"/>
    </xf>
    <xf numFmtId="41" fontId="27" fillId="0" borderId="5" xfId="1" applyFont="1" applyFill="1" applyBorder="1" applyAlignment="1">
      <alignment horizontal="center" vertical="center"/>
    </xf>
    <xf numFmtId="41" fontId="27" fillId="0" borderId="4" xfId="1" applyFont="1" applyFill="1" applyBorder="1" applyAlignment="1">
      <alignment horizontal="center" vertical="center"/>
    </xf>
    <xf numFmtId="0" fontId="22" fillId="0" borderId="3" xfId="0" applyNumberFormat="1" applyFont="1" applyFill="1" applyBorder="1" applyAlignment="1">
      <alignment horizontal="center" vertical="center" shrinkToFit="1"/>
    </xf>
    <xf numFmtId="0" fontId="22" fillId="0" borderId="5" xfId="0" applyNumberFormat="1" applyFont="1" applyFill="1" applyBorder="1" applyAlignment="1">
      <alignment horizontal="center" vertical="center" shrinkToFit="1"/>
    </xf>
    <xf numFmtId="0" fontId="22" fillId="0" borderId="4" xfId="0" applyNumberFormat="1" applyFont="1" applyFill="1" applyBorder="1" applyAlignment="1">
      <alignment horizontal="center" vertical="center" shrinkToFit="1"/>
    </xf>
    <xf numFmtId="41" fontId="30" fillId="0" borderId="20" xfId="0" applyNumberFormat="1" applyFont="1" applyFill="1" applyBorder="1" applyAlignment="1">
      <alignment horizontal="center" vertical="center"/>
    </xf>
    <xf numFmtId="41" fontId="30" fillId="0" borderId="21" xfId="0" applyNumberFormat="1" applyFont="1" applyFill="1" applyBorder="1" applyAlignment="1">
      <alignment horizontal="center" vertical="center"/>
    </xf>
    <xf numFmtId="41" fontId="30" fillId="0" borderId="3" xfId="0" applyNumberFormat="1" applyFont="1" applyFill="1" applyBorder="1" applyAlignment="1">
      <alignment horizontal="center" vertical="center"/>
    </xf>
    <xf numFmtId="41" fontId="30" fillId="0" borderId="4" xfId="0" applyNumberFormat="1" applyFont="1" applyFill="1" applyBorder="1" applyAlignment="1">
      <alignment horizontal="center" vertical="center"/>
    </xf>
    <xf numFmtId="0" fontId="22" fillId="0" borderId="0" xfId="0" applyFont="1" applyFill="1" applyBorder="1" applyAlignment="1">
      <alignment horizontal="left" vertical="center"/>
    </xf>
    <xf numFmtId="177" fontId="28" fillId="0" borderId="2" xfId="0" applyNumberFormat="1" applyFont="1" applyFill="1" applyBorder="1" applyAlignment="1">
      <alignment horizontal="center" vertical="center"/>
    </xf>
    <xf numFmtId="186" fontId="22" fillId="0" borderId="61" xfId="0" applyNumberFormat="1" applyFont="1" applyFill="1" applyBorder="1" applyAlignment="1">
      <alignment horizontal="center" vertical="center"/>
    </xf>
    <xf numFmtId="186" fontId="22" fillId="0" borderId="11" xfId="0" applyNumberFormat="1" applyFont="1" applyFill="1" applyBorder="1" applyAlignment="1">
      <alignment horizontal="center" vertical="center"/>
    </xf>
    <xf numFmtId="0" fontId="22" fillId="0" borderId="12" xfId="0" applyFont="1" applyFill="1" applyBorder="1" applyAlignment="1">
      <alignment horizontal="left" vertical="center"/>
    </xf>
    <xf numFmtId="41" fontId="27" fillId="0" borderId="11" xfId="0" applyNumberFormat="1" applyFont="1" applyFill="1" applyBorder="1" applyAlignment="1">
      <alignment horizontal="center" vertical="center" wrapText="1" shrinkToFit="1"/>
    </xf>
    <xf numFmtId="41" fontId="27" fillId="0" borderId="13" xfId="0" applyNumberFormat="1" applyFont="1" applyFill="1" applyBorder="1" applyAlignment="1">
      <alignment horizontal="center" vertical="center" shrinkToFit="1"/>
    </xf>
    <xf numFmtId="41" fontId="27" fillId="0" borderId="12" xfId="0" applyNumberFormat="1" applyFont="1" applyFill="1" applyBorder="1" applyAlignment="1">
      <alignment horizontal="center" vertical="center" shrinkToFit="1"/>
    </xf>
    <xf numFmtId="41" fontId="50" fillId="0" borderId="11" xfId="0" applyNumberFormat="1" applyFont="1" applyFill="1" applyBorder="1" applyAlignment="1">
      <alignment horizontal="center" vertical="center" wrapText="1" shrinkToFit="1"/>
    </xf>
    <xf numFmtId="41" fontId="50" fillId="0" borderId="13" xfId="0" applyNumberFormat="1" applyFont="1" applyFill="1" applyBorder="1" applyAlignment="1">
      <alignment horizontal="center" vertical="center" wrapText="1" shrinkToFit="1"/>
    </xf>
    <xf numFmtId="41" fontId="50" fillId="0" borderId="12" xfId="0" applyNumberFormat="1" applyFont="1" applyFill="1" applyBorder="1" applyAlignment="1">
      <alignment horizontal="center" vertical="center" wrapText="1" shrinkToFit="1"/>
    </xf>
    <xf numFmtId="41" fontId="22" fillId="7" borderId="3" xfId="1" applyFont="1" applyFill="1" applyBorder="1" applyAlignment="1">
      <alignment horizontal="center" vertical="center"/>
    </xf>
    <xf numFmtId="41" fontId="22" fillId="7" borderId="5" xfId="1" applyFont="1" applyFill="1" applyBorder="1" applyAlignment="1">
      <alignment horizontal="center" vertical="center"/>
    </xf>
    <xf numFmtId="41" fontId="22" fillId="7" borderId="4" xfId="1" applyFont="1" applyFill="1" applyBorder="1" applyAlignment="1">
      <alignment horizontal="center" vertical="center"/>
    </xf>
    <xf numFmtId="41" fontId="22" fillId="0" borderId="2" xfId="1" applyNumberFormat="1" applyFont="1" applyFill="1" applyBorder="1" applyAlignment="1">
      <alignment horizontal="center" vertical="center"/>
    </xf>
    <xf numFmtId="41" fontId="22" fillId="0" borderId="8" xfId="1" applyFont="1" applyFill="1" applyBorder="1" applyAlignment="1">
      <alignment horizontal="center" vertical="center"/>
    </xf>
    <xf numFmtId="41" fontId="22" fillId="0" borderId="1" xfId="1" applyFont="1" applyFill="1" applyBorder="1" applyAlignment="1">
      <alignment horizontal="center" vertical="center"/>
    </xf>
    <xf numFmtId="41" fontId="22" fillId="0" borderId="6" xfId="1" applyFont="1" applyFill="1" applyBorder="1" applyAlignment="1">
      <alignment horizontal="center" vertical="center"/>
    </xf>
    <xf numFmtId="41" fontId="22" fillId="0" borderId="3" xfId="1" applyNumberFormat="1" applyFont="1" applyFill="1" applyBorder="1" applyAlignment="1">
      <alignment horizontal="center" vertical="center"/>
    </xf>
    <xf numFmtId="41" fontId="22" fillId="0" borderId="5" xfId="1" applyNumberFormat="1" applyFont="1" applyFill="1" applyBorder="1" applyAlignment="1">
      <alignment horizontal="center" vertical="center"/>
    </xf>
    <xf numFmtId="41" fontId="22" fillId="0" borderId="4" xfId="1" applyNumberFormat="1" applyFont="1" applyFill="1" applyBorder="1" applyAlignment="1">
      <alignment horizontal="center" vertical="center"/>
    </xf>
    <xf numFmtId="41" fontId="22" fillId="0" borderId="47" xfId="1" applyFont="1" applyFill="1" applyBorder="1" applyAlignment="1">
      <alignment horizontal="center" vertical="center"/>
    </xf>
    <xf numFmtId="0" fontId="0" fillId="7" borderId="5" xfId="0" applyFill="1" applyBorder="1"/>
    <xf numFmtId="0" fontId="0" fillId="7" borderId="4" xfId="0" applyFill="1" applyBorder="1"/>
    <xf numFmtId="41" fontId="22" fillId="0" borderId="8" xfId="1" applyNumberFormat="1" applyFont="1" applyFill="1" applyBorder="1" applyAlignment="1">
      <alignment horizontal="center" vertical="center"/>
    </xf>
    <xf numFmtId="41" fontId="22" fillId="0" borderId="1" xfId="1" applyNumberFormat="1" applyFont="1" applyFill="1" applyBorder="1" applyAlignment="1">
      <alignment horizontal="center" vertical="center"/>
    </xf>
    <xf numFmtId="41" fontId="22" fillId="0" borderId="6" xfId="1" applyNumberFormat="1" applyFont="1" applyFill="1" applyBorder="1" applyAlignment="1">
      <alignment horizontal="center" vertical="center"/>
    </xf>
    <xf numFmtId="0" fontId="22" fillId="0" borderId="25" xfId="0" applyFont="1" applyFill="1" applyBorder="1" applyAlignment="1">
      <alignment horizontal="center" vertical="center" wrapText="1"/>
    </xf>
    <xf numFmtId="41" fontId="22" fillId="0" borderId="12" xfId="1" applyNumberFormat="1" applyFont="1" applyFill="1" applyBorder="1" applyAlignment="1">
      <alignment horizontal="center" vertical="center"/>
    </xf>
    <xf numFmtId="0" fontId="22" fillId="0" borderId="6" xfId="0" quotePrefix="1" applyFont="1" applyFill="1" applyBorder="1" applyAlignment="1">
      <alignment horizontal="center" vertical="center" wrapText="1"/>
    </xf>
    <xf numFmtId="0" fontId="22" fillId="0" borderId="7" xfId="0" quotePrefix="1"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20" xfId="0" quotePrefix="1" applyFont="1" applyFill="1" applyBorder="1" applyAlignment="1">
      <alignment horizontal="center" vertical="center" wrapText="1"/>
    </xf>
    <xf numFmtId="0" fontId="22" fillId="0" borderId="21" xfId="0" quotePrefix="1" applyFont="1" applyFill="1" applyBorder="1" applyAlignment="1">
      <alignment horizontal="center" vertical="center" wrapText="1"/>
    </xf>
    <xf numFmtId="0" fontId="22" fillId="0" borderId="2" xfId="0" applyFont="1" applyFill="1" applyBorder="1" applyAlignment="1">
      <alignment horizontal="left" vertical="center"/>
    </xf>
    <xf numFmtId="0" fontId="0" fillId="0" borderId="5" xfId="0" applyBorder="1"/>
    <xf numFmtId="0" fontId="0" fillId="0" borderId="4" xfId="0" applyBorder="1"/>
    <xf numFmtId="0" fontId="16" fillId="7" borderId="5" xfId="0" applyFont="1" applyFill="1" applyBorder="1"/>
    <xf numFmtId="0" fontId="16" fillId="7" borderId="4" xfId="0" applyFont="1" applyFill="1" applyBorder="1"/>
    <xf numFmtId="205" fontId="22" fillId="0" borderId="26" xfId="0" applyNumberFormat="1" applyFont="1" applyFill="1" applyBorder="1" applyAlignment="1">
      <alignment horizontal="center" vertical="center"/>
    </xf>
    <xf numFmtId="205" fontId="22" fillId="0" borderId="27" xfId="0" applyNumberFormat="1" applyFont="1" applyFill="1" applyBorder="1" applyAlignment="1">
      <alignment horizontal="center" vertical="center"/>
    </xf>
    <xf numFmtId="205" fontId="22" fillId="0" borderId="28" xfId="0" applyNumberFormat="1" applyFont="1" applyFill="1" applyBorder="1" applyAlignment="1">
      <alignment horizontal="center" vertical="center"/>
    </xf>
    <xf numFmtId="0" fontId="0" fillId="0" borderId="10" xfId="0" applyBorder="1"/>
    <xf numFmtId="0" fontId="0" fillId="0" borderId="21" xfId="0" applyBorder="1"/>
    <xf numFmtId="0" fontId="0" fillId="0" borderId="5" xfId="0" applyFill="1" applyBorder="1"/>
    <xf numFmtId="0" fontId="0" fillId="0" borderId="4" xfId="0" applyFill="1" applyBorder="1"/>
    <xf numFmtId="0" fontId="80" fillId="0" borderId="0" xfId="0" applyFont="1" applyFill="1" applyAlignment="1">
      <alignment horizontal="left" vertical="center"/>
    </xf>
    <xf numFmtId="0" fontId="27" fillId="0" borderId="20" xfId="0" applyFont="1" applyFill="1" applyBorder="1" applyAlignment="1">
      <alignment horizontal="center" vertical="center" textRotation="255"/>
    </xf>
    <xf numFmtId="0" fontId="27" fillId="0" borderId="10" xfId="0" applyFont="1" applyFill="1" applyBorder="1" applyAlignment="1">
      <alignment horizontal="center" vertical="center" textRotation="255"/>
    </xf>
    <xf numFmtId="0" fontId="27" fillId="0" borderId="21" xfId="0" applyFont="1" applyFill="1" applyBorder="1" applyAlignment="1">
      <alignment horizontal="center" vertical="center" textRotation="255"/>
    </xf>
    <xf numFmtId="0" fontId="22" fillId="0" borderId="12" xfId="0" applyFont="1" applyFill="1" applyBorder="1" applyAlignment="1">
      <alignment horizontal="center" vertical="center"/>
    </xf>
    <xf numFmtId="0" fontId="22" fillId="0" borderId="2" xfId="0" applyFont="1" applyFill="1" applyBorder="1" applyAlignment="1">
      <alignment horizontal="distributed" vertical="center"/>
    </xf>
    <xf numFmtId="0" fontId="22" fillId="0" borderId="2" xfId="0" applyNumberFormat="1" applyFont="1" applyFill="1" applyBorder="1" applyAlignment="1">
      <alignment horizontal="center" vertical="center" wrapText="1"/>
    </xf>
    <xf numFmtId="204" fontId="23" fillId="0" borderId="0" xfId="6" applyNumberFormat="1" applyFont="1" applyFill="1" applyBorder="1" applyAlignment="1">
      <alignment horizontal="right" vertical="center"/>
    </xf>
    <xf numFmtId="0" fontId="30" fillId="0" borderId="11" xfId="0" applyFont="1" applyFill="1" applyBorder="1" applyAlignment="1">
      <alignment horizontal="distributed" vertical="center" textRotation="255"/>
    </xf>
    <xf numFmtId="0" fontId="30" fillId="0" borderId="13" xfId="0" applyFont="1" applyFill="1" applyBorder="1" applyAlignment="1">
      <alignment horizontal="distributed" vertical="center" textRotation="255"/>
    </xf>
    <xf numFmtId="0" fontId="30" fillId="0" borderId="12" xfId="0" applyFont="1" applyFill="1" applyBorder="1" applyAlignment="1">
      <alignment horizontal="distributed" vertical="center" textRotation="255"/>
    </xf>
    <xf numFmtId="0" fontId="22" fillId="0" borderId="3" xfId="0" applyFont="1" applyFill="1" applyBorder="1" applyAlignment="1">
      <alignment horizontal="distributed" vertical="center"/>
    </xf>
    <xf numFmtId="0" fontId="22" fillId="0" borderId="4" xfId="0" applyFont="1" applyFill="1" applyBorder="1" applyAlignment="1">
      <alignment horizontal="distributed" vertical="center"/>
    </xf>
    <xf numFmtId="0" fontId="22" fillId="0" borderId="20" xfId="0" applyFont="1" applyFill="1" applyBorder="1" applyAlignment="1">
      <alignment horizontal="distributed" vertical="center"/>
    </xf>
    <xf numFmtId="0" fontId="22" fillId="0" borderId="10" xfId="0" applyFont="1" applyFill="1" applyBorder="1" applyAlignment="1">
      <alignment horizontal="distributed" vertical="center"/>
    </xf>
    <xf numFmtId="0" fontId="22" fillId="0" borderId="13" xfId="0" applyFont="1" applyFill="1" applyBorder="1" applyAlignment="1">
      <alignment horizontal="center" vertical="center" textRotation="255"/>
    </xf>
    <xf numFmtId="0" fontId="22" fillId="0" borderId="12" xfId="0" applyFont="1" applyFill="1" applyBorder="1" applyAlignment="1">
      <alignment horizontal="center" vertical="center" textRotation="255"/>
    </xf>
    <xf numFmtId="177" fontId="22" fillId="0" borderId="61" xfId="0" applyNumberFormat="1" applyFont="1" applyFill="1" applyBorder="1" applyAlignment="1">
      <alignment horizontal="center" vertical="center"/>
    </xf>
    <xf numFmtId="0" fontId="78" fillId="0" borderId="3" xfId="0" applyFont="1" applyFill="1" applyBorder="1" applyAlignment="1">
      <alignment horizontal="left" vertical="center"/>
    </xf>
    <xf numFmtId="0" fontId="78" fillId="0" borderId="5" xfId="0" applyFont="1" applyFill="1" applyBorder="1" applyAlignment="1">
      <alignment horizontal="left" vertical="center"/>
    </xf>
    <xf numFmtId="0" fontId="78" fillId="0" borderId="4" xfId="0" applyFont="1" applyFill="1" applyBorder="1" applyAlignment="1">
      <alignment horizontal="left" vertical="center"/>
    </xf>
    <xf numFmtId="0" fontId="26" fillId="0" borderId="0" xfId="0" applyFont="1" applyFill="1" applyBorder="1" applyAlignment="1">
      <alignment horizontal="center" vertical="center" shrinkToFit="1"/>
    </xf>
    <xf numFmtId="43" fontId="27" fillId="0" borderId="22" xfId="1" applyNumberFormat="1" applyFont="1" applyFill="1" applyBorder="1" applyAlignment="1">
      <alignment horizontal="center" vertical="center" shrinkToFit="1"/>
    </xf>
    <xf numFmtId="43" fontId="27" fillId="0" borderId="24" xfId="1" applyNumberFormat="1" applyFont="1" applyFill="1" applyBorder="1" applyAlignment="1">
      <alignment horizontal="center" vertical="center" shrinkToFit="1"/>
    </xf>
    <xf numFmtId="43" fontId="27" fillId="0" borderId="3" xfId="1" applyNumberFormat="1" applyFont="1" applyFill="1" applyBorder="1" applyAlignment="1">
      <alignment horizontal="center" vertical="center" shrinkToFit="1"/>
    </xf>
    <xf numFmtId="43" fontId="27" fillId="0" borderId="4" xfId="1" applyNumberFormat="1" applyFont="1" applyFill="1" applyBorder="1" applyAlignment="1">
      <alignment horizontal="center" vertical="center" shrinkToFit="1"/>
    </xf>
    <xf numFmtId="199" fontId="22" fillId="0" borderId="43" xfId="0" applyNumberFormat="1" applyFont="1" applyFill="1" applyBorder="1" applyAlignment="1">
      <alignment horizontal="center" vertical="center"/>
    </xf>
    <xf numFmtId="199" fontId="22" fillId="0" borderId="12" xfId="0" applyNumberFormat="1" applyFont="1" applyFill="1" applyBorder="1" applyAlignment="1">
      <alignment horizontal="center" vertical="center"/>
    </xf>
    <xf numFmtId="176" fontId="26" fillId="0" borderId="0" xfId="0" applyNumberFormat="1" applyFont="1" applyFill="1" applyBorder="1" applyAlignment="1">
      <alignment horizontal="center" vertical="center" shrinkToFit="1"/>
    </xf>
    <xf numFmtId="0" fontId="27" fillId="0" borderId="0" xfId="0" applyFont="1" applyFill="1" applyBorder="1" applyAlignment="1">
      <alignment horizontal="center" vertical="center" wrapText="1"/>
    </xf>
    <xf numFmtId="0" fontId="22" fillId="0" borderId="42" xfId="0" applyFont="1" applyFill="1" applyBorder="1" applyAlignment="1">
      <alignment horizontal="center" vertical="center"/>
    </xf>
    <xf numFmtId="0" fontId="27" fillId="0" borderId="8"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42" xfId="0" applyFont="1" applyFill="1" applyBorder="1" applyAlignment="1">
      <alignment horizontal="center" vertical="center" wrapText="1"/>
    </xf>
    <xf numFmtId="0" fontId="27" fillId="0" borderId="40" xfId="0" applyFont="1" applyFill="1" applyBorder="1" applyAlignment="1">
      <alignment horizontal="center" vertical="center" wrapText="1"/>
    </xf>
    <xf numFmtId="41" fontId="27" fillId="0" borderId="9" xfId="1" applyFont="1" applyFill="1" applyBorder="1" applyAlignment="1">
      <alignment horizontal="center" vertical="center" wrapText="1"/>
    </xf>
    <xf numFmtId="178" fontId="23" fillId="0" borderId="7" xfId="6" applyNumberFormat="1" applyFont="1" applyFill="1" applyBorder="1" applyAlignment="1">
      <alignment horizontal="right" vertical="center"/>
    </xf>
    <xf numFmtId="41" fontId="26" fillId="0" borderId="0" xfId="1" applyFont="1" applyFill="1" applyBorder="1" applyAlignment="1">
      <alignment horizontal="center" vertical="center" shrinkToFit="1"/>
    </xf>
    <xf numFmtId="41" fontId="22" fillId="0" borderId="22" xfId="1" applyFont="1" applyFill="1" applyBorder="1" applyAlignment="1">
      <alignment horizontal="center" vertical="center" shrinkToFit="1"/>
    </xf>
    <xf numFmtId="41" fontId="22" fillId="0" borderId="23" xfId="1" applyFont="1" applyFill="1" applyBorder="1" applyAlignment="1">
      <alignment horizontal="center" vertical="center" shrinkToFit="1"/>
    </xf>
    <xf numFmtId="41" fontId="22" fillId="0" borderId="24" xfId="1" applyFont="1" applyFill="1" applyBorder="1" applyAlignment="1">
      <alignment horizontal="center" vertical="center" shrinkToFit="1"/>
    </xf>
    <xf numFmtId="41" fontId="22" fillId="8" borderId="0" xfId="1" applyFont="1" applyFill="1" applyBorder="1" applyAlignment="1">
      <alignment horizontal="center" vertic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center" vertical="center"/>
    </xf>
    <xf numFmtId="3" fontId="26" fillId="0" borderId="0" xfId="0" applyNumberFormat="1" applyFont="1" applyFill="1" applyBorder="1" applyAlignment="1">
      <alignment horizontal="center" vertical="center"/>
    </xf>
    <xf numFmtId="3" fontId="76" fillId="0" borderId="0" xfId="0" applyNumberFormat="1" applyFont="1" applyFill="1" applyBorder="1" applyAlignment="1">
      <alignment horizontal="center" vertical="center" shrinkToFit="1"/>
    </xf>
    <xf numFmtId="41" fontId="26" fillId="0" borderId="0" xfId="1" applyFont="1" applyFill="1" applyBorder="1" applyAlignment="1">
      <alignment horizontal="center" vertical="center"/>
    </xf>
    <xf numFmtId="3" fontId="47" fillId="0" borderId="0" xfId="0" applyNumberFormat="1" applyFont="1" applyFill="1" applyBorder="1" applyAlignment="1">
      <alignment horizontal="center" vertical="center"/>
    </xf>
    <xf numFmtId="41" fontId="47" fillId="0" borderId="0" xfId="1" applyFont="1" applyFill="1" applyBorder="1" applyAlignment="1">
      <alignment horizontal="center" vertical="center" shrinkToFit="1"/>
    </xf>
    <xf numFmtId="0" fontId="23" fillId="0" borderId="1" xfId="0" applyFont="1" applyFill="1" applyBorder="1" applyAlignment="1">
      <alignment horizontal="left" vertical="center"/>
    </xf>
    <xf numFmtId="191" fontId="22" fillId="0" borderId="10" xfId="0" applyNumberFormat="1" applyFont="1" applyFill="1" applyBorder="1" applyAlignment="1">
      <alignment horizontal="center" vertical="center"/>
    </xf>
    <xf numFmtId="3" fontId="22" fillId="0" borderId="10" xfId="0" applyNumberFormat="1" applyFont="1" applyFill="1" applyBorder="1" applyAlignment="1">
      <alignment horizontal="center" vertical="center"/>
    </xf>
    <xf numFmtId="190" fontId="22" fillId="0" borderId="20" xfId="0" applyNumberFormat="1" applyFont="1" applyFill="1" applyBorder="1" applyAlignment="1">
      <alignment horizontal="center" vertical="center"/>
    </xf>
    <xf numFmtId="190" fontId="22" fillId="0" borderId="10" xfId="0" applyNumberFormat="1" applyFont="1" applyFill="1" applyBorder="1" applyAlignment="1">
      <alignment horizontal="center" vertical="center"/>
    </xf>
    <xf numFmtId="190" fontId="22" fillId="0" borderId="21" xfId="0" applyNumberFormat="1" applyFont="1" applyFill="1" applyBorder="1" applyAlignment="1">
      <alignment horizontal="center" vertical="center"/>
    </xf>
    <xf numFmtId="185" fontId="27" fillId="0" borderId="3" xfId="1" applyNumberFormat="1" applyFont="1" applyFill="1" applyBorder="1" applyAlignment="1">
      <alignment horizontal="right" vertical="center"/>
    </xf>
    <xf numFmtId="185" fontId="27" fillId="0" borderId="5" xfId="1" applyNumberFormat="1" applyFont="1" applyFill="1" applyBorder="1" applyAlignment="1">
      <alignment horizontal="right" vertical="center"/>
    </xf>
    <xf numFmtId="200" fontId="22" fillId="0" borderId="20" xfId="1" applyNumberFormat="1" applyFont="1" applyFill="1" applyBorder="1" applyAlignment="1">
      <alignment horizontal="center" vertical="center"/>
    </xf>
    <xf numFmtId="200" fontId="22" fillId="0" borderId="10" xfId="1" applyNumberFormat="1" applyFont="1" applyFill="1" applyBorder="1" applyAlignment="1">
      <alignment horizontal="center" vertical="center"/>
    </xf>
    <xf numFmtId="200" fontId="22" fillId="0" borderId="21" xfId="1" applyNumberFormat="1" applyFont="1" applyFill="1" applyBorder="1" applyAlignment="1">
      <alignment horizontal="center" vertical="center"/>
    </xf>
    <xf numFmtId="0" fontId="22" fillId="0" borderId="3" xfId="0" applyNumberFormat="1" applyFont="1" applyFill="1" applyBorder="1" applyAlignment="1">
      <alignment horizontal="left" vertical="center" wrapText="1" indent="1"/>
    </xf>
    <xf numFmtId="0" fontId="22" fillId="0" borderId="5" xfId="0" applyNumberFormat="1" applyFont="1" applyFill="1" applyBorder="1" applyAlignment="1">
      <alignment horizontal="left" vertical="center" wrapText="1" indent="1"/>
    </xf>
    <xf numFmtId="0" fontId="22" fillId="0" borderId="4" xfId="0" applyNumberFormat="1" applyFont="1" applyFill="1" applyBorder="1" applyAlignment="1">
      <alignment horizontal="left" vertical="center" wrapText="1" indent="1"/>
    </xf>
    <xf numFmtId="0" fontId="22" fillId="0" borderId="8"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9"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184" fontId="22" fillId="0" borderId="3" xfId="1" applyNumberFormat="1" applyFont="1" applyFill="1" applyBorder="1" applyAlignment="1">
      <alignment horizontal="center" vertical="center"/>
    </xf>
    <xf numFmtId="184" fontId="22" fillId="0" borderId="5" xfId="1" applyNumberFormat="1" applyFont="1" applyFill="1" applyBorder="1" applyAlignment="1">
      <alignment horizontal="center" vertical="center"/>
    </xf>
    <xf numFmtId="184" fontId="22" fillId="0" borderId="4" xfId="1" applyNumberFormat="1" applyFont="1" applyFill="1" applyBorder="1" applyAlignment="1">
      <alignment horizontal="center" vertical="center"/>
    </xf>
    <xf numFmtId="176" fontId="22" fillId="0" borderId="3" xfId="0" applyNumberFormat="1" applyFont="1" applyFill="1" applyBorder="1" applyAlignment="1">
      <alignment horizontal="right" vertical="center" indent="1"/>
    </xf>
    <xf numFmtId="176" fontId="22" fillId="0" borderId="5" xfId="0" applyNumberFormat="1" applyFont="1" applyFill="1" applyBorder="1" applyAlignment="1">
      <alignment horizontal="right" vertical="center" indent="1"/>
    </xf>
    <xf numFmtId="176" fontId="22" fillId="0" borderId="4" xfId="0" applyNumberFormat="1" applyFont="1" applyFill="1" applyBorder="1" applyAlignment="1">
      <alignment horizontal="right" vertical="center" indent="1"/>
    </xf>
    <xf numFmtId="181" fontId="22" fillId="0" borderId="8" xfId="0" applyNumberFormat="1" applyFont="1" applyFill="1" applyBorder="1" applyAlignment="1">
      <alignment horizontal="center" vertical="center"/>
    </xf>
    <xf numFmtId="181" fontId="22" fillId="0" borderId="6" xfId="0" applyNumberFormat="1" applyFont="1" applyFill="1" applyBorder="1" applyAlignment="1">
      <alignment horizontal="center" vertical="center"/>
    </xf>
    <xf numFmtId="181" fontId="22" fillId="0" borderId="9" xfId="0" applyNumberFormat="1" applyFont="1" applyFill="1" applyBorder="1" applyAlignment="1">
      <alignment horizontal="center" vertical="center"/>
    </xf>
    <xf numFmtId="181" fontId="22" fillId="0" borderId="7" xfId="0" applyNumberFormat="1" applyFont="1" applyFill="1" applyBorder="1" applyAlignment="1">
      <alignment horizontal="center" vertical="center"/>
    </xf>
    <xf numFmtId="181" fontId="22" fillId="0" borderId="20" xfId="0" applyNumberFormat="1" applyFont="1" applyFill="1" applyBorder="1" applyAlignment="1">
      <alignment horizontal="center" vertical="center"/>
    </xf>
    <xf numFmtId="181" fontId="22" fillId="0" borderId="21" xfId="0" applyNumberFormat="1" applyFont="1" applyFill="1" applyBorder="1" applyAlignment="1">
      <alignment horizontal="center" vertical="center"/>
    </xf>
    <xf numFmtId="41" fontId="49" fillId="0" borderId="3" xfId="0" applyNumberFormat="1" applyFont="1" applyFill="1" applyBorder="1" applyAlignment="1">
      <alignment horizontal="left" vertical="center"/>
    </xf>
    <xf numFmtId="41" fontId="49" fillId="0" borderId="5" xfId="0" applyNumberFormat="1" applyFont="1" applyFill="1" applyBorder="1" applyAlignment="1">
      <alignment horizontal="left" vertical="center"/>
    </xf>
    <xf numFmtId="41" fontId="49" fillId="0" borderId="4" xfId="0" applyNumberFormat="1" applyFont="1" applyFill="1" applyBorder="1" applyAlignment="1">
      <alignment horizontal="left" vertical="center"/>
    </xf>
    <xf numFmtId="3" fontId="49" fillId="0" borderId="3" xfId="0" applyNumberFormat="1" applyFont="1" applyFill="1" applyBorder="1" applyAlignment="1">
      <alignment horizontal="center" vertical="center"/>
    </xf>
    <xf numFmtId="3" fontId="49" fillId="0" borderId="5" xfId="0" applyNumberFormat="1" applyFont="1" applyFill="1" applyBorder="1" applyAlignment="1">
      <alignment horizontal="center" vertical="center"/>
    </xf>
    <xf numFmtId="3" fontId="49" fillId="0" borderId="4" xfId="0" applyNumberFormat="1" applyFont="1" applyFill="1" applyBorder="1" applyAlignment="1">
      <alignment horizontal="center" vertical="center"/>
    </xf>
    <xf numFmtId="176" fontId="49" fillId="0" borderId="3" xfId="0" applyNumberFormat="1" applyFont="1" applyFill="1" applyBorder="1" applyAlignment="1">
      <alignment horizontal="right" vertical="center" indent="1"/>
    </xf>
    <xf numFmtId="176" fontId="49" fillId="0" borderId="5" xfId="0" applyNumberFormat="1" applyFont="1" applyFill="1" applyBorder="1" applyAlignment="1">
      <alignment horizontal="right" vertical="center" indent="1"/>
    </xf>
    <xf numFmtId="176" fontId="49" fillId="0" borderId="4" xfId="0" applyNumberFormat="1" applyFont="1" applyFill="1" applyBorder="1" applyAlignment="1">
      <alignment horizontal="right" vertical="center" indent="1"/>
    </xf>
    <xf numFmtId="41" fontId="56" fillId="0" borderId="3" xfId="3" applyNumberFormat="1" applyFont="1" applyFill="1" applyBorder="1" applyAlignment="1">
      <alignment horizontal="center" vertical="center"/>
    </xf>
    <xf numFmtId="41" fontId="56" fillId="0" borderId="5" xfId="3" applyNumberFormat="1" applyFont="1" applyFill="1" applyBorder="1" applyAlignment="1">
      <alignment horizontal="center" vertical="center"/>
    </xf>
    <xf numFmtId="41" fontId="56" fillId="0" borderId="4" xfId="3" applyNumberFormat="1" applyFont="1" applyFill="1" applyBorder="1" applyAlignment="1">
      <alignment horizontal="center" vertical="center"/>
    </xf>
    <xf numFmtId="176" fontId="56" fillId="0" borderId="3" xfId="3" applyNumberFormat="1" applyFont="1" applyFill="1" applyBorder="1" applyAlignment="1">
      <alignment horizontal="right" vertical="center" indent="1"/>
    </xf>
    <xf numFmtId="176" fontId="56" fillId="0" borderId="5" xfId="3" applyNumberFormat="1" applyFont="1" applyFill="1" applyBorder="1" applyAlignment="1">
      <alignment horizontal="right" vertical="center" indent="1"/>
    </xf>
    <xf numFmtId="176" fontId="56" fillId="0" borderId="4" xfId="3" applyNumberFormat="1" applyFont="1" applyFill="1" applyBorder="1" applyAlignment="1">
      <alignment horizontal="right" vertical="center" indent="1"/>
    </xf>
    <xf numFmtId="41" fontId="56" fillId="0" borderId="3" xfId="3" applyNumberFormat="1" applyFont="1" applyFill="1" applyBorder="1" applyAlignment="1">
      <alignment horizontal="left" vertical="center"/>
    </xf>
    <xf numFmtId="41" fontId="56" fillId="0" borderId="5" xfId="3" applyNumberFormat="1" applyFont="1" applyFill="1" applyBorder="1" applyAlignment="1">
      <alignment horizontal="left" vertical="center"/>
    </xf>
    <xf numFmtId="41" fontId="56" fillId="0" borderId="4" xfId="3" applyNumberFormat="1" applyFont="1" applyFill="1" applyBorder="1" applyAlignment="1">
      <alignment horizontal="left" vertical="center"/>
    </xf>
    <xf numFmtId="41" fontId="49" fillId="0" borderId="3" xfId="0" applyNumberFormat="1" applyFont="1" applyFill="1" applyBorder="1" applyAlignment="1">
      <alignment horizontal="center" vertical="center"/>
    </xf>
    <xf numFmtId="41" fontId="49" fillId="0" borderId="5" xfId="0" applyNumberFormat="1" applyFont="1" applyFill="1" applyBorder="1" applyAlignment="1">
      <alignment horizontal="center" vertical="center"/>
    </xf>
    <xf numFmtId="41" fontId="49" fillId="0" borderId="4" xfId="0" applyNumberFormat="1" applyFont="1" applyFill="1" applyBorder="1" applyAlignment="1">
      <alignment horizontal="center" vertical="center"/>
    </xf>
    <xf numFmtId="180" fontId="47" fillId="0" borderId="0" xfId="0" applyNumberFormat="1" applyFont="1" applyFill="1" applyBorder="1" applyAlignment="1">
      <alignment horizontal="left" vertical="center"/>
    </xf>
    <xf numFmtId="0" fontId="5" fillId="4" borderId="0" xfId="4" applyNumberFormat="1" applyFont="1" applyBorder="1" applyAlignment="1">
      <alignment horizontal="left" vertical="center"/>
    </xf>
    <xf numFmtId="0" fontId="67" fillId="4" borderId="0" xfId="4" applyNumberFormat="1" applyFont="1" applyBorder="1" applyAlignment="1">
      <alignment horizontal="left" vertical="center"/>
    </xf>
    <xf numFmtId="0" fontId="49" fillId="0" borderId="5" xfId="0" applyFont="1" applyFill="1" applyBorder="1" applyAlignment="1">
      <alignment horizontal="left" vertical="center"/>
    </xf>
    <xf numFmtId="0" fontId="49" fillId="0" borderId="4" xfId="0" applyFont="1" applyFill="1" applyBorder="1" applyAlignment="1">
      <alignment horizontal="left" vertical="center"/>
    </xf>
    <xf numFmtId="41" fontId="22" fillId="0" borderId="10" xfId="1" applyFont="1" applyFill="1" applyBorder="1" applyAlignment="1">
      <alignment horizontal="left" vertical="center"/>
    </xf>
    <xf numFmtId="177" fontId="26" fillId="0" borderId="10" xfId="1" applyNumberFormat="1" applyFont="1" applyFill="1" applyBorder="1" applyAlignment="1">
      <alignment horizontal="left" vertical="center"/>
    </xf>
    <xf numFmtId="0" fontId="22" fillId="0" borderId="26" xfId="0" applyFont="1" applyFill="1" applyBorder="1" applyAlignment="1">
      <alignment horizontal="center" vertical="center" shrinkToFit="1"/>
    </xf>
    <xf numFmtId="0" fontId="22" fillId="0" borderId="27"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41" fontId="56" fillId="0" borderId="20" xfId="3" applyNumberFormat="1" applyFont="1" applyFill="1" applyBorder="1" applyAlignment="1">
      <alignment horizontal="left" vertical="center"/>
    </xf>
    <xf numFmtId="0" fontId="56" fillId="0" borderId="10" xfId="3" applyFont="1" applyFill="1" applyBorder="1" applyAlignment="1">
      <alignment horizontal="left" vertical="center"/>
    </xf>
    <xf numFmtId="0" fontId="56" fillId="0" borderId="21" xfId="3" applyFont="1" applyFill="1" applyBorder="1" applyAlignment="1">
      <alignment horizontal="left" vertical="center"/>
    </xf>
    <xf numFmtId="3" fontId="56" fillId="0" borderId="20" xfId="3" applyNumberFormat="1" applyFont="1" applyFill="1" applyBorder="1" applyAlignment="1">
      <alignment horizontal="center" vertical="center"/>
    </xf>
    <xf numFmtId="3" fontId="56" fillId="0" borderId="10" xfId="3" applyNumberFormat="1" applyFont="1" applyFill="1" applyBorder="1" applyAlignment="1">
      <alignment horizontal="center" vertical="center"/>
    </xf>
    <xf numFmtId="3" fontId="56" fillId="0" borderId="21" xfId="3" applyNumberFormat="1" applyFont="1" applyFill="1" applyBorder="1" applyAlignment="1">
      <alignment horizontal="center" vertical="center"/>
    </xf>
    <xf numFmtId="176" fontId="56" fillId="0" borderId="20" xfId="3" applyNumberFormat="1" applyFont="1" applyFill="1" applyBorder="1" applyAlignment="1">
      <alignment horizontal="right" vertical="center" indent="1"/>
    </xf>
    <xf numFmtId="176" fontId="56" fillId="0" borderId="10" xfId="3" applyNumberFormat="1" applyFont="1" applyFill="1" applyBorder="1" applyAlignment="1">
      <alignment horizontal="right" vertical="center" indent="1"/>
    </xf>
    <xf numFmtId="176" fontId="56" fillId="0" borderId="21" xfId="3" applyNumberFormat="1" applyFont="1" applyFill="1" applyBorder="1" applyAlignment="1">
      <alignment horizontal="right" vertical="center" indent="1"/>
    </xf>
    <xf numFmtId="0" fontId="50" fillId="0" borderId="0" xfId="0" applyFont="1" applyFill="1" applyBorder="1" applyAlignment="1">
      <alignment horizontal="left" vertical="center" wrapText="1"/>
    </xf>
    <xf numFmtId="176" fontId="22" fillId="0" borderId="20" xfId="1" applyNumberFormat="1" applyFont="1" applyFill="1" applyBorder="1" applyAlignment="1">
      <alignment horizontal="right" vertical="center"/>
    </xf>
    <xf numFmtId="176" fontId="22" fillId="0" borderId="21" xfId="1" applyNumberFormat="1" applyFont="1" applyFill="1" applyBorder="1" applyAlignment="1">
      <alignment horizontal="right" vertical="center"/>
    </xf>
    <xf numFmtId="0" fontId="50" fillId="0" borderId="3" xfId="0" applyFont="1" applyFill="1" applyBorder="1" applyAlignment="1">
      <alignment horizontal="distributed" vertical="center" shrinkToFit="1"/>
    </xf>
    <xf numFmtId="0" fontId="50" fillId="0" borderId="4" xfId="0" applyFont="1" applyFill="1" applyBorder="1" applyAlignment="1">
      <alignment horizontal="distributed" vertical="center" shrinkToFit="1"/>
    </xf>
    <xf numFmtId="0" fontId="28" fillId="0" borderId="20" xfId="0" applyFont="1" applyFill="1" applyBorder="1" applyAlignment="1">
      <alignment horizontal="distributed" vertical="center" shrinkToFit="1"/>
    </xf>
    <xf numFmtId="0" fontId="28" fillId="0" borderId="21" xfId="0" applyFont="1" applyFill="1" applyBorder="1" applyAlignment="1">
      <alignment horizontal="distributed" vertical="center" shrinkToFit="1"/>
    </xf>
    <xf numFmtId="0" fontId="30" fillId="0" borderId="20" xfId="0" applyFont="1" applyFill="1" applyBorder="1" applyAlignment="1">
      <alignment horizontal="distributed" vertical="center"/>
    </xf>
    <xf numFmtId="0" fontId="30" fillId="0" borderId="21" xfId="0" applyFont="1" applyFill="1" applyBorder="1" applyAlignment="1">
      <alignment horizontal="distributed" vertical="center"/>
    </xf>
    <xf numFmtId="0" fontId="30" fillId="0" borderId="3" xfId="0" applyFont="1" applyFill="1" applyBorder="1" applyAlignment="1">
      <alignment horizontal="distributed" vertical="center" wrapText="1"/>
    </xf>
    <xf numFmtId="0" fontId="30" fillId="0" borderId="4" xfId="0" applyFont="1" applyFill="1" applyBorder="1" applyAlignment="1">
      <alignment horizontal="distributed" vertical="center" wrapText="1"/>
    </xf>
    <xf numFmtId="0" fontId="28" fillId="0" borderId="3" xfId="0" applyFont="1" applyFill="1" applyBorder="1" applyAlignment="1">
      <alignment horizontal="distributed" vertical="center" shrinkToFit="1"/>
    </xf>
    <xf numFmtId="0" fontId="28" fillId="0" borderId="4" xfId="0" applyFont="1" applyFill="1" applyBorder="1" applyAlignment="1">
      <alignment horizontal="distributed" vertical="center" shrinkToFit="1"/>
    </xf>
    <xf numFmtId="0" fontId="30" fillId="0" borderId="20" xfId="0" applyFont="1" applyFill="1" applyBorder="1" applyAlignment="1">
      <alignment horizontal="distributed" vertical="center" wrapText="1"/>
    </xf>
    <xf numFmtId="0" fontId="22" fillId="0" borderId="3" xfId="0" applyFont="1" applyFill="1" applyBorder="1" applyAlignment="1">
      <alignment horizontal="distributed" vertical="center" shrinkToFit="1"/>
    </xf>
    <xf numFmtId="0" fontId="22" fillId="0" borderId="4" xfId="0" applyFont="1" applyFill="1" applyBorder="1" applyAlignment="1">
      <alignment horizontal="distributed" vertical="center" shrinkToFit="1"/>
    </xf>
    <xf numFmtId="0" fontId="30" fillId="0" borderId="3" xfId="0" applyFont="1" applyFill="1" applyBorder="1" applyAlignment="1">
      <alignment horizontal="distributed" vertical="center"/>
    </xf>
    <xf numFmtId="0" fontId="30" fillId="0" borderId="4" xfId="0" applyFont="1" applyFill="1" applyBorder="1" applyAlignment="1">
      <alignment horizontal="distributed" vertical="center"/>
    </xf>
    <xf numFmtId="176" fontId="22" fillId="0" borderId="3" xfId="1" applyNumberFormat="1" applyFont="1" applyFill="1" applyBorder="1" applyAlignment="1">
      <alignment horizontal="right" vertical="center" indent="1"/>
    </xf>
    <xf numFmtId="176" fontId="22" fillId="0" borderId="4" xfId="1" applyNumberFormat="1" applyFont="1" applyFill="1" applyBorder="1" applyAlignment="1">
      <alignment horizontal="right" vertical="center" indent="1"/>
    </xf>
    <xf numFmtId="0" fontId="22" fillId="0" borderId="1" xfId="0" applyFont="1" applyFill="1" applyBorder="1" applyAlignment="1">
      <alignment horizontal="left"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4" xfId="0" applyFont="1" applyFill="1" applyBorder="1" applyAlignment="1">
      <alignment horizontal="center" vertical="center"/>
    </xf>
    <xf numFmtId="41" fontId="23" fillId="0" borderId="3" xfId="1" applyFont="1" applyFill="1" applyBorder="1" applyAlignment="1">
      <alignment horizontal="center" vertical="center"/>
    </xf>
    <xf numFmtId="41" fontId="23" fillId="0" borderId="5" xfId="1" applyFont="1" applyFill="1" applyBorder="1" applyAlignment="1">
      <alignment horizontal="center" vertical="center"/>
    </xf>
    <xf numFmtId="41" fontId="23" fillId="0" borderId="4" xfId="1" applyFont="1" applyFill="1" applyBorder="1" applyAlignment="1">
      <alignment horizontal="center" vertical="center"/>
    </xf>
    <xf numFmtId="41" fontId="23" fillId="0" borderId="12" xfId="1" applyFont="1" applyFill="1" applyBorder="1" applyAlignment="1">
      <alignment horizontal="center" vertical="center"/>
    </xf>
    <xf numFmtId="176" fontId="23" fillId="0" borderId="3" xfId="1" applyNumberFormat="1" applyFont="1" applyFill="1" applyBorder="1" applyAlignment="1">
      <alignment horizontal="right" vertical="center"/>
    </xf>
    <xf numFmtId="176" fontId="23" fillId="0" borderId="4" xfId="1" applyNumberFormat="1" applyFont="1" applyFill="1" applyBorder="1" applyAlignment="1">
      <alignment horizontal="right" vertical="center"/>
    </xf>
    <xf numFmtId="0" fontId="22" fillId="0" borderId="8" xfId="0" applyFont="1" applyFill="1" applyBorder="1" applyAlignment="1">
      <alignment horizontal="distributed" vertical="center"/>
    </xf>
    <xf numFmtId="0" fontId="22" fillId="0" borderId="6" xfId="0" applyFont="1" applyFill="1" applyBorder="1" applyAlignment="1">
      <alignment horizontal="distributed" vertical="center"/>
    </xf>
    <xf numFmtId="0" fontId="22" fillId="0" borderId="21" xfId="0" applyFont="1" applyFill="1" applyBorder="1" applyAlignment="1">
      <alignment horizontal="distributed" vertical="center"/>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0" borderId="8" xfId="0" applyFont="1" applyFill="1" applyBorder="1" applyAlignment="1">
      <alignment horizontal="distributed" vertical="center" shrinkToFit="1"/>
    </xf>
    <xf numFmtId="0" fontId="28" fillId="0" borderId="6" xfId="0" applyFont="1" applyFill="1" applyBorder="1" applyAlignment="1">
      <alignment horizontal="distributed" vertical="center" shrinkToFit="1"/>
    </xf>
    <xf numFmtId="0" fontId="27" fillId="0" borderId="12" xfId="0" applyFont="1" applyFill="1" applyBorder="1" applyAlignment="1">
      <alignment horizontal="distributed" vertical="center"/>
    </xf>
    <xf numFmtId="0" fontId="30" fillId="0" borderId="1" xfId="0" applyFont="1" applyFill="1" applyBorder="1" applyAlignment="1">
      <alignment horizontal="left" vertical="center"/>
    </xf>
    <xf numFmtId="176" fontId="27" fillId="0" borderId="3" xfId="1" applyNumberFormat="1" applyFont="1" applyFill="1" applyBorder="1" applyAlignment="1">
      <alignment horizontal="right" vertical="center" indent="1"/>
    </xf>
    <xf numFmtId="176" fontId="27" fillId="0" borderId="5" xfId="1" applyNumberFormat="1" applyFont="1" applyFill="1" applyBorder="1" applyAlignment="1">
      <alignment horizontal="right" vertical="center" indent="1"/>
    </xf>
    <xf numFmtId="176" fontId="27" fillId="0" borderId="4" xfId="1" applyNumberFormat="1" applyFont="1" applyFill="1" applyBorder="1" applyAlignment="1">
      <alignment horizontal="right" vertical="center" indent="1"/>
    </xf>
    <xf numFmtId="0" fontId="27" fillId="0" borderId="2" xfId="0" applyFont="1" applyFill="1" applyBorder="1" applyAlignment="1">
      <alignment horizontal="distributed" vertical="center"/>
    </xf>
    <xf numFmtId="176" fontId="22" fillId="0" borderId="20" xfId="1" applyNumberFormat="1" applyFont="1" applyFill="1" applyBorder="1" applyAlignment="1">
      <alignment horizontal="right" vertical="center" indent="1"/>
    </xf>
    <xf numFmtId="176" fontId="22" fillId="0" borderId="21" xfId="1" applyNumberFormat="1" applyFont="1" applyFill="1" applyBorder="1" applyAlignment="1">
      <alignment horizontal="right" vertical="center" inden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176" fontId="27" fillId="0" borderId="2" xfId="1" applyNumberFormat="1" applyFont="1" applyFill="1" applyBorder="1" applyAlignment="1">
      <alignment horizontal="right" vertical="center" indent="1"/>
    </xf>
    <xf numFmtId="176" fontId="23" fillId="0" borderId="20" xfId="1" applyNumberFormat="1" applyFont="1" applyFill="1" applyBorder="1" applyAlignment="1">
      <alignment horizontal="right" vertical="center" indent="1"/>
    </xf>
    <xf numFmtId="176" fontId="23" fillId="0" borderId="21" xfId="1" applyNumberFormat="1" applyFont="1" applyFill="1" applyBorder="1" applyAlignment="1">
      <alignment horizontal="right" vertical="center" indent="1"/>
    </xf>
    <xf numFmtId="14" fontId="22" fillId="0" borderId="10" xfId="0" applyNumberFormat="1" applyFont="1" applyFill="1" applyBorder="1" applyAlignment="1">
      <alignment horizontal="right" vertical="center"/>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3" xfId="0" applyFont="1" applyFill="1" applyBorder="1" applyAlignment="1">
      <alignment horizontal="center" vertical="center"/>
    </xf>
    <xf numFmtId="176" fontId="27" fillId="0" borderId="12" xfId="1" applyNumberFormat="1" applyFont="1" applyFill="1" applyBorder="1" applyAlignment="1">
      <alignment horizontal="right" vertical="center" indent="1"/>
    </xf>
    <xf numFmtId="0" fontId="18" fillId="0" borderId="4" xfId="0" applyFont="1" applyFill="1" applyBorder="1"/>
    <xf numFmtId="0" fontId="18" fillId="0" borderId="5" xfId="0" applyFont="1" applyFill="1" applyBorder="1"/>
    <xf numFmtId="176" fontId="35" fillId="0" borderId="2" xfId="1" applyNumberFormat="1" applyFont="1" applyFill="1" applyBorder="1" applyAlignment="1">
      <alignment horizontal="right" vertical="center" indent="1"/>
    </xf>
    <xf numFmtId="0" fontId="22" fillId="0" borderId="5" xfId="0" applyFont="1" applyFill="1" applyBorder="1" applyAlignment="1">
      <alignment horizontal="center" vertical="center" wrapText="1"/>
    </xf>
    <xf numFmtId="176" fontId="22" fillId="0" borderId="5" xfId="1" applyNumberFormat="1" applyFont="1" applyFill="1" applyBorder="1" applyAlignment="1">
      <alignment horizontal="right" vertical="center" indent="1"/>
    </xf>
    <xf numFmtId="0" fontId="27" fillId="0" borderId="3" xfId="0" applyFont="1" applyFill="1" applyBorder="1" applyAlignment="1">
      <alignment horizontal="distributed" vertical="distributed"/>
    </xf>
    <xf numFmtId="0" fontId="27" fillId="0" borderId="4" xfId="0" applyFont="1" applyFill="1" applyBorder="1" applyAlignment="1">
      <alignment horizontal="distributed" vertical="distributed"/>
    </xf>
    <xf numFmtId="0" fontId="22" fillId="0" borderId="8" xfId="0" applyFont="1" applyFill="1" applyBorder="1" applyAlignment="1">
      <alignment horizontal="distributed" vertical="center" shrinkToFit="1"/>
    </xf>
    <xf numFmtId="0" fontId="22" fillId="0" borderId="6" xfId="0" applyFont="1" applyFill="1" applyBorder="1" applyAlignment="1">
      <alignment horizontal="distributed" vertical="center" shrinkToFit="1"/>
    </xf>
    <xf numFmtId="0" fontId="22" fillId="0" borderId="9" xfId="0" applyFont="1" applyFill="1" applyBorder="1" applyAlignment="1">
      <alignment horizontal="distributed" vertical="center" shrinkToFit="1"/>
    </xf>
    <xf numFmtId="0" fontId="22" fillId="0" borderId="7" xfId="0" applyFont="1" applyFill="1" applyBorder="1" applyAlignment="1">
      <alignment horizontal="distributed" vertical="center" shrinkToFit="1"/>
    </xf>
    <xf numFmtId="0" fontId="22" fillId="0" borderId="20" xfId="0" applyFont="1" applyFill="1" applyBorder="1" applyAlignment="1">
      <alignment horizontal="distributed" vertical="center" shrinkToFit="1"/>
    </xf>
    <xf numFmtId="0" fontId="22" fillId="0" borderId="21" xfId="0" applyFont="1" applyFill="1" applyBorder="1" applyAlignment="1">
      <alignment horizontal="distributed" vertical="center" shrinkToFit="1"/>
    </xf>
    <xf numFmtId="0" fontId="22" fillId="0" borderId="0" xfId="0" applyFont="1" applyFill="1" applyAlignment="1">
      <alignment horizontal="right" vertical="center"/>
    </xf>
    <xf numFmtId="0" fontId="27" fillId="0" borderId="20" xfId="0" applyFont="1" applyFill="1" applyBorder="1" applyAlignment="1">
      <alignment horizontal="distributed" vertical="center"/>
    </xf>
    <xf numFmtId="0" fontId="27" fillId="0" borderId="21" xfId="0" applyFont="1" applyFill="1" applyBorder="1" applyAlignment="1">
      <alignment horizontal="distributed" vertical="center"/>
    </xf>
    <xf numFmtId="3" fontId="22" fillId="0" borderId="3" xfId="0" applyNumberFormat="1" applyFont="1" applyFill="1" applyBorder="1" applyAlignment="1">
      <alignment horizontal="right" vertical="center" indent="3"/>
    </xf>
    <xf numFmtId="3" fontId="22" fillId="0" borderId="5" xfId="0" applyNumberFormat="1" applyFont="1" applyFill="1" applyBorder="1" applyAlignment="1">
      <alignment horizontal="right" vertical="center" indent="3"/>
    </xf>
    <xf numFmtId="3" fontId="22" fillId="0" borderId="31" xfId="0" applyNumberFormat="1" applyFont="1" applyFill="1" applyBorder="1" applyAlignment="1">
      <alignment horizontal="right" vertical="center" indent="3"/>
    </xf>
    <xf numFmtId="0" fontId="27" fillId="0" borderId="9"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41" fontId="27" fillId="0" borderId="9" xfId="1" applyFont="1" applyFill="1" applyBorder="1" applyAlignment="1">
      <alignment horizontal="center" vertical="center"/>
    </xf>
    <xf numFmtId="41" fontId="27" fillId="0" borderId="0" xfId="1" applyFont="1" applyFill="1" applyBorder="1" applyAlignment="1">
      <alignment horizontal="center" vertical="center"/>
    </xf>
    <xf numFmtId="41" fontId="27" fillId="0" borderId="9" xfId="1" applyFont="1" applyFill="1" applyBorder="1" applyAlignment="1">
      <alignment horizontal="right" vertical="center"/>
    </xf>
    <xf numFmtId="41" fontId="27" fillId="0" borderId="54" xfId="1" applyFont="1" applyFill="1" applyBorder="1" applyAlignment="1">
      <alignment horizontal="right" vertical="center"/>
    </xf>
    <xf numFmtId="41" fontId="27" fillId="0" borderId="0" xfId="1" applyFont="1" applyFill="1" applyBorder="1" applyAlignment="1">
      <alignment horizontal="right" vertical="center"/>
    </xf>
    <xf numFmtId="0" fontId="27" fillId="0" borderId="9" xfId="0" applyFont="1" applyFill="1" applyBorder="1" applyAlignment="1">
      <alignment horizontal="left" vertical="center" indent="1"/>
    </xf>
    <xf numFmtId="0" fontId="27" fillId="0" borderId="0" xfId="0" applyFont="1" applyFill="1" applyBorder="1" applyAlignment="1">
      <alignment horizontal="left" vertical="center" indent="1"/>
    </xf>
    <xf numFmtId="0" fontId="27" fillId="0" borderId="7" xfId="0" applyFont="1" applyFill="1" applyBorder="1" applyAlignment="1">
      <alignment horizontal="left" vertical="center" indent="1"/>
    </xf>
    <xf numFmtId="41" fontId="27" fillId="0" borderId="54" xfId="1" applyFont="1" applyFill="1" applyBorder="1" applyAlignment="1">
      <alignment horizontal="center" vertical="center"/>
    </xf>
    <xf numFmtId="0" fontId="27" fillId="0" borderId="9" xfId="0" applyFont="1" applyFill="1" applyBorder="1" applyAlignment="1">
      <alignment horizontal="left" vertical="center" wrapText="1"/>
    </xf>
    <xf numFmtId="0" fontId="27" fillId="0" borderId="7" xfId="0" applyFont="1" applyFill="1" applyBorder="1" applyAlignment="1">
      <alignment horizontal="left" vertical="center" wrapText="1"/>
    </xf>
    <xf numFmtId="41" fontId="27" fillId="0" borderId="7" xfId="1" applyFont="1" applyFill="1" applyBorder="1" applyAlignment="1">
      <alignment horizontal="center" vertical="center"/>
    </xf>
    <xf numFmtId="0" fontId="27" fillId="0" borderId="0" xfId="0" applyFont="1" applyFill="1" applyBorder="1" applyAlignment="1">
      <alignment horizontal="left" vertical="center" wrapText="1"/>
    </xf>
    <xf numFmtId="41" fontId="27" fillId="0" borderId="9" xfId="1" applyFont="1" applyFill="1" applyBorder="1" applyAlignment="1">
      <alignment horizontal="left" vertical="center"/>
    </xf>
    <xf numFmtId="41" fontId="27" fillId="0" borderId="0" xfId="1" applyFont="1" applyFill="1" applyBorder="1" applyAlignment="1">
      <alignment horizontal="left" vertical="center"/>
    </xf>
    <xf numFmtId="0" fontId="27" fillId="0" borderId="20" xfId="0" applyFont="1" applyFill="1" applyBorder="1" applyAlignment="1">
      <alignment horizontal="left" vertical="center" wrapText="1" shrinkToFit="1"/>
    </xf>
    <xf numFmtId="0" fontId="27" fillId="0" borderId="21" xfId="0" applyFont="1" applyFill="1" applyBorder="1" applyAlignment="1">
      <alignment horizontal="left" vertical="center" wrapText="1" shrinkToFit="1"/>
    </xf>
    <xf numFmtId="41" fontId="27" fillId="0" borderId="20" xfId="1" applyFont="1" applyFill="1" applyBorder="1" applyAlignment="1">
      <alignment horizontal="center" vertical="center"/>
    </xf>
    <xf numFmtId="41" fontId="27" fillId="0" borderId="21" xfId="1" applyFont="1" applyFill="1" applyBorder="1" applyAlignment="1">
      <alignment horizontal="center" vertical="center"/>
    </xf>
    <xf numFmtId="0" fontId="27" fillId="0" borderId="7" xfId="0" applyFont="1" applyFill="1" applyBorder="1" applyAlignment="1">
      <alignment horizontal="left" vertical="center" wrapText="1" shrinkToFit="1"/>
    </xf>
    <xf numFmtId="41" fontId="27" fillId="0" borderId="7" xfId="1" applyFont="1" applyFill="1" applyBorder="1" applyAlignment="1">
      <alignment horizontal="right" vertical="center"/>
    </xf>
    <xf numFmtId="0" fontId="27" fillId="0" borderId="8" xfId="0" applyFont="1" applyFill="1" applyBorder="1" applyAlignment="1">
      <alignment horizontal="left" vertical="center" wrapText="1" shrinkToFit="1"/>
    </xf>
    <xf numFmtId="0" fontId="27" fillId="0" borderId="1" xfId="0" applyFont="1" applyFill="1" applyBorder="1" applyAlignment="1">
      <alignment horizontal="left" vertical="center" wrapText="1" shrinkToFit="1"/>
    </xf>
    <xf numFmtId="41" fontId="27" fillId="0" borderId="8" xfId="1" applyFont="1" applyFill="1" applyBorder="1" applyAlignment="1">
      <alignment horizontal="right" vertical="center"/>
    </xf>
    <xf numFmtId="41" fontId="27" fillId="0" borderId="1" xfId="1" applyFont="1" applyFill="1" applyBorder="1" applyAlignment="1">
      <alignment horizontal="right" vertical="center"/>
    </xf>
    <xf numFmtId="0" fontId="27" fillId="0" borderId="10" xfId="0" applyFont="1" applyFill="1" applyBorder="1" applyAlignment="1">
      <alignment horizontal="left" vertical="center" wrapText="1" shrinkToFit="1"/>
    </xf>
    <xf numFmtId="0" fontId="27" fillId="0" borderId="3" xfId="0" applyFont="1" applyFill="1" applyBorder="1" applyAlignment="1">
      <alignment horizontal="left" vertical="center" wrapText="1" shrinkToFit="1"/>
    </xf>
    <xf numFmtId="0" fontId="27" fillId="0" borderId="4" xfId="0" applyFont="1" applyFill="1" applyBorder="1" applyAlignment="1">
      <alignment horizontal="left" vertical="center" wrapText="1" shrinkToFit="1"/>
    </xf>
    <xf numFmtId="41" fontId="27" fillId="0" borderId="3" xfId="1" applyFont="1" applyFill="1" applyBorder="1" applyAlignment="1">
      <alignment horizontal="right" vertical="center"/>
    </xf>
    <xf numFmtId="41" fontId="27" fillId="0" borderId="4" xfId="1" applyFont="1" applyFill="1" applyBorder="1" applyAlignment="1">
      <alignment horizontal="right" vertical="center"/>
    </xf>
    <xf numFmtId="0" fontId="22" fillId="0" borderId="59" xfId="0" applyFont="1" applyFill="1" applyBorder="1" applyAlignment="1">
      <alignment horizontal="left" vertical="center"/>
    </xf>
    <xf numFmtId="0" fontId="22" fillId="0" borderId="56" xfId="0" applyFont="1" applyFill="1" applyBorder="1" applyAlignment="1">
      <alignment horizontal="left" vertical="center"/>
    </xf>
    <xf numFmtId="0" fontId="22" fillId="0" borderId="53"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3" fontId="23" fillId="0" borderId="3" xfId="0" applyNumberFormat="1" applyFont="1" applyFill="1" applyBorder="1" applyAlignment="1">
      <alignment horizontal="right" vertical="center" indent="3"/>
    </xf>
    <xf numFmtId="3" fontId="23" fillId="0" borderId="5" xfId="0" applyNumberFormat="1" applyFont="1" applyFill="1" applyBorder="1" applyAlignment="1">
      <alignment horizontal="right" vertical="center" indent="3"/>
    </xf>
    <xf numFmtId="3" fontId="23" fillId="0" borderId="31" xfId="0" applyNumberFormat="1" applyFont="1" applyFill="1" applyBorder="1" applyAlignment="1">
      <alignment horizontal="right" vertical="center" indent="3"/>
    </xf>
    <xf numFmtId="0" fontId="35" fillId="0" borderId="32"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57"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35" xfId="0" applyFont="1" applyFill="1" applyBorder="1" applyAlignment="1">
      <alignment horizontal="center" vertical="center"/>
    </xf>
    <xf numFmtId="41" fontId="22" fillId="0" borderId="51" xfId="0" applyNumberFormat="1" applyFont="1" applyFill="1" applyBorder="1" applyAlignment="1">
      <alignment horizontal="center" vertical="center"/>
    </xf>
    <xf numFmtId="41" fontId="22" fillId="0" borderId="0" xfId="0" applyNumberFormat="1" applyFont="1" applyFill="1" applyBorder="1" applyAlignment="1">
      <alignment horizontal="center" vertical="center"/>
    </xf>
    <xf numFmtId="0" fontId="27" fillId="0" borderId="53"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7" xfId="0" applyFont="1" applyFill="1" applyBorder="1" applyAlignment="1">
      <alignment horizontal="left" vertical="center"/>
    </xf>
    <xf numFmtId="0" fontId="27" fillId="0" borderId="9" xfId="0" applyFont="1" applyFill="1" applyBorder="1" applyAlignment="1">
      <alignment horizontal="left" vertical="center"/>
    </xf>
    <xf numFmtId="41" fontId="22" fillId="0" borderId="3" xfId="1" applyFont="1" applyFill="1" applyBorder="1" applyAlignment="1">
      <alignment horizontal="left" vertical="center"/>
    </xf>
    <xf numFmtId="41" fontId="22" fillId="0" borderId="4" xfId="1" applyFont="1" applyFill="1" applyBorder="1" applyAlignment="1">
      <alignment horizontal="left" vertical="center"/>
    </xf>
    <xf numFmtId="41" fontId="27" fillId="0" borderId="20" xfId="1" applyFont="1" applyFill="1" applyBorder="1" applyAlignment="1">
      <alignment horizontal="right" vertical="center"/>
    </xf>
    <xf numFmtId="41" fontId="27" fillId="0" borderId="21" xfId="1" applyFont="1" applyFill="1" applyBorder="1" applyAlignment="1">
      <alignment horizontal="right" vertical="center"/>
    </xf>
    <xf numFmtId="0" fontId="39" fillId="0" borderId="49" xfId="0" applyFont="1" applyFill="1" applyBorder="1" applyAlignment="1">
      <alignment horizontal="center" vertical="center"/>
    </xf>
    <xf numFmtId="0" fontId="39" fillId="0" borderId="36" xfId="0" applyFont="1" applyFill="1" applyBorder="1" applyAlignment="1">
      <alignment horizontal="center" vertical="center"/>
    </xf>
    <xf numFmtId="0" fontId="39" fillId="0" borderId="48" xfId="0" applyFont="1" applyFill="1" applyBorder="1" applyAlignment="1">
      <alignment horizontal="center" vertical="center"/>
    </xf>
    <xf numFmtId="41" fontId="22" fillId="0" borderId="8" xfId="0" applyNumberFormat="1" applyFont="1" applyFill="1" applyBorder="1" applyAlignment="1">
      <alignment horizontal="center" vertical="center"/>
    </xf>
    <xf numFmtId="41" fontId="22" fillId="0" borderId="50" xfId="0" applyNumberFormat="1" applyFont="1" applyFill="1" applyBorder="1" applyAlignment="1">
      <alignment horizontal="center" vertical="center"/>
    </xf>
    <xf numFmtId="41" fontId="22" fillId="0" borderId="20" xfId="0" applyNumberFormat="1" applyFont="1" applyFill="1" applyBorder="1" applyAlignment="1">
      <alignment horizontal="center" vertical="center"/>
    </xf>
    <xf numFmtId="41" fontId="22" fillId="0" borderId="52" xfId="0" applyNumberFormat="1" applyFont="1" applyFill="1" applyBorder="1" applyAlignment="1">
      <alignment horizontal="center" vertical="center"/>
    </xf>
    <xf numFmtId="31" fontId="22" fillId="0" borderId="1" xfId="0" applyNumberFormat="1" applyFont="1" applyFill="1" applyBorder="1" applyAlignment="1">
      <alignment horizontal="right" vertical="center"/>
    </xf>
    <xf numFmtId="31" fontId="22" fillId="0" borderId="50" xfId="0" applyNumberFormat="1" applyFont="1" applyFill="1" applyBorder="1" applyAlignment="1">
      <alignment horizontal="right" vertical="center"/>
    </xf>
    <xf numFmtId="0" fontId="27" fillId="0" borderId="5" xfId="0" applyFont="1" applyFill="1" applyBorder="1" applyAlignment="1">
      <alignment horizontal="left" vertical="center" wrapText="1" shrinkToFit="1"/>
    </xf>
    <xf numFmtId="41" fontId="27" fillId="0" borderId="3" xfId="1" applyFont="1" applyFill="1" applyBorder="1" applyAlignment="1">
      <alignment horizontal="center" vertical="center"/>
    </xf>
    <xf numFmtId="0" fontId="107" fillId="0" borderId="0" xfId="0" applyFont="1" applyAlignment="1">
      <alignment horizontal="left"/>
    </xf>
    <xf numFmtId="0" fontId="112" fillId="0" borderId="68" xfId="0" applyFont="1" applyBorder="1" applyAlignment="1">
      <alignment horizontal="center" vertical="center"/>
    </xf>
    <xf numFmtId="0" fontId="112" fillId="0" borderId="62" xfId="0" applyFont="1" applyBorder="1" applyAlignment="1">
      <alignment horizontal="center" vertical="center"/>
    </xf>
    <xf numFmtId="0" fontId="112" fillId="0" borderId="2" xfId="0" applyFont="1" applyBorder="1" applyAlignment="1">
      <alignment horizontal="distributed" vertical="center"/>
    </xf>
    <xf numFmtId="0" fontId="112" fillId="0" borderId="66" xfId="0" applyFont="1" applyBorder="1" applyAlignment="1">
      <alignment horizontal="center" vertical="center"/>
    </xf>
    <xf numFmtId="0" fontId="112" fillId="0" borderId="2" xfId="0" applyFont="1" applyBorder="1" applyAlignment="1">
      <alignment horizontal="distributed" vertical="center" textRotation="255"/>
    </xf>
    <xf numFmtId="0" fontId="111" fillId="0" borderId="60" xfId="0" applyFont="1" applyBorder="1" applyAlignment="1">
      <alignment horizontal="center" vertical="center"/>
    </xf>
    <xf numFmtId="41" fontId="30" fillId="0" borderId="22" xfId="1" applyFont="1" applyFill="1" applyBorder="1" applyAlignment="1">
      <alignment horizontal="center" vertical="center"/>
    </xf>
    <xf numFmtId="41" fontId="30" fillId="0" borderId="23" xfId="1" applyFont="1" applyFill="1" applyBorder="1" applyAlignment="1">
      <alignment horizontal="center" vertical="center"/>
    </xf>
    <xf numFmtId="41" fontId="30" fillId="0" borderId="24" xfId="1" applyFont="1" applyFill="1" applyBorder="1" applyAlignment="1">
      <alignment horizontal="center" vertical="center"/>
    </xf>
    <xf numFmtId="41" fontId="30" fillId="0" borderId="2" xfId="1" applyFont="1" applyFill="1" applyBorder="1" applyAlignment="1">
      <alignment horizontal="center" vertical="center"/>
    </xf>
    <xf numFmtId="41" fontId="30" fillId="0" borderId="4" xfId="1" applyNumberFormat="1" applyFont="1" applyFill="1" applyBorder="1" applyAlignment="1">
      <alignment horizontal="center" vertical="center"/>
    </xf>
    <xf numFmtId="41" fontId="30" fillId="0" borderId="2" xfId="1" applyNumberFormat="1" applyFont="1" applyFill="1" applyBorder="1" applyAlignment="1">
      <alignment horizontal="center" vertical="center"/>
    </xf>
    <xf numFmtId="41" fontId="30" fillId="0" borderId="5" xfId="1" applyFont="1" applyFill="1" applyBorder="1" applyAlignment="1">
      <alignment horizontal="center" vertical="center"/>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41" fontId="30" fillId="0" borderId="23" xfId="1" applyNumberFormat="1" applyFont="1" applyFill="1" applyBorder="1" applyAlignment="1">
      <alignment horizontal="center" vertical="center"/>
    </xf>
    <xf numFmtId="41" fontId="30" fillId="0" borderId="24" xfId="1" applyNumberFormat="1" applyFont="1" applyFill="1" applyBorder="1" applyAlignment="1">
      <alignment horizontal="center" vertical="center"/>
    </xf>
    <xf numFmtId="41" fontId="30" fillId="0" borderId="5" xfId="1" applyNumberFormat="1" applyFont="1" applyFill="1" applyBorder="1" applyAlignment="1">
      <alignment horizontal="center" vertical="center"/>
    </xf>
    <xf numFmtId="0" fontId="28" fillId="0" borderId="3" xfId="0" applyFont="1" applyFill="1" applyBorder="1" applyAlignment="1">
      <alignment horizontal="left" vertical="center"/>
    </xf>
    <xf numFmtId="0" fontId="28" fillId="0" borderId="5" xfId="0" applyFont="1" applyFill="1" applyBorder="1" applyAlignment="1">
      <alignment horizontal="left" vertical="center"/>
    </xf>
    <xf numFmtId="0" fontId="28" fillId="0" borderId="4" xfId="0" applyFont="1" applyFill="1" applyBorder="1" applyAlignment="1">
      <alignment horizontal="left" vertical="center"/>
    </xf>
    <xf numFmtId="41" fontId="30" fillId="7" borderId="3" xfId="1" applyFont="1" applyFill="1" applyBorder="1" applyAlignment="1">
      <alignment horizontal="center" vertical="center"/>
    </xf>
    <xf numFmtId="41" fontId="30" fillId="7" borderId="5" xfId="1" applyFont="1" applyFill="1" applyBorder="1" applyAlignment="1">
      <alignment horizontal="center" vertical="center"/>
    </xf>
    <xf numFmtId="41" fontId="30" fillId="7" borderId="4" xfId="1" applyFont="1" applyFill="1" applyBorder="1" applyAlignment="1">
      <alignment horizontal="center" vertical="center"/>
    </xf>
    <xf numFmtId="41" fontId="28" fillId="0" borderId="11" xfId="0" applyNumberFormat="1" applyFont="1" applyFill="1" applyBorder="1" applyAlignment="1">
      <alignment horizontal="center" vertical="center" wrapText="1" shrinkToFit="1"/>
    </xf>
    <xf numFmtId="41" fontId="28" fillId="0" borderId="13" xfId="0" applyNumberFormat="1" applyFont="1" applyFill="1" applyBorder="1" applyAlignment="1">
      <alignment horizontal="center" vertical="center" shrinkToFit="1"/>
    </xf>
    <xf numFmtId="41" fontId="28" fillId="0" borderId="12" xfId="0" applyNumberFormat="1" applyFont="1" applyFill="1" applyBorder="1" applyAlignment="1">
      <alignment horizontal="center" vertical="center" shrinkToFit="1"/>
    </xf>
    <xf numFmtId="41" fontId="30" fillId="0" borderId="3" xfId="1" applyFont="1" applyFill="1" applyBorder="1" applyAlignment="1">
      <alignment horizontal="center" vertical="center" shrinkToFit="1"/>
    </xf>
    <xf numFmtId="41" fontId="30" fillId="0" borderId="4" xfId="1" applyFont="1" applyFill="1" applyBorder="1" applyAlignment="1">
      <alignment horizontal="center" vertical="center" shrinkToFit="1"/>
    </xf>
    <xf numFmtId="186" fontId="22" fillId="0" borderId="3" xfId="0" applyNumberFormat="1" applyFont="1" applyFill="1" applyBorder="1" applyAlignment="1">
      <alignment horizontal="center" vertical="center"/>
    </xf>
    <xf numFmtId="186" fontId="22" fillId="0" borderId="4" xfId="0" applyNumberFormat="1" applyFont="1" applyFill="1" applyBorder="1" applyAlignment="1">
      <alignment horizontal="center" vertical="center"/>
    </xf>
    <xf numFmtId="186" fontId="22" fillId="0" borderId="63" xfId="0" applyNumberFormat="1" applyFont="1" applyFill="1" applyBorder="1" applyAlignment="1">
      <alignment horizontal="center" vertical="center"/>
    </xf>
    <xf numFmtId="186" fontId="22" fillId="0" borderId="65" xfId="0" applyNumberFormat="1" applyFont="1" applyFill="1" applyBorder="1" applyAlignment="1">
      <alignment horizontal="center" vertical="center"/>
    </xf>
    <xf numFmtId="186" fontId="22" fillId="0" borderId="81" xfId="0" applyNumberFormat="1" applyFont="1" applyFill="1" applyBorder="1" applyAlignment="1">
      <alignment horizontal="center" vertical="center"/>
    </xf>
    <xf numFmtId="186" fontId="22" fillId="0" borderId="82" xfId="0" applyNumberFormat="1" applyFont="1" applyFill="1" applyBorder="1" applyAlignment="1">
      <alignment horizontal="center" vertical="center"/>
    </xf>
    <xf numFmtId="199" fontId="22" fillId="0" borderId="60" xfId="1" applyNumberFormat="1" applyFont="1" applyFill="1" applyBorder="1" applyAlignment="1">
      <alignment horizontal="center" vertical="center"/>
    </xf>
    <xf numFmtId="176" fontId="22" fillId="0" borderId="81" xfId="1" applyNumberFormat="1" applyFont="1" applyFill="1" applyBorder="1" applyAlignment="1">
      <alignment horizontal="right" vertical="center" indent="2"/>
    </xf>
    <xf numFmtId="176" fontId="22" fillId="0" borderId="83" xfId="1" applyNumberFormat="1" applyFont="1" applyFill="1" applyBorder="1" applyAlignment="1">
      <alignment horizontal="right" vertical="center" indent="2"/>
    </xf>
    <xf numFmtId="176" fontId="22" fillId="0" borderId="82" xfId="1" applyNumberFormat="1" applyFont="1" applyFill="1" applyBorder="1" applyAlignment="1">
      <alignment horizontal="right" vertical="center" indent="2"/>
    </xf>
    <xf numFmtId="0" fontId="22" fillId="0" borderId="22" xfId="0" applyNumberFormat="1" applyFont="1" applyFill="1" applyBorder="1" applyAlignment="1">
      <alignment horizontal="center" vertical="center"/>
    </xf>
    <xf numFmtId="0" fontId="22" fillId="0" borderId="23"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41" fontId="22" fillId="0" borderId="22" xfId="1" applyFont="1" applyFill="1" applyBorder="1" applyAlignment="1">
      <alignment horizontal="center" vertical="center"/>
    </xf>
    <xf numFmtId="41" fontId="22" fillId="0" borderId="23" xfId="1" applyFont="1" applyFill="1" applyBorder="1" applyAlignment="1">
      <alignment horizontal="center" vertical="center"/>
    </xf>
    <xf numFmtId="41" fontId="22" fillId="0" borderId="24" xfId="1" applyFont="1" applyFill="1" applyBorder="1" applyAlignment="1">
      <alignment horizontal="center" vertical="center"/>
    </xf>
    <xf numFmtId="0" fontId="22" fillId="0" borderId="22" xfId="0" applyNumberFormat="1" applyFont="1" applyFill="1" applyBorder="1" applyAlignment="1">
      <alignment horizontal="left" vertical="center"/>
    </xf>
    <xf numFmtId="0" fontId="22" fillId="0" borderId="23" xfId="0" applyNumberFormat="1" applyFont="1" applyFill="1" applyBorder="1" applyAlignment="1">
      <alignment horizontal="left" vertical="center"/>
    </xf>
    <xf numFmtId="0" fontId="22" fillId="0" borderId="24" xfId="0" applyNumberFormat="1" applyFont="1" applyFill="1" applyBorder="1" applyAlignment="1">
      <alignment horizontal="left" vertical="center"/>
    </xf>
    <xf numFmtId="177" fontId="28" fillId="0" borderId="3" xfId="0" applyNumberFormat="1" applyFont="1" applyFill="1" applyBorder="1" applyAlignment="1">
      <alignment horizontal="center" vertical="center"/>
    </xf>
    <xf numFmtId="177" fontId="28" fillId="0" borderId="4" xfId="0" applyNumberFormat="1" applyFont="1" applyFill="1" applyBorder="1" applyAlignment="1">
      <alignment horizontal="center" vertical="center"/>
    </xf>
    <xf numFmtId="177" fontId="22" fillId="0" borderId="3" xfId="0" applyNumberFormat="1" applyFont="1" applyFill="1" applyBorder="1" applyAlignment="1">
      <alignment horizontal="center" vertical="center"/>
    </xf>
    <xf numFmtId="177" fontId="22" fillId="0" borderId="4" xfId="0" applyNumberFormat="1" applyFont="1" applyFill="1" applyBorder="1" applyAlignment="1">
      <alignment horizontal="center" vertical="center"/>
    </xf>
    <xf numFmtId="177" fontId="22" fillId="0" borderId="63" xfId="0" applyNumberFormat="1" applyFont="1" applyFill="1" applyBorder="1" applyAlignment="1">
      <alignment horizontal="center" vertical="center"/>
    </xf>
    <xf numFmtId="177" fontId="22" fillId="0" borderId="65" xfId="0" applyNumberFormat="1" applyFont="1" applyFill="1" applyBorder="1" applyAlignment="1">
      <alignment horizontal="center" vertical="center"/>
    </xf>
    <xf numFmtId="41" fontId="30" fillId="0" borderId="81" xfId="0" applyNumberFormat="1" applyFont="1" applyFill="1" applyBorder="1" applyAlignment="1">
      <alignment horizontal="center" vertical="center"/>
    </xf>
    <xf numFmtId="41" fontId="30" fillId="0" borderId="82" xfId="0" applyNumberFormat="1" applyFont="1" applyFill="1" applyBorder="1" applyAlignment="1">
      <alignment horizontal="center" vertical="center"/>
    </xf>
    <xf numFmtId="177" fontId="22" fillId="0" borderId="10" xfId="1" applyNumberFormat="1" applyFont="1" applyFill="1" applyBorder="1" applyAlignment="1">
      <alignment horizontal="left" vertical="center"/>
    </xf>
    <xf numFmtId="186" fontId="22" fillId="0" borderId="26" xfId="0" applyNumberFormat="1" applyFont="1" applyFill="1" applyBorder="1" applyAlignment="1">
      <alignment horizontal="center" vertical="center"/>
    </xf>
    <xf numFmtId="186" fontId="22" fillId="0" borderId="28" xfId="0" applyNumberFormat="1" applyFont="1" applyFill="1" applyBorder="1" applyAlignment="1">
      <alignment horizontal="center" vertical="center"/>
    </xf>
    <xf numFmtId="41" fontId="22" fillId="0" borderId="3" xfId="0" applyNumberFormat="1" applyFont="1" applyFill="1" applyBorder="1" applyAlignment="1">
      <alignment horizontal="center" vertical="center"/>
    </xf>
    <xf numFmtId="41" fontId="22" fillId="0" borderId="4" xfId="0" applyNumberFormat="1" applyFont="1" applyFill="1" applyBorder="1" applyAlignment="1">
      <alignment horizontal="center" vertical="center"/>
    </xf>
    <xf numFmtId="186" fontId="22" fillId="0" borderId="22" xfId="0" applyNumberFormat="1" applyFont="1" applyFill="1" applyBorder="1" applyAlignment="1">
      <alignment horizontal="center" vertical="center"/>
    </xf>
    <xf numFmtId="186" fontId="22" fillId="0" borderId="24" xfId="0" applyNumberFormat="1" applyFont="1" applyFill="1" applyBorder="1" applyAlignment="1">
      <alignment horizontal="center" vertical="center"/>
    </xf>
    <xf numFmtId="202" fontId="22" fillId="0" borderId="43" xfId="1" applyNumberFormat="1" applyFont="1" applyFill="1" applyBorder="1" applyAlignment="1">
      <alignment horizontal="center" vertical="center"/>
    </xf>
    <xf numFmtId="176" fontId="22" fillId="0" borderId="22" xfId="1" applyNumberFormat="1" applyFont="1" applyFill="1" applyBorder="1" applyAlignment="1">
      <alignment horizontal="right" vertical="center" indent="2"/>
    </xf>
    <xf numFmtId="176" fontId="22" fillId="0" borderId="23" xfId="1" applyNumberFormat="1" applyFont="1" applyFill="1" applyBorder="1" applyAlignment="1">
      <alignment horizontal="right" vertical="center" indent="2"/>
    </xf>
    <xf numFmtId="176" fontId="22" fillId="0" borderId="24" xfId="1" applyNumberFormat="1" applyFont="1" applyFill="1" applyBorder="1" applyAlignment="1">
      <alignment horizontal="right" vertical="center" indent="2"/>
    </xf>
    <xf numFmtId="41" fontId="22" fillId="0" borderId="22" xfId="0" applyNumberFormat="1" applyFont="1" applyFill="1" applyBorder="1" applyAlignment="1">
      <alignment horizontal="center" vertical="center"/>
    </xf>
    <xf numFmtId="41" fontId="22" fillId="0" borderId="24" xfId="0" applyNumberFormat="1" applyFont="1" applyFill="1" applyBorder="1" applyAlignment="1">
      <alignment horizontal="center" vertical="center"/>
    </xf>
    <xf numFmtId="0" fontId="22" fillId="0" borderId="78" xfId="0" applyNumberFormat="1" applyFont="1" applyFill="1" applyBorder="1" applyAlignment="1">
      <alignment horizontal="center" vertical="center"/>
    </xf>
    <xf numFmtId="0" fontId="22" fillId="0" borderId="79" xfId="0" applyNumberFormat="1" applyFont="1" applyFill="1" applyBorder="1" applyAlignment="1">
      <alignment horizontal="center" vertical="center"/>
    </xf>
    <xf numFmtId="0" fontId="22" fillId="0" borderId="80" xfId="0" applyNumberFormat="1" applyFont="1" applyFill="1" applyBorder="1" applyAlignment="1">
      <alignment horizontal="center" vertical="center"/>
    </xf>
    <xf numFmtId="41" fontId="22" fillId="0" borderId="78" xfId="1" applyFont="1" applyFill="1" applyBorder="1" applyAlignment="1">
      <alignment horizontal="center" vertical="center"/>
    </xf>
    <xf numFmtId="41" fontId="22" fillId="0" borderId="79" xfId="1" applyFont="1" applyFill="1" applyBorder="1" applyAlignment="1">
      <alignment horizontal="center" vertical="center"/>
    </xf>
    <xf numFmtId="41" fontId="22" fillId="0" borderId="80" xfId="1" applyFont="1" applyFill="1" applyBorder="1" applyAlignment="1">
      <alignment horizontal="center" vertical="center"/>
    </xf>
    <xf numFmtId="0" fontId="22" fillId="0" borderId="78" xfId="0" applyNumberFormat="1" applyFont="1" applyFill="1" applyBorder="1" applyAlignment="1">
      <alignment horizontal="left" vertical="center"/>
    </xf>
    <xf numFmtId="0" fontId="22" fillId="0" borderId="79" xfId="0" applyNumberFormat="1" applyFont="1" applyFill="1" applyBorder="1" applyAlignment="1">
      <alignment horizontal="left" vertical="center"/>
    </xf>
    <xf numFmtId="0" fontId="22" fillId="0" borderId="80" xfId="0" applyNumberFormat="1" applyFont="1" applyFill="1" applyBorder="1" applyAlignment="1">
      <alignment horizontal="left" vertical="center"/>
    </xf>
    <xf numFmtId="199" fontId="22" fillId="0" borderId="43" xfId="1" applyNumberFormat="1" applyFont="1" applyFill="1" applyBorder="1" applyAlignment="1">
      <alignment horizontal="center" vertical="center"/>
    </xf>
    <xf numFmtId="0" fontId="30" fillId="0" borderId="3" xfId="0" applyNumberFormat="1" applyFont="1" applyFill="1" applyBorder="1" applyAlignment="1">
      <alignment horizontal="left" vertical="center" wrapText="1"/>
    </xf>
    <xf numFmtId="0" fontId="78" fillId="0" borderId="10" xfId="0" applyFont="1" applyFill="1" applyBorder="1" applyAlignment="1">
      <alignment horizontal="left" vertical="center"/>
    </xf>
    <xf numFmtId="200" fontId="22" fillId="0" borderId="22" xfId="1" applyNumberFormat="1" applyFont="1" applyFill="1" applyBorder="1" applyAlignment="1">
      <alignment horizontal="center" vertical="center"/>
    </xf>
    <xf numFmtId="200" fontId="22" fillId="0" borderId="23" xfId="1" applyNumberFormat="1" applyFont="1" applyFill="1" applyBorder="1" applyAlignment="1">
      <alignment horizontal="center" vertical="center"/>
    </xf>
    <xf numFmtId="200" fontId="22" fillId="0" borderId="24" xfId="1" applyNumberFormat="1" applyFont="1" applyFill="1" applyBorder="1" applyAlignment="1">
      <alignment horizontal="center" vertical="center"/>
    </xf>
    <xf numFmtId="178" fontId="23" fillId="0" borderId="1" xfId="6" applyNumberFormat="1" applyFont="1" applyFill="1" applyBorder="1" applyAlignment="1">
      <alignment horizontal="right" vertical="center"/>
    </xf>
    <xf numFmtId="3" fontId="27" fillId="0" borderId="12"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shrinkToFit="1"/>
    </xf>
    <xf numFmtId="176" fontId="27" fillId="0" borderId="1" xfId="0" applyNumberFormat="1" applyFont="1" applyFill="1" applyBorder="1" applyAlignment="1">
      <alignment horizontal="left" vertical="center" shrinkToFit="1"/>
    </xf>
    <xf numFmtId="41" fontId="27" fillId="0" borderId="46" xfId="1" applyFont="1" applyFill="1" applyBorder="1" applyAlignment="1">
      <alignment horizontal="center" vertical="center" shrinkToFit="1"/>
    </xf>
    <xf numFmtId="41" fontId="27" fillId="0" borderId="45" xfId="1" applyFont="1" applyFill="1" applyBorder="1" applyAlignment="1">
      <alignment horizontal="center" vertical="center" shrinkToFit="1"/>
    </xf>
    <xf numFmtId="41" fontId="27" fillId="0" borderId="9" xfId="1" applyFont="1" applyFill="1" applyBorder="1" applyAlignment="1">
      <alignment horizontal="center" vertical="center" shrinkToFit="1"/>
    </xf>
    <xf numFmtId="41" fontId="27" fillId="0" borderId="7" xfId="1" applyFont="1" applyFill="1" applyBorder="1" applyAlignment="1">
      <alignment horizontal="center" vertical="center" shrinkToFit="1"/>
    </xf>
    <xf numFmtId="41" fontId="27" fillId="0" borderId="20" xfId="1" applyFont="1" applyFill="1" applyBorder="1" applyAlignment="1">
      <alignment horizontal="center" vertical="center" shrinkToFit="1"/>
    </xf>
    <xf numFmtId="41" fontId="27" fillId="0" borderId="21" xfId="1" applyFont="1" applyFill="1" applyBorder="1" applyAlignment="1">
      <alignment horizontal="center" vertical="center" shrinkToFit="1"/>
    </xf>
    <xf numFmtId="3" fontId="27" fillId="0" borderId="43" xfId="0" applyNumberFormat="1" applyFont="1" applyFill="1" applyBorder="1" applyAlignment="1">
      <alignment horizontal="center" vertical="center"/>
    </xf>
    <xf numFmtId="3" fontId="27" fillId="0" borderId="13" xfId="0" applyNumberFormat="1" applyFont="1" applyFill="1" applyBorder="1" applyAlignment="1">
      <alignment horizontal="center" vertical="center"/>
    </xf>
    <xf numFmtId="3" fontId="22" fillId="0" borderId="43" xfId="0" applyNumberFormat="1" applyFont="1" applyFill="1" applyBorder="1" applyAlignment="1">
      <alignment horizontal="center" vertical="center"/>
    </xf>
    <xf numFmtId="3" fontId="22" fillId="0" borderId="13" xfId="0" applyNumberFormat="1" applyFont="1" applyFill="1" applyBorder="1" applyAlignment="1">
      <alignment horizontal="center" vertical="center"/>
    </xf>
    <xf numFmtId="3" fontId="22" fillId="0" borderId="22" xfId="0" applyNumberFormat="1" applyFont="1" applyFill="1" applyBorder="1" applyAlignment="1">
      <alignment horizontal="right" vertical="center" indent="1"/>
    </xf>
    <xf numFmtId="3" fontId="22" fillId="0" borderId="23" xfId="0" applyNumberFormat="1" applyFont="1" applyFill="1" applyBorder="1" applyAlignment="1">
      <alignment horizontal="right" vertical="center" indent="1"/>
    </xf>
    <xf numFmtId="3" fontId="22" fillId="0" borderId="24" xfId="0" applyNumberFormat="1" applyFont="1" applyFill="1" applyBorder="1" applyAlignment="1">
      <alignment horizontal="right" vertical="center" indent="1"/>
    </xf>
    <xf numFmtId="3" fontId="28" fillId="0" borderId="11" xfId="0" applyNumberFormat="1" applyFont="1" applyFill="1" applyBorder="1" applyAlignment="1">
      <alignment horizontal="center" vertical="center" wrapText="1"/>
    </xf>
    <xf numFmtId="3" fontId="28" fillId="0" borderId="12" xfId="0" applyNumberFormat="1" applyFont="1" applyFill="1" applyBorder="1" applyAlignment="1">
      <alignment horizontal="center" vertical="center" wrapText="1"/>
    </xf>
    <xf numFmtId="195" fontId="22" fillId="0" borderId="11" xfId="0" applyNumberFormat="1" applyFont="1" applyFill="1" applyBorder="1" applyAlignment="1">
      <alignment horizontal="right" vertical="center"/>
    </xf>
    <xf numFmtId="195" fontId="22" fillId="0" borderId="12" xfId="0" applyNumberFormat="1" applyFont="1" applyFill="1" applyBorder="1" applyAlignment="1">
      <alignment horizontal="right" vertical="center"/>
    </xf>
    <xf numFmtId="0" fontId="22" fillId="0" borderId="22" xfId="0" applyFont="1" applyFill="1" applyBorder="1" applyAlignment="1">
      <alignment horizontal="left" vertical="center" wrapText="1"/>
    </xf>
    <xf numFmtId="0" fontId="22" fillId="0" borderId="24" xfId="0" applyFont="1" applyFill="1" applyBorder="1" applyAlignment="1">
      <alignment horizontal="left" vertical="center" wrapText="1"/>
    </xf>
    <xf numFmtId="176" fontId="22" fillId="0" borderId="22" xfId="1" applyNumberFormat="1" applyFont="1" applyFill="1" applyBorder="1" applyAlignment="1">
      <alignment horizontal="right" vertical="center"/>
    </xf>
    <xf numFmtId="176" fontId="22" fillId="0" borderId="24" xfId="1" applyNumberFormat="1" applyFont="1" applyFill="1" applyBorder="1" applyAlignment="1">
      <alignment horizontal="right" vertical="center"/>
    </xf>
    <xf numFmtId="41" fontId="22" fillId="0" borderId="22" xfId="1" applyFont="1" applyFill="1" applyBorder="1" applyAlignment="1">
      <alignment horizontal="right" vertical="center"/>
    </xf>
    <xf numFmtId="41" fontId="22" fillId="0" borderId="23" xfId="1" applyFont="1" applyFill="1" applyBorder="1" applyAlignment="1">
      <alignment horizontal="right" vertical="center"/>
    </xf>
    <xf numFmtId="41" fontId="22" fillId="0" borderId="24" xfId="1" applyFont="1" applyFill="1" applyBorder="1" applyAlignment="1">
      <alignment horizontal="right" vertical="center"/>
    </xf>
    <xf numFmtId="41" fontId="28" fillId="0" borderId="22" xfId="1" applyFont="1" applyFill="1" applyBorder="1" applyAlignment="1">
      <alignment horizontal="center" vertical="center"/>
    </xf>
    <xf numFmtId="41" fontId="28" fillId="0" borderId="24" xfId="1" applyFont="1" applyFill="1" applyBorder="1" applyAlignment="1">
      <alignment horizontal="center" vertical="center"/>
    </xf>
    <xf numFmtId="185" fontId="27" fillId="0" borderId="4" xfId="1" applyNumberFormat="1" applyFont="1" applyFill="1" applyBorder="1" applyAlignment="1">
      <alignment horizontal="right" vertical="center"/>
    </xf>
    <xf numFmtId="194" fontId="22" fillId="0" borderId="4" xfId="1"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2" xfId="0" applyFont="1" applyFill="1" applyBorder="1" applyAlignment="1">
      <alignment horizontal="left" vertical="center" wrapText="1"/>
    </xf>
    <xf numFmtId="41" fontId="22" fillId="0" borderId="4" xfId="1" quotePrefix="1" applyFont="1" applyFill="1" applyBorder="1" applyAlignment="1">
      <alignment horizontal="right" vertical="center"/>
    </xf>
    <xf numFmtId="0" fontId="30"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5" xfId="0" applyFont="1" applyFill="1" applyBorder="1" applyAlignment="1">
      <alignment horizontal="center" vertical="center" wrapText="1"/>
    </xf>
    <xf numFmtId="3" fontId="22" fillId="0" borderId="22" xfId="0" applyNumberFormat="1" applyFont="1" applyFill="1" applyBorder="1" applyAlignment="1">
      <alignment horizontal="center" vertical="center"/>
    </xf>
    <xf numFmtId="3" fontId="22" fillId="0" borderId="23" xfId="0" applyNumberFormat="1" applyFont="1" applyFill="1" applyBorder="1" applyAlignment="1">
      <alignment horizontal="center" vertical="center"/>
    </xf>
    <xf numFmtId="3" fontId="22" fillId="0" borderId="24" xfId="0" applyNumberFormat="1" applyFont="1" applyFill="1" applyBorder="1" applyAlignment="1">
      <alignment horizontal="center" vertical="center"/>
    </xf>
    <xf numFmtId="193" fontId="0" fillId="0" borderId="3" xfId="0" applyNumberFormat="1" applyFill="1" applyBorder="1" applyAlignment="1">
      <alignment horizontal="right"/>
    </xf>
    <xf numFmtId="192" fontId="22" fillId="0" borderId="3" xfId="1" applyNumberFormat="1" applyFont="1" applyFill="1" applyBorder="1" applyAlignment="1">
      <alignment horizontal="right" vertical="center"/>
    </xf>
    <xf numFmtId="192" fontId="22" fillId="0" borderId="5" xfId="1" applyNumberFormat="1" applyFont="1" applyFill="1" applyBorder="1" applyAlignment="1">
      <alignment horizontal="right" vertical="center"/>
    </xf>
    <xf numFmtId="192" fontId="22" fillId="0" borderId="4" xfId="1" applyNumberFormat="1" applyFont="1" applyFill="1" applyBorder="1" applyAlignment="1">
      <alignment horizontal="right" vertical="center"/>
    </xf>
    <xf numFmtId="190" fontId="22" fillId="0" borderId="22" xfId="0" applyNumberFormat="1" applyFont="1" applyFill="1" applyBorder="1" applyAlignment="1">
      <alignment horizontal="center" vertical="center"/>
    </xf>
    <xf numFmtId="190" fontId="22" fillId="0" borderId="23" xfId="0" applyNumberFormat="1" applyFont="1" applyFill="1" applyBorder="1" applyAlignment="1">
      <alignment horizontal="center" vertical="center"/>
    </xf>
    <xf numFmtId="190" fontId="22" fillId="0" borderId="24" xfId="0" applyNumberFormat="1" applyFont="1" applyFill="1" applyBorder="1" applyAlignment="1">
      <alignment horizontal="center"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191" fontId="22" fillId="0" borderId="23" xfId="0" applyNumberFormat="1" applyFont="1" applyFill="1" applyBorder="1" applyAlignment="1">
      <alignment horizontal="center" vertical="center"/>
    </xf>
    <xf numFmtId="207" fontId="22" fillId="0" borderId="43" xfId="1" applyNumberFormat="1" applyFont="1" applyFill="1" applyBorder="1" applyAlignment="1">
      <alignment horizontal="center" vertical="center"/>
    </xf>
    <xf numFmtId="0" fontId="22" fillId="0" borderId="4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45" xfId="0" applyFont="1" applyFill="1" applyBorder="1" applyAlignment="1">
      <alignment horizontal="center" vertical="center"/>
    </xf>
    <xf numFmtId="176" fontId="22" fillId="0" borderId="22" xfId="1" applyNumberFormat="1" applyFont="1" applyFill="1" applyBorder="1" applyAlignment="1">
      <alignment horizontal="center" vertical="center"/>
    </xf>
    <xf numFmtId="176" fontId="22" fillId="0" borderId="24" xfId="1" applyNumberFormat="1" applyFont="1" applyFill="1" applyBorder="1" applyAlignment="1">
      <alignment horizontal="center" vertical="center"/>
    </xf>
    <xf numFmtId="176" fontId="22" fillId="0" borderId="22" xfId="1" applyNumberFormat="1" applyFont="1" applyFill="1" applyBorder="1" applyAlignment="1">
      <alignment horizontal="right" vertical="center" indent="3"/>
    </xf>
    <xf numFmtId="176" fontId="22" fillId="0" borderId="23" xfId="1" applyNumberFormat="1" applyFont="1" applyFill="1" applyBorder="1" applyAlignment="1">
      <alignment horizontal="right" vertical="center" indent="3"/>
    </xf>
    <xf numFmtId="176" fontId="22" fillId="0" borderId="24" xfId="1" applyNumberFormat="1" applyFont="1" applyFill="1" applyBorder="1" applyAlignment="1">
      <alignment horizontal="right" vertical="center" indent="3"/>
    </xf>
    <xf numFmtId="185" fontId="22" fillId="0" borderId="22" xfId="1" applyNumberFormat="1" applyFont="1" applyFill="1" applyBorder="1" applyAlignment="1">
      <alignment horizontal="center" vertical="center"/>
    </xf>
    <xf numFmtId="185" fontId="22" fillId="0" borderId="23" xfId="1" applyNumberFormat="1" applyFont="1" applyFill="1" applyBorder="1" applyAlignment="1">
      <alignment horizontal="center" vertical="center"/>
    </xf>
    <xf numFmtId="185" fontId="22" fillId="0" borderId="24" xfId="1" applyNumberFormat="1" applyFont="1" applyFill="1" applyBorder="1" applyAlignment="1">
      <alignment horizontal="center" vertical="center"/>
    </xf>
    <xf numFmtId="176" fontId="22" fillId="0" borderId="46" xfId="1" applyNumberFormat="1" applyFont="1" applyFill="1" applyBorder="1" applyAlignment="1">
      <alignment horizontal="right" vertical="center" indent="2"/>
    </xf>
    <xf numFmtId="176" fontId="22" fillId="0" borderId="45" xfId="1" applyNumberFormat="1" applyFont="1" applyFill="1" applyBorder="1" applyAlignment="1">
      <alignment horizontal="right" vertical="center" indent="2"/>
    </xf>
    <xf numFmtId="41" fontId="30" fillId="0" borderId="10" xfId="1" applyNumberFormat="1" applyFont="1" applyFill="1" applyBorder="1" applyAlignment="1">
      <alignment horizontal="center" vertical="center"/>
    </xf>
    <xf numFmtId="41" fontId="30" fillId="0" borderId="21" xfId="1" applyNumberFormat="1" applyFont="1" applyFill="1" applyBorder="1" applyAlignment="1">
      <alignment horizontal="center" vertical="center"/>
    </xf>
  </cellXfs>
  <cellStyles count="11">
    <cellStyle name="20% - 강조색1" xfId="3" builtinId="30"/>
    <cellStyle name="20% - 강조색2" xfId="5" builtinId="34"/>
    <cellStyle name="40% - 강조색1" xfId="2" builtinId="31"/>
    <cellStyle name="40% - 강조색2" xfId="4" builtinId="35"/>
    <cellStyle name="40% - 강조색2 2" xfId="7"/>
    <cellStyle name="쉼표 [0]" xfId="1" builtinId="6"/>
    <cellStyle name="쉼표 [0] 2" xfId="10"/>
    <cellStyle name="통화 [0] 2" xfId="6"/>
    <cellStyle name="표준" xfId="0" builtinId="0"/>
    <cellStyle name="표준 2" xfId="9"/>
    <cellStyle name="하이퍼링크" xfId="8"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742950</xdr:colOff>
      <xdr:row>6</xdr:row>
      <xdr:rowOff>142875</xdr:rowOff>
    </xdr:from>
    <xdr:to>
      <xdr:col>7</xdr:col>
      <xdr:colOff>1152525</xdr:colOff>
      <xdr:row>8</xdr:row>
      <xdr:rowOff>228600</xdr:rowOff>
    </xdr:to>
    <xdr:sp macro="" textlink="">
      <xdr:nvSpPr>
        <xdr:cNvPr id="38338" name="AutoShape 1"/>
        <xdr:cNvSpPr>
          <a:spLocks noChangeArrowheads="1"/>
        </xdr:cNvSpPr>
      </xdr:nvSpPr>
      <xdr:spPr bwMode="auto">
        <a:xfrm>
          <a:off x="390525" y="1409700"/>
          <a:ext cx="5819775" cy="742950"/>
        </a:xfrm>
        <a:prstGeom prst="ribbon2">
          <a:avLst>
            <a:gd name="adj1" fmla="val 12500"/>
            <a:gd name="adj2" fmla="val 60278"/>
          </a:avLst>
        </a:prstGeom>
        <a:solidFill>
          <a:srgbClr val="FFFFFF"/>
        </a:solidFill>
        <a:ln w="9525">
          <a:solidFill>
            <a:srgbClr val="000000"/>
          </a:solidFill>
          <a:round/>
          <a:headEnd/>
          <a:tailEnd/>
        </a:ln>
      </xdr:spPr>
    </xdr:sp>
    <xdr:clientData/>
  </xdr:twoCellAnchor>
  <xdr:twoCellAnchor>
    <xdr:from>
      <xdr:col>2</xdr:col>
      <xdr:colOff>857250</xdr:colOff>
      <xdr:row>6</xdr:row>
      <xdr:rowOff>238125</xdr:rowOff>
    </xdr:from>
    <xdr:to>
      <xdr:col>7</xdr:col>
      <xdr:colOff>0</xdr:colOff>
      <xdr:row>8</xdr:row>
      <xdr:rowOff>38100</xdr:rowOff>
    </xdr:to>
    <xdr:sp macro="" textlink="">
      <xdr:nvSpPr>
        <xdr:cNvPr id="26626" name="Text Box 2"/>
        <xdr:cNvSpPr txBox="1">
          <a:spLocks noChangeArrowheads="1"/>
        </xdr:cNvSpPr>
      </xdr:nvSpPr>
      <xdr:spPr bwMode="auto">
        <a:xfrm>
          <a:off x="1390650" y="1504950"/>
          <a:ext cx="4276725" cy="457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ko-KR" altLang="en-US" sz="2400" b="1" i="0" strike="noStrike">
              <a:solidFill>
                <a:srgbClr val="000000"/>
              </a:solidFill>
              <a:latin typeface="궁서"/>
              <a:ea typeface="궁서"/>
            </a:rPr>
            <a:t>관리비 부과 내역서</a:t>
          </a:r>
        </a:p>
      </xdr:txBody>
    </xdr:sp>
    <xdr:clientData/>
  </xdr:twoCellAnchor>
  <xdr:twoCellAnchor>
    <xdr:from>
      <xdr:col>5</xdr:col>
      <xdr:colOff>323850</xdr:colOff>
      <xdr:row>10</xdr:row>
      <xdr:rowOff>85725</xdr:rowOff>
    </xdr:from>
    <xdr:to>
      <xdr:col>8</xdr:col>
      <xdr:colOff>304800</xdr:colOff>
      <xdr:row>10</xdr:row>
      <xdr:rowOff>85725</xdr:rowOff>
    </xdr:to>
    <xdr:sp macro="" textlink="">
      <xdr:nvSpPr>
        <xdr:cNvPr id="38340" name="Line 3"/>
        <xdr:cNvSpPr>
          <a:spLocks noChangeShapeType="1"/>
        </xdr:cNvSpPr>
      </xdr:nvSpPr>
      <xdr:spPr bwMode="auto">
        <a:xfrm flipV="1">
          <a:off x="4295775" y="2409825"/>
          <a:ext cx="2219325" cy="0"/>
        </a:xfrm>
        <a:prstGeom prst="line">
          <a:avLst/>
        </a:prstGeom>
        <a:noFill/>
        <a:ln w="15875">
          <a:solidFill>
            <a:srgbClr val="000000"/>
          </a:solidFill>
          <a:prstDash val="sysDot"/>
          <a:round/>
          <a:headEnd/>
          <a:tailEnd/>
        </a:ln>
      </xdr:spPr>
    </xdr:sp>
    <xdr:clientData/>
  </xdr:twoCellAnchor>
  <xdr:twoCellAnchor>
    <xdr:from>
      <xdr:col>0</xdr:col>
      <xdr:colOff>19050</xdr:colOff>
      <xdr:row>10</xdr:row>
      <xdr:rowOff>85725</xdr:rowOff>
    </xdr:from>
    <xdr:to>
      <xdr:col>3</xdr:col>
      <xdr:colOff>714375</xdr:colOff>
      <xdr:row>10</xdr:row>
      <xdr:rowOff>95250</xdr:rowOff>
    </xdr:to>
    <xdr:sp macro="" textlink="">
      <xdr:nvSpPr>
        <xdr:cNvPr id="38341" name="Line 4"/>
        <xdr:cNvSpPr>
          <a:spLocks noChangeShapeType="1"/>
        </xdr:cNvSpPr>
      </xdr:nvSpPr>
      <xdr:spPr bwMode="auto">
        <a:xfrm>
          <a:off x="19050" y="2409825"/>
          <a:ext cx="2085975" cy="9525"/>
        </a:xfrm>
        <a:prstGeom prst="line">
          <a:avLst/>
        </a:prstGeom>
        <a:noFill/>
        <a:ln w="15875">
          <a:solidFill>
            <a:srgbClr val="000000"/>
          </a:solidFill>
          <a:prstDash val="sysDot"/>
          <a:round/>
          <a:headEnd/>
          <a:tailEnd/>
        </a:ln>
      </xdr:spPr>
    </xdr:sp>
    <xdr:clientData/>
  </xdr:twoCellAnchor>
  <xdr:twoCellAnchor>
    <xdr:from>
      <xdr:col>0</xdr:col>
      <xdr:colOff>28575</xdr:colOff>
      <xdr:row>10</xdr:row>
      <xdr:rowOff>114300</xdr:rowOff>
    </xdr:from>
    <xdr:to>
      <xdr:col>0</xdr:col>
      <xdr:colOff>28575</xdr:colOff>
      <xdr:row>46</xdr:row>
      <xdr:rowOff>104775</xdr:rowOff>
    </xdr:to>
    <xdr:sp macro="" textlink="">
      <xdr:nvSpPr>
        <xdr:cNvPr id="38342" name="Line 5"/>
        <xdr:cNvSpPr>
          <a:spLocks noChangeShapeType="1"/>
        </xdr:cNvSpPr>
      </xdr:nvSpPr>
      <xdr:spPr bwMode="auto">
        <a:xfrm>
          <a:off x="28575" y="2438400"/>
          <a:ext cx="0" cy="6553200"/>
        </a:xfrm>
        <a:prstGeom prst="line">
          <a:avLst/>
        </a:prstGeom>
        <a:noFill/>
        <a:ln w="15875" cap="rnd">
          <a:solidFill>
            <a:srgbClr val="000000"/>
          </a:solidFill>
          <a:prstDash val="sysDot"/>
          <a:round/>
          <a:headEnd/>
          <a:tailEnd/>
        </a:ln>
      </xdr:spPr>
    </xdr:sp>
    <xdr:clientData/>
  </xdr:twoCellAnchor>
  <xdr:twoCellAnchor>
    <xdr:from>
      <xdr:col>8</xdr:col>
      <xdr:colOff>295275</xdr:colOff>
      <xdr:row>10</xdr:row>
      <xdr:rowOff>95250</xdr:rowOff>
    </xdr:from>
    <xdr:to>
      <xdr:col>8</xdr:col>
      <xdr:colOff>295275</xdr:colOff>
      <xdr:row>46</xdr:row>
      <xdr:rowOff>85725</xdr:rowOff>
    </xdr:to>
    <xdr:sp macro="" textlink="">
      <xdr:nvSpPr>
        <xdr:cNvPr id="38343" name="Line 6"/>
        <xdr:cNvSpPr>
          <a:spLocks noChangeShapeType="1"/>
        </xdr:cNvSpPr>
      </xdr:nvSpPr>
      <xdr:spPr bwMode="auto">
        <a:xfrm>
          <a:off x="6505575" y="2419350"/>
          <a:ext cx="0" cy="6553200"/>
        </a:xfrm>
        <a:prstGeom prst="line">
          <a:avLst/>
        </a:prstGeom>
        <a:noFill/>
        <a:ln w="15875" cap="rnd">
          <a:solidFill>
            <a:srgbClr val="000000"/>
          </a:solidFill>
          <a:prstDash val="sysDot"/>
          <a:round/>
          <a:headEnd/>
          <a:tailEnd/>
        </a:ln>
      </xdr:spPr>
    </xdr:sp>
    <xdr:clientData/>
  </xdr:twoCellAnchor>
  <xdr:twoCellAnchor>
    <xdr:from>
      <xdr:col>0</xdr:col>
      <xdr:colOff>28575</xdr:colOff>
      <xdr:row>46</xdr:row>
      <xdr:rowOff>95250</xdr:rowOff>
    </xdr:from>
    <xdr:to>
      <xdr:col>8</xdr:col>
      <xdr:colOff>295275</xdr:colOff>
      <xdr:row>46</xdr:row>
      <xdr:rowOff>95250</xdr:rowOff>
    </xdr:to>
    <xdr:sp macro="" textlink="">
      <xdr:nvSpPr>
        <xdr:cNvPr id="38344" name="Line 7"/>
        <xdr:cNvSpPr>
          <a:spLocks noChangeShapeType="1"/>
        </xdr:cNvSpPr>
      </xdr:nvSpPr>
      <xdr:spPr bwMode="auto">
        <a:xfrm>
          <a:off x="28575" y="8982075"/>
          <a:ext cx="6477000" cy="0"/>
        </a:xfrm>
        <a:prstGeom prst="line">
          <a:avLst/>
        </a:prstGeom>
        <a:noFill/>
        <a:ln w="19050" cap="rnd">
          <a:solidFill>
            <a:srgbClr val="000000"/>
          </a:solidFill>
          <a:prstDash val="sysDot"/>
          <a:round/>
          <a:headEnd/>
          <a:tailEnd/>
        </a:ln>
      </xdr:spPr>
    </xdr:sp>
    <xdr:clientData/>
  </xdr:twoCellAnchor>
  <xdr:twoCellAnchor>
    <xdr:from>
      <xdr:col>2</xdr:col>
      <xdr:colOff>542925</xdr:colOff>
      <xdr:row>48</xdr:row>
      <xdr:rowOff>0</xdr:rowOff>
    </xdr:from>
    <xdr:to>
      <xdr:col>7</xdr:col>
      <xdr:colOff>495300</xdr:colOff>
      <xdr:row>48</xdr:row>
      <xdr:rowOff>0</xdr:rowOff>
    </xdr:to>
    <xdr:sp macro="" textlink="">
      <xdr:nvSpPr>
        <xdr:cNvPr id="26632" name="Text Box 8"/>
        <xdr:cNvSpPr txBox="1">
          <a:spLocks noChangeArrowheads="1"/>
        </xdr:cNvSpPr>
      </xdr:nvSpPr>
      <xdr:spPr bwMode="auto">
        <a:xfrm>
          <a:off x="1390650" y="9229725"/>
          <a:ext cx="4772025" cy="0"/>
        </a:xfrm>
        <a:prstGeom prst="rect">
          <a:avLst/>
        </a:prstGeom>
        <a:solidFill>
          <a:srgbClr val="FFFFFF"/>
        </a:solidFill>
        <a:ln w="9525">
          <a:noFill/>
          <a:miter lim="800000"/>
          <a:headEnd/>
          <a:tailEnd/>
        </a:ln>
        <a:effectLst/>
      </xdr:spPr>
      <xdr:txBody>
        <a:bodyPr vertOverflow="clip" wrap="square" lIns="45720" tIns="27432" rIns="0" bIns="0" anchor="t" upright="1"/>
        <a:lstStyle/>
        <a:p>
          <a:pPr algn="l" rtl="0">
            <a:defRPr sz="1000"/>
          </a:pPr>
          <a:r>
            <a:rPr lang="en-US" altLang="ko-KR" sz="1800" b="1" i="0" strike="noStrike">
              <a:solidFill>
                <a:srgbClr val="000000"/>
              </a:solidFill>
              <a:latin typeface="굴림체"/>
              <a:ea typeface="굴림체"/>
            </a:rPr>
            <a:t>2003</a:t>
          </a:r>
          <a:r>
            <a:rPr lang="ko-KR" altLang="en-US" sz="1800" b="1" i="0" strike="noStrike">
              <a:solidFill>
                <a:srgbClr val="000000"/>
              </a:solidFill>
              <a:latin typeface="굴림체"/>
              <a:ea typeface="굴림체"/>
            </a:rPr>
            <a:t>년도</a:t>
          </a:r>
          <a:r>
            <a:rPr lang="en-US" altLang="ko-KR" sz="1800" b="1" i="0" strike="noStrike">
              <a:solidFill>
                <a:srgbClr val="000000"/>
              </a:solidFill>
              <a:latin typeface="굴림체"/>
              <a:ea typeface="굴림체"/>
            </a:rPr>
            <a:t>12</a:t>
          </a:r>
          <a:r>
            <a:rPr lang="ko-KR" altLang="en-US" sz="1800" b="1" i="0" strike="noStrike">
              <a:solidFill>
                <a:srgbClr val="000000"/>
              </a:solidFill>
              <a:latin typeface="굴림체"/>
              <a:ea typeface="굴림체"/>
            </a:rPr>
            <a:t>월 사업장 회계 증빙서류</a:t>
          </a:r>
        </a:p>
      </xdr:txBody>
    </xdr:sp>
    <xdr:clientData/>
  </xdr:twoCellAnchor>
  <xdr:twoCellAnchor>
    <xdr:from>
      <xdr:col>3</xdr:col>
      <xdr:colOff>0</xdr:colOff>
      <xdr:row>3</xdr:row>
      <xdr:rowOff>0</xdr:rowOff>
    </xdr:from>
    <xdr:to>
      <xdr:col>7</xdr:col>
      <xdr:colOff>200025</xdr:colOff>
      <xdr:row>5</xdr:row>
      <xdr:rowOff>228600</xdr:rowOff>
    </xdr:to>
    <xdr:sp macro="" textlink="">
      <xdr:nvSpPr>
        <xdr:cNvPr id="26633" name="WordArt 9"/>
        <xdr:cNvSpPr>
          <a:spLocks noChangeArrowheads="1" noChangeShapeType="1" noTextEdit="1"/>
        </xdr:cNvSpPr>
      </xdr:nvSpPr>
      <xdr:spPr bwMode="auto">
        <a:xfrm>
          <a:off x="1390650" y="523875"/>
          <a:ext cx="4476750" cy="571500"/>
        </a:xfrm>
        <a:prstGeom prst="rect">
          <a:avLst/>
        </a:prstGeom>
      </xdr:spPr>
      <xdr:txBody>
        <a:bodyPr wrap="none" fromWordArt="1">
          <a:prstTxWarp prst="textArchUp">
            <a:avLst>
              <a:gd name="adj" fmla="val 10770743"/>
            </a:avLst>
          </a:prstTxWarp>
        </a:bodyPr>
        <a:lstStyle/>
        <a:p>
          <a:pPr algn="ctr" rtl="0"/>
          <a:r>
            <a:rPr lang="ko-KR" altLang="en-US" sz="1400" kern="10" spc="0">
              <a:ln w="9525">
                <a:solidFill>
                  <a:srgbClr val="000000"/>
                </a:solidFill>
                <a:round/>
                <a:headEnd/>
                <a:tailEnd/>
              </a:ln>
              <a:solidFill>
                <a:srgbClr val="000000"/>
              </a:solidFill>
              <a:effectLst/>
              <a:latin typeface="돋움"/>
              <a:ea typeface="돋움"/>
            </a:rPr>
            <a:t>주고받는 인사속에 꽃피우는 우리아파트</a:t>
          </a:r>
        </a:p>
      </xdr:txBody>
    </xdr:sp>
    <xdr:clientData/>
  </xdr:twoCellAnchor>
  <xdr:twoCellAnchor>
    <xdr:from>
      <xdr:col>1</xdr:col>
      <xdr:colOff>561975</xdr:colOff>
      <xdr:row>2</xdr:row>
      <xdr:rowOff>95250</xdr:rowOff>
    </xdr:from>
    <xdr:to>
      <xdr:col>1</xdr:col>
      <xdr:colOff>666750</xdr:colOff>
      <xdr:row>3</xdr:row>
      <xdr:rowOff>123825</xdr:rowOff>
    </xdr:to>
    <xdr:sp macro="" textlink="">
      <xdr:nvSpPr>
        <xdr:cNvPr id="26634" name="Music"/>
        <xdr:cNvSpPr>
          <a:spLocks noEditPoints="1" noChangeArrowheads="1"/>
        </xdr:cNvSpPr>
      </xdr:nvSpPr>
      <xdr:spPr bwMode="auto">
        <a:xfrm>
          <a:off x="952500" y="438150"/>
          <a:ext cx="104775" cy="209550"/>
        </a:xfrm>
        <a:custGeom>
          <a:avLst/>
          <a:gdLst>
            <a:gd name="T0" fmla="*/ 7352 w 21600"/>
            <a:gd name="T1" fmla="*/ 46 h 21600"/>
            <a:gd name="T2" fmla="*/ 7373 w 21600"/>
            <a:gd name="T3" fmla="*/ 9900 h 21600"/>
            <a:gd name="T4" fmla="*/ 21683 w 21600"/>
            <a:gd name="T5" fmla="*/ 10061 h 21600"/>
            <a:gd name="T6" fmla="*/ 7352 w 21600"/>
            <a:gd name="T7" fmla="*/ 46 h 21600"/>
            <a:gd name="T8" fmla="*/ 21600 w 21600"/>
            <a:gd name="T9" fmla="*/ 0 h 21600"/>
            <a:gd name="T10" fmla="*/ 7975 w 21600"/>
            <a:gd name="T11" fmla="*/ 923 h 21600"/>
            <a:gd name="T12" fmla="*/ 20935 w 21600"/>
            <a:gd name="T13" fmla="*/ 5354 h 21600"/>
          </a:gdLst>
          <a:ahLst/>
          <a:cxnLst>
            <a:cxn ang="0">
              <a:pos x="T0" y="T1"/>
            </a:cxn>
            <a:cxn ang="0">
              <a:pos x="T2" y="T3"/>
            </a:cxn>
            <a:cxn ang="0">
              <a:pos x="T4" y="T5"/>
            </a:cxn>
            <a:cxn ang="0">
              <a:pos x="T6" y="T7"/>
            </a:cxn>
            <a:cxn ang="0">
              <a:pos x="T8" y="T9"/>
            </a:cxn>
          </a:cxnLst>
          <a:rect l="T10" t="T11" r="T12" b="T13"/>
          <a:pathLst>
            <a:path w="21600" h="21600">
              <a:moveTo>
                <a:pt x="7352" y="46"/>
              </a:moveTo>
              <a:lnTo>
                <a:pt x="7373" y="9900"/>
              </a:lnTo>
              <a:lnTo>
                <a:pt x="7352" y="16107"/>
              </a:lnTo>
              <a:lnTo>
                <a:pt x="7103" y="15969"/>
              </a:lnTo>
              <a:lnTo>
                <a:pt x="6729" y="15692"/>
              </a:lnTo>
              <a:lnTo>
                <a:pt x="6355" y="15553"/>
              </a:lnTo>
              <a:lnTo>
                <a:pt x="5981" y="15415"/>
              </a:lnTo>
              <a:lnTo>
                <a:pt x="5607" y="15276"/>
              </a:lnTo>
              <a:lnTo>
                <a:pt x="5109" y="15138"/>
              </a:lnTo>
              <a:lnTo>
                <a:pt x="4735" y="15138"/>
              </a:lnTo>
              <a:lnTo>
                <a:pt x="4236" y="15138"/>
              </a:lnTo>
              <a:lnTo>
                <a:pt x="3364" y="15138"/>
              </a:lnTo>
              <a:lnTo>
                <a:pt x="2616" y="15276"/>
              </a:lnTo>
              <a:lnTo>
                <a:pt x="1869" y="15692"/>
              </a:lnTo>
              <a:lnTo>
                <a:pt x="1246" y="15969"/>
              </a:lnTo>
              <a:lnTo>
                <a:pt x="747" y="16523"/>
              </a:lnTo>
              <a:lnTo>
                <a:pt x="373" y="17076"/>
              </a:lnTo>
              <a:lnTo>
                <a:pt x="124" y="17630"/>
              </a:lnTo>
              <a:lnTo>
                <a:pt x="0" y="18323"/>
              </a:lnTo>
              <a:lnTo>
                <a:pt x="124" y="19015"/>
              </a:lnTo>
              <a:lnTo>
                <a:pt x="373" y="19569"/>
              </a:lnTo>
              <a:lnTo>
                <a:pt x="747" y="20123"/>
              </a:lnTo>
              <a:lnTo>
                <a:pt x="1246" y="20676"/>
              </a:lnTo>
              <a:lnTo>
                <a:pt x="1869" y="21092"/>
              </a:lnTo>
              <a:lnTo>
                <a:pt x="2616" y="21369"/>
              </a:lnTo>
              <a:lnTo>
                <a:pt x="3364" y="21507"/>
              </a:lnTo>
              <a:lnTo>
                <a:pt x="4236" y="21646"/>
              </a:lnTo>
              <a:lnTo>
                <a:pt x="5109" y="21507"/>
              </a:lnTo>
              <a:lnTo>
                <a:pt x="5856" y="21369"/>
              </a:lnTo>
              <a:lnTo>
                <a:pt x="6604" y="21092"/>
              </a:lnTo>
              <a:lnTo>
                <a:pt x="7227" y="20676"/>
              </a:lnTo>
              <a:lnTo>
                <a:pt x="7726" y="20123"/>
              </a:lnTo>
              <a:lnTo>
                <a:pt x="8100" y="19569"/>
              </a:lnTo>
              <a:lnTo>
                <a:pt x="8349" y="19015"/>
              </a:lnTo>
              <a:lnTo>
                <a:pt x="8473" y="18323"/>
              </a:lnTo>
              <a:lnTo>
                <a:pt x="8473" y="6276"/>
              </a:lnTo>
              <a:lnTo>
                <a:pt x="20561" y="6276"/>
              </a:lnTo>
              <a:lnTo>
                <a:pt x="20561" y="16107"/>
              </a:lnTo>
              <a:lnTo>
                <a:pt x="20187" y="15830"/>
              </a:lnTo>
              <a:lnTo>
                <a:pt x="19938" y="15692"/>
              </a:lnTo>
              <a:lnTo>
                <a:pt x="19564" y="15553"/>
              </a:lnTo>
              <a:lnTo>
                <a:pt x="19190" y="15415"/>
              </a:lnTo>
              <a:lnTo>
                <a:pt x="18692" y="15276"/>
              </a:lnTo>
              <a:lnTo>
                <a:pt x="18318" y="15138"/>
              </a:lnTo>
              <a:lnTo>
                <a:pt x="17944" y="15138"/>
              </a:lnTo>
              <a:lnTo>
                <a:pt x="17446" y="15138"/>
              </a:lnTo>
              <a:lnTo>
                <a:pt x="16573" y="15138"/>
              </a:lnTo>
              <a:lnTo>
                <a:pt x="15826" y="15276"/>
              </a:lnTo>
              <a:lnTo>
                <a:pt x="15078" y="15692"/>
              </a:lnTo>
              <a:lnTo>
                <a:pt x="14455" y="15969"/>
              </a:lnTo>
              <a:lnTo>
                <a:pt x="13956" y="16523"/>
              </a:lnTo>
              <a:lnTo>
                <a:pt x="13583" y="17076"/>
              </a:lnTo>
              <a:lnTo>
                <a:pt x="13333" y="17630"/>
              </a:lnTo>
              <a:lnTo>
                <a:pt x="13209" y="18323"/>
              </a:lnTo>
              <a:lnTo>
                <a:pt x="13333" y="19015"/>
              </a:lnTo>
              <a:lnTo>
                <a:pt x="13583" y="19569"/>
              </a:lnTo>
              <a:lnTo>
                <a:pt x="13956" y="20123"/>
              </a:lnTo>
              <a:lnTo>
                <a:pt x="14455" y="20676"/>
              </a:lnTo>
              <a:lnTo>
                <a:pt x="15078" y="21092"/>
              </a:lnTo>
              <a:lnTo>
                <a:pt x="15826" y="21369"/>
              </a:lnTo>
              <a:lnTo>
                <a:pt x="16573" y="21507"/>
              </a:lnTo>
              <a:lnTo>
                <a:pt x="17446" y="21646"/>
              </a:lnTo>
              <a:lnTo>
                <a:pt x="18318" y="21507"/>
              </a:lnTo>
              <a:lnTo>
                <a:pt x="19066" y="21369"/>
              </a:lnTo>
              <a:lnTo>
                <a:pt x="19813" y="21092"/>
              </a:lnTo>
              <a:lnTo>
                <a:pt x="20436" y="20676"/>
              </a:lnTo>
              <a:lnTo>
                <a:pt x="20935" y="20123"/>
              </a:lnTo>
              <a:lnTo>
                <a:pt x="21309" y="19569"/>
              </a:lnTo>
              <a:lnTo>
                <a:pt x="21558" y="19015"/>
              </a:lnTo>
              <a:lnTo>
                <a:pt x="21683" y="18323"/>
              </a:lnTo>
              <a:lnTo>
                <a:pt x="21683" y="10061"/>
              </a:lnTo>
              <a:lnTo>
                <a:pt x="21683" y="46"/>
              </a:lnTo>
              <a:lnTo>
                <a:pt x="7352" y="46"/>
              </a:lnTo>
              <a:close/>
            </a:path>
          </a:pathLst>
        </a:custGeom>
        <a:solidFill>
          <a:srgbClr val="FFBE7D"/>
        </a:solidFill>
        <a:ln w="9525">
          <a:solidFill>
            <a:srgbClr val="000000"/>
          </a:solidFill>
          <a:miter lim="800000"/>
          <a:headEnd/>
          <a:tailEnd/>
        </a:ln>
        <a:effectLst>
          <a:outerShdw dist="107763" dir="2700000" algn="ctr" rotWithShape="0">
            <a:srgbClr val="808080"/>
          </a:outerShdw>
        </a:effectLst>
      </xdr:spPr>
      <xdr:txBody>
        <a:bodyPr/>
        <a:lstStyle/>
        <a:p>
          <a:endParaRPr lang="ko-KR" altLang="en-US"/>
        </a:p>
      </xdr:txBody>
    </xdr:sp>
    <xdr:clientData/>
  </xdr:twoCellAnchor>
  <xdr:twoCellAnchor>
    <xdr:from>
      <xdr:col>11</xdr:col>
      <xdr:colOff>0</xdr:colOff>
      <xdr:row>24</xdr:row>
      <xdr:rowOff>0</xdr:rowOff>
    </xdr:from>
    <xdr:to>
      <xdr:col>11</xdr:col>
      <xdr:colOff>0</xdr:colOff>
      <xdr:row>24</xdr:row>
      <xdr:rowOff>0</xdr:rowOff>
    </xdr:to>
    <xdr:sp macro="" textlink="">
      <xdr:nvSpPr>
        <xdr:cNvPr id="26642" name="AutoShape 18"/>
        <xdr:cNvSpPr>
          <a:spLocks noChangeArrowheads="1"/>
        </xdr:cNvSpPr>
      </xdr:nvSpPr>
      <xdr:spPr bwMode="auto">
        <a:xfrm>
          <a:off x="8077200" y="4438650"/>
          <a:ext cx="0" cy="0"/>
        </a:xfrm>
        <a:prstGeom prst="star5">
          <a:avLst/>
        </a:prstGeom>
        <a:solidFill>
          <a:srgbClr val="FFFFFF"/>
        </a:solidFill>
        <a:ln w="9525">
          <a:solidFill>
            <a:srgbClr val="000000"/>
          </a:solidFill>
          <a:miter lim="800000"/>
          <a:headEnd/>
          <a:tailEnd/>
        </a:ln>
      </xdr:spPr>
      <xdr:txBody>
        <a:bodyPr/>
        <a:lstStyle/>
        <a:p>
          <a:endParaRPr lang="ko-KR" altLang="en-US"/>
        </a:p>
      </xdr:txBody>
    </xdr:sp>
    <xdr:clientData/>
  </xdr:twoCellAnchor>
  <xdr:twoCellAnchor>
    <xdr:from>
      <xdr:col>7</xdr:col>
      <xdr:colOff>361950</xdr:colOff>
      <xdr:row>3</xdr:row>
      <xdr:rowOff>19050</xdr:rowOff>
    </xdr:from>
    <xdr:to>
      <xdr:col>7</xdr:col>
      <xdr:colOff>466725</xdr:colOff>
      <xdr:row>4</xdr:row>
      <xdr:rowOff>57150</xdr:rowOff>
    </xdr:to>
    <xdr:sp macro="" textlink="">
      <xdr:nvSpPr>
        <xdr:cNvPr id="13" name="Music"/>
        <xdr:cNvSpPr>
          <a:spLocks noEditPoints="1" noChangeArrowheads="1"/>
        </xdr:cNvSpPr>
      </xdr:nvSpPr>
      <xdr:spPr bwMode="auto">
        <a:xfrm>
          <a:off x="6029325" y="542925"/>
          <a:ext cx="104775" cy="209550"/>
        </a:xfrm>
        <a:custGeom>
          <a:avLst/>
          <a:gdLst>
            <a:gd name="T0" fmla="*/ 7352 w 21600"/>
            <a:gd name="T1" fmla="*/ 46 h 21600"/>
            <a:gd name="T2" fmla="*/ 7373 w 21600"/>
            <a:gd name="T3" fmla="*/ 9900 h 21600"/>
            <a:gd name="T4" fmla="*/ 21683 w 21600"/>
            <a:gd name="T5" fmla="*/ 10061 h 21600"/>
            <a:gd name="T6" fmla="*/ 7352 w 21600"/>
            <a:gd name="T7" fmla="*/ 46 h 21600"/>
            <a:gd name="T8" fmla="*/ 21600 w 21600"/>
            <a:gd name="T9" fmla="*/ 0 h 21600"/>
            <a:gd name="T10" fmla="*/ 7975 w 21600"/>
            <a:gd name="T11" fmla="*/ 923 h 21600"/>
            <a:gd name="T12" fmla="*/ 20935 w 21600"/>
            <a:gd name="T13" fmla="*/ 5354 h 21600"/>
          </a:gdLst>
          <a:ahLst/>
          <a:cxnLst>
            <a:cxn ang="0">
              <a:pos x="T0" y="T1"/>
            </a:cxn>
            <a:cxn ang="0">
              <a:pos x="T2" y="T3"/>
            </a:cxn>
            <a:cxn ang="0">
              <a:pos x="T4" y="T5"/>
            </a:cxn>
            <a:cxn ang="0">
              <a:pos x="T6" y="T7"/>
            </a:cxn>
            <a:cxn ang="0">
              <a:pos x="T8" y="T9"/>
            </a:cxn>
          </a:cxnLst>
          <a:rect l="T10" t="T11" r="T12" b="T13"/>
          <a:pathLst>
            <a:path w="21600" h="21600">
              <a:moveTo>
                <a:pt x="7352" y="46"/>
              </a:moveTo>
              <a:lnTo>
                <a:pt x="7373" y="9900"/>
              </a:lnTo>
              <a:lnTo>
                <a:pt x="7352" y="16107"/>
              </a:lnTo>
              <a:lnTo>
                <a:pt x="7103" y="15969"/>
              </a:lnTo>
              <a:lnTo>
                <a:pt x="6729" y="15692"/>
              </a:lnTo>
              <a:lnTo>
                <a:pt x="6355" y="15553"/>
              </a:lnTo>
              <a:lnTo>
                <a:pt x="5981" y="15415"/>
              </a:lnTo>
              <a:lnTo>
                <a:pt x="5607" y="15276"/>
              </a:lnTo>
              <a:lnTo>
                <a:pt x="5109" y="15138"/>
              </a:lnTo>
              <a:lnTo>
                <a:pt x="4735" y="15138"/>
              </a:lnTo>
              <a:lnTo>
                <a:pt x="4236" y="15138"/>
              </a:lnTo>
              <a:lnTo>
                <a:pt x="3364" y="15138"/>
              </a:lnTo>
              <a:lnTo>
                <a:pt x="2616" y="15276"/>
              </a:lnTo>
              <a:lnTo>
                <a:pt x="1869" y="15692"/>
              </a:lnTo>
              <a:lnTo>
                <a:pt x="1246" y="15969"/>
              </a:lnTo>
              <a:lnTo>
                <a:pt x="747" y="16523"/>
              </a:lnTo>
              <a:lnTo>
                <a:pt x="373" y="17076"/>
              </a:lnTo>
              <a:lnTo>
                <a:pt x="124" y="17630"/>
              </a:lnTo>
              <a:lnTo>
                <a:pt x="0" y="18323"/>
              </a:lnTo>
              <a:lnTo>
                <a:pt x="124" y="19015"/>
              </a:lnTo>
              <a:lnTo>
                <a:pt x="373" y="19569"/>
              </a:lnTo>
              <a:lnTo>
                <a:pt x="747" y="20123"/>
              </a:lnTo>
              <a:lnTo>
                <a:pt x="1246" y="20676"/>
              </a:lnTo>
              <a:lnTo>
                <a:pt x="1869" y="21092"/>
              </a:lnTo>
              <a:lnTo>
                <a:pt x="2616" y="21369"/>
              </a:lnTo>
              <a:lnTo>
                <a:pt x="3364" y="21507"/>
              </a:lnTo>
              <a:lnTo>
                <a:pt x="4236" y="21646"/>
              </a:lnTo>
              <a:lnTo>
                <a:pt x="5109" y="21507"/>
              </a:lnTo>
              <a:lnTo>
                <a:pt x="5856" y="21369"/>
              </a:lnTo>
              <a:lnTo>
                <a:pt x="6604" y="21092"/>
              </a:lnTo>
              <a:lnTo>
                <a:pt x="7227" y="20676"/>
              </a:lnTo>
              <a:lnTo>
                <a:pt x="7726" y="20123"/>
              </a:lnTo>
              <a:lnTo>
                <a:pt x="8100" y="19569"/>
              </a:lnTo>
              <a:lnTo>
                <a:pt x="8349" y="19015"/>
              </a:lnTo>
              <a:lnTo>
                <a:pt x="8473" y="18323"/>
              </a:lnTo>
              <a:lnTo>
                <a:pt x="8473" y="6276"/>
              </a:lnTo>
              <a:lnTo>
                <a:pt x="20561" y="6276"/>
              </a:lnTo>
              <a:lnTo>
                <a:pt x="20561" y="16107"/>
              </a:lnTo>
              <a:lnTo>
                <a:pt x="20187" y="15830"/>
              </a:lnTo>
              <a:lnTo>
                <a:pt x="19938" y="15692"/>
              </a:lnTo>
              <a:lnTo>
                <a:pt x="19564" y="15553"/>
              </a:lnTo>
              <a:lnTo>
                <a:pt x="19190" y="15415"/>
              </a:lnTo>
              <a:lnTo>
                <a:pt x="18692" y="15276"/>
              </a:lnTo>
              <a:lnTo>
                <a:pt x="18318" y="15138"/>
              </a:lnTo>
              <a:lnTo>
                <a:pt x="17944" y="15138"/>
              </a:lnTo>
              <a:lnTo>
                <a:pt x="17446" y="15138"/>
              </a:lnTo>
              <a:lnTo>
                <a:pt x="16573" y="15138"/>
              </a:lnTo>
              <a:lnTo>
                <a:pt x="15826" y="15276"/>
              </a:lnTo>
              <a:lnTo>
                <a:pt x="15078" y="15692"/>
              </a:lnTo>
              <a:lnTo>
                <a:pt x="14455" y="15969"/>
              </a:lnTo>
              <a:lnTo>
                <a:pt x="13956" y="16523"/>
              </a:lnTo>
              <a:lnTo>
                <a:pt x="13583" y="17076"/>
              </a:lnTo>
              <a:lnTo>
                <a:pt x="13333" y="17630"/>
              </a:lnTo>
              <a:lnTo>
                <a:pt x="13209" y="18323"/>
              </a:lnTo>
              <a:lnTo>
                <a:pt x="13333" y="19015"/>
              </a:lnTo>
              <a:lnTo>
                <a:pt x="13583" y="19569"/>
              </a:lnTo>
              <a:lnTo>
                <a:pt x="13956" y="20123"/>
              </a:lnTo>
              <a:lnTo>
                <a:pt x="14455" y="20676"/>
              </a:lnTo>
              <a:lnTo>
                <a:pt x="15078" y="21092"/>
              </a:lnTo>
              <a:lnTo>
                <a:pt x="15826" y="21369"/>
              </a:lnTo>
              <a:lnTo>
                <a:pt x="16573" y="21507"/>
              </a:lnTo>
              <a:lnTo>
                <a:pt x="17446" y="21646"/>
              </a:lnTo>
              <a:lnTo>
                <a:pt x="18318" y="21507"/>
              </a:lnTo>
              <a:lnTo>
                <a:pt x="19066" y="21369"/>
              </a:lnTo>
              <a:lnTo>
                <a:pt x="19813" y="21092"/>
              </a:lnTo>
              <a:lnTo>
                <a:pt x="20436" y="20676"/>
              </a:lnTo>
              <a:lnTo>
                <a:pt x="20935" y="20123"/>
              </a:lnTo>
              <a:lnTo>
                <a:pt x="21309" y="19569"/>
              </a:lnTo>
              <a:lnTo>
                <a:pt x="21558" y="19015"/>
              </a:lnTo>
              <a:lnTo>
                <a:pt x="21683" y="18323"/>
              </a:lnTo>
              <a:lnTo>
                <a:pt x="21683" y="10061"/>
              </a:lnTo>
              <a:lnTo>
                <a:pt x="21683" y="46"/>
              </a:lnTo>
              <a:lnTo>
                <a:pt x="7352" y="46"/>
              </a:lnTo>
              <a:close/>
            </a:path>
          </a:pathLst>
        </a:custGeom>
        <a:solidFill>
          <a:srgbClr val="FFBE7D"/>
        </a:solidFill>
        <a:ln w="9525">
          <a:solidFill>
            <a:srgbClr val="000000"/>
          </a:solidFill>
          <a:miter lim="800000"/>
          <a:headEnd/>
          <a:tailEnd/>
        </a:ln>
        <a:effectLst>
          <a:outerShdw dist="107763" dir="2700000" algn="ctr" rotWithShape="0">
            <a:srgbClr val="808080"/>
          </a:outerShdw>
        </a:effectLst>
      </xdr:spPr>
      <xdr:txBody>
        <a:bodyPr/>
        <a:lstStyle/>
        <a:p>
          <a:endParaRPr lang="ko-KR"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1142999</xdr:colOff>
      <xdr:row>0</xdr:row>
      <xdr:rowOff>238125</xdr:rowOff>
    </xdr:from>
    <xdr:to>
      <xdr:col>2</xdr:col>
      <xdr:colOff>3286124</xdr:colOff>
      <xdr:row>0</xdr:row>
      <xdr:rowOff>1009651</xdr:rowOff>
    </xdr:to>
    <xdr:sp macro="" textlink="">
      <xdr:nvSpPr>
        <xdr:cNvPr id="2" name="TextBox 1"/>
        <xdr:cNvSpPr txBox="1"/>
      </xdr:nvSpPr>
      <xdr:spPr>
        <a:xfrm>
          <a:off x="1142999" y="238125"/>
          <a:ext cx="4962525" cy="771526"/>
        </a:xfrm>
        <a:prstGeom prst="rect">
          <a:avLst/>
        </a:prstGeom>
        <a:solidFill>
          <a:schemeClr val="lt1"/>
        </a:solidFill>
        <a:ln w="9525" cmpd="sng">
          <a:solidFill>
            <a:schemeClr val="tx1">
              <a:alpha val="58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altLang="ko-KR" sz="1100" b="0" i="0" u="none" strike="noStrike">
            <a:solidFill>
              <a:schemeClr val="dk1"/>
            </a:solidFill>
            <a:latin typeface="+mn-lt"/>
            <a:ea typeface="+mn-ea"/>
            <a:cs typeface="+mn-cs"/>
          </a:endParaRPr>
        </a:p>
        <a:p>
          <a:pPr algn="ctr"/>
          <a:r>
            <a:rPr lang="en-US" altLang="ko-KR" sz="2000" b="0" i="0" u="none" strike="noStrike">
              <a:solidFill>
                <a:schemeClr val="dk1"/>
              </a:solidFill>
              <a:latin typeface="HY수평선B" pitchFamily="18" charset="-127"/>
              <a:ea typeface="HY수평선B" pitchFamily="18" charset="-127"/>
              <a:cs typeface="+mn-cs"/>
            </a:rPr>
            <a:t>4</a:t>
          </a:r>
          <a:r>
            <a:rPr lang="ko-KR" altLang="en-US" sz="2000" b="0" i="0" u="none" strike="noStrike">
              <a:solidFill>
                <a:schemeClr val="dk1"/>
              </a:solidFill>
              <a:latin typeface="HY수평선B" pitchFamily="18" charset="-127"/>
              <a:ea typeface="HY수평선B" pitchFamily="18" charset="-127"/>
              <a:cs typeface="+mn-cs"/>
            </a:rPr>
            <a:t>월 정기 입주자대표회의 결과 공고</a:t>
          </a:r>
          <a:r>
            <a:rPr lang="ko-KR" altLang="en-US" sz="2000">
              <a:latin typeface="HY수평선B" pitchFamily="18" charset="-127"/>
              <a:ea typeface="HY수평선B" pitchFamily="18" charset="-127"/>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514351</xdr:colOff>
      <xdr:row>0</xdr:row>
      <xdr:rowOff>133350</xdr:rowOff>
    </xdr:from>
    <xdr:to>
      <xdr:col>6</xdr:col>
      <xdr:colOff>161925</xdr:colOff>
      <xdr:row>0</xdr:row>
      <xdr:rowOff>838199</xdr:rowOff>
    </xdr:to>
    <xdr:pic>
      <xdr:nvPicPr>
        <xdr:cNvPr id="6145" name="_x96193288" descr="DRW000004f43703"/>
        <xdr:cNvPicPr>
          <a:picLocks noChangeAspect="1" noChangeArrowheads="1"/>
        </xdr:cNvPicPr>
      </xdr:nvPicPr>
      <xdr:blipFill>
        <a:blip xmlns:r="http://schemas.openxmlformats.org/officeDocument/2006/relationships" r:embed="rId1"/>
        <a:srcRect/>
        <a:stretch>
          <a:fillRect/>
        </a:stretch>
      </xdr:blipFill>
      <xdr:spPr bwMode="auto">
        <a:xfrm>
          <a:off x="2066926" y="133350"/>
          <a:ext cx="3590924" cy="704849"/>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tx1">
              <a:alpha val="58000"/>
            </a:schemeClr>
          </a:solidFill>
        </a:ln>
      </a:spPr>
      <a:bodyPr wrap="square" rtlCol="0" anchor="t"/>
      <a:lstStyle>
        <a:defPPr algn="ctr">
          <a:defRPr sz="1100" b="0" i="0" u="none" strike="noStrike">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oiseinfo.or.kr/"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zoomScaleNormal="48" zoomScaleSheetLayoutView="6" workbookViewId="0"/>
  </sheetViews>
  <sheetFormatPr defaultRowHeight="13.5"/>
  <sheetData/>
  <phoneticPr fontId="1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tabColor rgb="FFFF0000"/>
  </sheetPr>
  <dimension ref="A1:AQ361"/>
  <sheetViews>
    <sheetView zoomScale="110" zoomScaleNormal="110" zoomScaleSheetLayoutView="100" workbookViewId="0">
      <selection activeCell="B2" sqref="B2"/>
    </sheetView>
  </sheetViews>
  <sheetFormatPr defaultColWidth="9.77734375" defaultRowHeight="13.5"/>
  <cols>
    <col min="1" max="1" width="4.44140625" style="521" customWidth="1"/>
    <col min="2" max="2" width="3.44140625" style="521" customWidth="1"/>
    <col min="3" max="3" width="9.109375" style="521" customWidth="1"/>
    <col min="4" max="4" width="10.77734375" style="521" customWidth="1"/>
    <col min="5" max="5" width="8.5546875" style="521" customWidth="1"/>
    <col min="6" max="6" width="6.21875" style="521" customWidth="1"/>
    <col min="7" max="7" width="3.77734375" style="521" customWidth="1"/>
    <col min="8" max="8" width="7.88671875" style="521" customWidth="1"/>
    <col min="9" max="9" width="2.77734375" style="521" customWidth="1"/>
    <col min="10" max="10" width="5.88671875" style="521" customWidth="1"/>
    <col min="11" max="11" width="3.33203125" style="521" customWidth="1"/>
    <col min="12" max="12" width="3.77734375" style="521" customWidth="1"/>
    <col min="13" max="13" width="7.44140625" style="521" customWidth="1"/>
    <col min="14" max="14" width="11.33203125" style="521" customWidth="1"/>
    <col min="15" max="15" width="13.109375" style="521" customWidth="1"/>
    <col min="16" max="16" width="11.5546875" style="71" customWidth="1"/>
    <col min="17" max="17" width="16.5546875" style="279" customWidth="1"/>
    <col min="18" max="18" width="13.77734375" style="521" customWidth="1"/>
    <col min="19" max="19" width="12.109375" style="521" customWidth="1"/>
    <col min="20" max="20" width="41.109375" style="521" customWidth="1"/>
    <col min="21" max="21" width="6.21875" style="521" customWidth="1"/>
    <col min="22" max="22" width="5.88671875" style="521" customWidth="1"/>
    <col min="23" max="23" width="1.5546875" style="521" customWidth="1"/>
    <col min="24" max="24" width="9" style="521" bestFit="1" customWidth="1"/>
    <col min="25" max="25" width="12.44140625" style="521" customWidth="1"/>
    <col min="26" max="16384" width="9.77734375" style="521"/>
  </cols>
  <sheetData>
    <row r="1" spans="1:28" ht="5.25" customHeight="1">
      <c r="A1" s="521" t="s">
        <v>0</v>
      </c>
    </row>
    <row r="2" spans="1:28" ht="21.75" customHeight="1">
      <c r="A2" s="310" t="s">
        <v>389</v>
      </c>
      <c r="B2" s="278"/>
      <c r="C2" s="278"/>
      <c r="D2" s="309"/>
      <c r="E2" s="278"/>
      <c r="F2" s="278"/>
      <c r="G2" s="278"/>
      <c r="H2" s="278"/>
      <c r="I2" s="276"/>
      <c r="J2" s="276"/>
      <c r="K2" s="276"/>
      <c r="L2" s="276"/>
      <c r="M2" s="276"/>
      <c r="N2" s="276"/>
      <c r="Q2" s="264"/>
      <c r="R2" s="71"/>
      <c r="S2" s="71"/>
      <c r="T2" s="71"/>
      <c r="U2" s="71"/>
      <c r="V2" s="71"/>
      <c r="W2" s="71"/>
      <c r="X2" s="71"/>
      <c r="Y2" s="71"/>
      <c r="Z2" s="71"/>
      <c r="AA2" s="71"/>
      <c r="AB2" s="71"/>
    </row>
    <row r="3" spans="1:28" ht="3.75" customHeight="1">
      <c r="A3" s="308"/>
      <c r="B3" s="307"/>
      <c r="C3" s="307"/>
      <c r="D3" s="307"/>
      <c r="E3" s="307"/>
      <c r="F3" s="307"/>
      <c r="G3" s="69"/>
      <c r="H3" s="69"/>
      <c r="Q3" s="264"/>
      <c r="R3" s="71"/>
      <c r="S3" s="71"/>
      <c r="T3" s="71"/>
      <c r="U3" s="71"/>
      <c r="V3" s="71"/>
      <c r="W3" s="71"/>
      <c r="X3" s="71"/>
      <c r="Y3" s="71"/>
      <c r="Z3" s="71"/>
      <c r="AA3" s="71"/>
      <c r="AB3" s="71"/>
    </row>
    <row r="4" spans="1:28" ht="15.75" customHeight="1">
      <c r="A4" s="755" t="s">
        <v>388</v>
      </c>
      <c r="B4" s="755"/>
      <c r="C4" s="755"/>
      <c r="D4" s="306" t="s">
        <v>387</v>
      </c>
      <c r="E4" s="305"/>
      <c r="F4" s="304"/>
      <c r="G4" s="304"/>
      <c r="H4" s="304"/>
      <c r="I4" s="304"/>
      <c r="J4" s="303"/>
      <c r="K4" s="862" t="s">
        <v>386</v>
      </c>
      <c r="L4" s="789"/>
      <c r="M4" s="863"/>
      <c r="N4" s="755" t="s">
        <v>210</v>
      </c>
      <c r="O4" s="7"/>
      <c r="U4" s="71"/>
      <c r="V4" s="71"/>
      <c r="W4" s="71"/>
      <c r="X4" s="71"/>
      <c r="Y4" s="71"/>
      <c r="Z4" s="71"/>
      <c r="AA4" s="71"/>
      <c r="AB4" s="71"/>
    </row>
    <row r="5" spans="1:28" ht="13.5" customHeight="1" thickBot="1">
      <c r="A5" s="776"/>
      <c r="B5" s="776"/>
      <c r="C5" s="776"/>
      <c r="D5" s="302"/>
      <c r="E5" s="302" t="s">
        <v>546</v>
      </c>
      <c r="F5" s="1013" t="s">
        <v>596</v>
      </c>
      <c r="G5" s="1015"/>
      <c r="H5" s="574" t="s">
        <v>656</v>
      </c>
      <c r="I5" s="1307" t="s">
        <v>657</v>
      </c>
      <c r="J5" s="1308"/>
      <c r="K5" s="864"/>
      <c r="L5" s="1050"/>
      <c r="M5" s="865"/>
      <c r="N5" s="776"/>
      <c r="O5" s="7"/>
      <c r="P5" s="540"/>
      <c r="Q5" s="607"/>
      <c r="U5" s="71"/>
      <c r="V5" s="71"/>
      <c r="W5" s="71"/>
      <c r="X5" s="71"/>
      <c r="Y5" s="71"/>
      <c r="Z5" s="71"/>
      <c r="AA5" s="71"/>
      <c r="AB5" s="71"/>
    </row>
    <row r="6" spans="1:28" ht="14.25" customHeight="1" thickTop="1">
      <c r="A6" s="978" t="s">
        <v>384</v>
      </c>
      <c r="B6" s="978"/>
      <c r="C6" s="978"/>
      <c r="D6" s="565"/>
      <c r="E6" s="565">
        <v>28758120</v>
      </c>
      <c r="F6" s="1300">
        <f>M35</f>
        <v>31143340</v>
      </c>
      <c r="G6" s="1302"/>
      <c r="H6" s="573">
        <f>F6-E6</f>
        <v>2385220</v>
      </c>
      <c r="I6" s="1309">
        <f>F6-D6</f>
        <v>31143340</v>
      </c>
      <c r="J6" s="1310"/>
      <c r="K6" s="1300">
        <f>H71</f>
        <v>31142180</v>
      </c>
      <c r="L6" s="1301"/>
      <c r="M6" s="1302"/>
      <c r="N6" s="576">
        <f t="shared" ref="N6:N17" si="0">K6-E6</f>
        <v>2384060</v>
      </c>
      <c r="O6" s="253"/>
      <c r="P6" s="258"/>
      <c r="Q6" s="266"/>
      <c r="U6" s="71"/>
      <c r="V6" s="71"/>
      <c r="W6" s="71"/>
      <c r="X6" s="71"/>
      <c r="Y6" s="71"/>
      <c r="Z6" s="71"/>
      <c r="AA6" s="71"/>
      <c r="AB6" s="71"/>
    </row>
    <row r="7" spans="1:28" ht="14.25" customHeight="1">
      <c r="A7" s="1008" t="s">
        <v>383</v>
      </c>
      <c r="B7" s="1008"/>
      <c r="C7" s="1008"/>
      <c r="D7" s="551"/>
      <c r="E7" s="551">
        <v>22353730</v>
      </c>
      <c r="F7" s="881">
        <f>M73</f>
        <v>22353730</v>
      </c>
      <c r="G7" s="882"/>
      <c r="H7" s="572">
        <f t="shared" ref="H7:H17" si="1">F7-E7</f>
        <v>0</v>
      </c>
      <c r="I7" s="1311">
        <f t="shared" ref="I7:I17" si="2">F7-D7</f>
        <v>22353730</v>
      </c>
      <c r="J7" s="1304"/>
      <c r="K7" s="881">
        <f>H90</f>
        <v>22352590</v>
      </c>
      <c r="L7" s="1306"/>
      <c r="M7" s="882"/>
      <c r="N7" s="577">
        <f t="shared" si="0"/>
        <v>-1140</v>
      </c>
      <c r="O7" s="298" t="s">
        <v>390</v>
      </c>
      <c r="P7" s="554"/>
      <c r="T7" s="71"/>
      <c r="U7" s="71"/>
      <c r="V7" s="71"/>
      <c r="W7" s="71"/>
      <c r="X7" s="71"/>
      <c r="Y7" s="71"/>
      <c r="Z7" s="71"/>
      <c r="AA7" s="71"/>
    </row>
    <row r="8" spans="1:28" ht="14.25" customHeight="1">
      <c r="A8" s="1008" t="s">
        <v>382</v>
      </c>
      <c r="B8" s="1008"/>
      <c r="C8" s="1008"/>
      <c r="D8" s="551"/>
      <c r="E8" s="551">
        <v>23175480</v>
      </c>
      <c r="F8" s="881">
        <f>M93</f>
        <v>23175480</v>
      </c>
      <c r="G8" s="882"/>
      <c r="H8" s="572">
        <f t="shared" si="1"/>
        <v>0</v>
      </c>
      <c r="I8" s="1304">
        <f t="shared" si="2"/>
        <v>23175480</v>
      </c>
      <c r="J8" s="1305"/>
      <c r="K8" s="1303">
        <f>H110</f>
        <v>23178030</v>
      </c>
      <c r="L8" s="1303"/>
      <c r="M8" s="1303"/>
      <c r="N8" s="577">
        <f t="shared" si="0"/>
        <v>2550</v>
      </c>
      <c r="O8" s="564" t="s">
        <v>391</v>
      </c>
      <c r="P8" s="280"/>
      <c r="T8" s="71"/>
      <c r="U8" s="71"/>
      <c r="V8" s="71"/>
      <c r="W8" s="71"/>
      <c r="X8" s="71"/>
      <c r="Y8" s="71"/>
      <c r="Z8" s="71"/>
      <c r="AA8" s="71"/>
    </row>
    <row r="9" spans="1:28" ht="14.25" customHeight="1">
      <c r="A9" s="1008" t="s">
        <v>381</v>
      </c>
      <c r="B9" s="1008"/>
      <c r="C9" s="1008"/>
      <c r="D9" s="551"/>
      <c r="E9" s="551">
        <v>730000</v>
      </c>
      <c r="F9" s="881">
        <f>M113</f>
        <v>730000</v>
      </c>
      <c r="G9" s="882"/>
      <c r="H9" s="572">
        <f t="shared" si="1"/>
        <v>0</v>
      </c>
      <c r="I9" s="1304">
        <f t="shared" si="2"/>
        <v>730000</v>
      </c>
      <c r="J9" s="1305"/>
      <c r="K9" s="1303">
        <f>H128</f>
        <v>733220</v>
      </c>
      <c r="L9" s="1303"/>
      <c r="M9" s="1303"/>
      <c r="N9" s="577">
        <f t="shared" si="0"/>
        <v>3220</v>
      </c>
      <c r="O9" s="253" t="s">
        <v>392</v>
      </c>
      <c r="P9" s="543"/>
      <c r="Q9" s="77"/>
      <c r="U9" s="71"/>
      <c r="V9" s="71"/>
      <c r="W9" s="71"/>
      <c r="X9" s="71"/>
      <c r="Y9" s="71"/>
      <c r="Z9" s="71"/>
      <c r="AA9" s="71"/>
      <c r="AB9" s="71"/>
    </row>
    <row r="10" spans="1:28" ht="14.25" customHeight="1">
      <c r="A10" s="1008" t="s">
        <v>380</v>
      </c>
      <c r="B10" s="1008"/>
      <c r="C10" s="1008"/>
      <c r="D10" s="551"/>
      <c r="E10" s="551">
        <v>1978000</v>
      </c>
      <c r="F10" s="881">
        <f>M130</f>
        <v>1978000</v>
      </c>
      <c r="G10" s="882"/>
      <c r="H10" s="572">
        <f t="shared" si="1"/>
        <v>0</v>
      </c>
      <c r="I10" s="1304">
        <f t="shared" si="2"/>
        <v>1978000</v>
      </c>
      <c r="J10" s="1305"/>
      <c r="K10" s="1303">
        <f>H145</f>
        <v>1980020</v>
      </c>
      <c r="L10" s="1303"/>
      <c r="M10" s="1303"/>
      <c r="N10" s="577">
        <f t="shared" si="0"/>
        <v>2020</v>
      </c>
      <c r="O10" s="253" t="s">
        <v>393</v>
      </c>
      <c r="P10" s="543"/>
      <c r="Q10" s="77"/>
      <c r="U10" s="71"/>
      <c r="V10" s="71"/>
      <c r="W10" s="71"/>
      <c r="X10" s="71"/>
      <c r="Y10" s="71"/>
      <c r="Z10" s="71"/>
      <c r="AA10" s="71"/>
      <c r="AB10" s="71"/>
    </row>
    <row r="11" spans="1:28" ht="14.25" customHeight="1">
      <c r="A11" s="1008" t="s">
        <v>379</v>
      </c>
      <c r="B11" s="1008"/>
      <c r="C11" s="1008"/>
      <c r="D11" s="551"/>
      <c r="E11" s="551">
        <v>5694900</v>
      </c>
      <c r="F11" s="881">
        <f>M147</f>
        <v>4867380</v>
      </c>
      <c r="G11" s="882"/>
      <c r="H11" s="572">
        <f t="shared" si="1"/>
        <v>-827520</v>
      </c>
      <c r="I11" s="1304">
        <f t="shared" si="2"/>
        <v>4867380</v>
      </c>
      <c r="J11" s="1305"/>
      <c r="K11" s="1303">
        <f>H166</f>
        <v>4867380</v>
      </c>
      <c r="L11" s="1303"/>
      <c r="M11" s="1303"/>
      <c r="N11" s="577">
        <f t="shared" si="0"/>
        <v>-827520</v>
      </c>
      <c r="O11" s="253"/>
      <c r="P11" s="543"/>
      <c r="Q11" s="77"/>
      <c r="U11" s="71"/>
      <c r="V11" s="71"/>
      <c r="W11" s="71"/>
      <c r="X11" s="71"/>
      <c r="Y11" s="71"/>
      <c r="Z11" s="71"/>
      <c r="AA11" s="71"/>
      <c r="AB11" s="71"/>
    </row>
    <row r="12" spans="1:28" ht="14.25" customHeight="1">
      <c r="A12" s="1008" t="s">
        <v>378</v>
      </c>
      <c r="B12" s="1008"/>
      <c r="C12" s="1008"/>
      <c r="D12" s="551"/>
      <c r="E12" s="551">
        <v>12584750</v>
      </c>
      <c r="F12" s="881">
        <f>M180</f>
        <v>12584750</v>
      </c>
      <c r="G12" s="882"/>
      <c r="H12" s="572">
        <f t="shared" si="1"/>
        <v>0</v>
      </c>
      <c r="I12" s="1304">
        <f t="shared" si="2"/>
        <v>12584750</v>
      </c>
      <c r="J12" s="1305"/>
      <c r="K12" s="1303">
        <f>H190</f>
        <v>12584750</v>
      </c>
      <c r="L12" s="1303"/>
      <c r="M12" s="1303"/>
      <c r="N12" s="577">
        <f t="shared" si="0"/>
        <v>0</v>
      </c>
      <c r="O12" s="253" t="s">
        <v>394</v>
      </c>
      <c r="P12" s="543"/>
      <c r="Q12" s="77"/>
      <c r="U12" s="71"/>
      <c r="V12" s="71"/>
      <c r="W12" s="71"/>
      <c r="X12" s="71"/>
      <c r="Y12" s="71"/>
      <c r="Z12" s="71"/>
      <c r="AA12" s="71"/>
      <c r="AB12" s="71"/>
    </row>
    <row r="13" spans="1:28" ht="14.25" customHeight="1">
      <c r="A13" s="782" t="s">
        <v>377</v>
      </c>
      <c r="B13" s="783"/>
      <c r="C13" s="784"/>
      <c r="D13" s="551"/>
      <c r="E13" s="551">
        <v>1207840</v>
      </c>
      <c r="F13" s="881">
        <f>M192</f>
        <v>1207840</v>
      </c>
      <c r="G13" s="882"/>
      <c r="H13" s="572">
        <f t="shared" si="1"/>
        <v>0</v>
      </c>
      <c r="I13" s="1304">
        <f t="shared" si="2"/>
        <v>1207840</v>
      </c>
      <c r="J13" s="1305"/>
      <c r="K13" s="1303">
        <f>H206</f>
        <v>1207350</v>
      </c>
      <c r="L13" s="1303"/>
      <c r="M13" s="1303"/>
      <c r="N13" s="577">
        <f t="shared" si="0"/>
        <v>-490</v>
      </c>
      <c r="O13" s="253" t="s">
        <v>395</v>
      </c>
      <c r="P13" s="543"/>
      <c r="Q13" s="77"/>
      <c r="U13" s="71"/>
      <c r="V13" s="71"/>
      <c r="W13" s="71"/>
      <c r="X13" s="71"/>
      <c r="Y13" s="71"/>
      <c r="Z13" s="71"/>
      <c r="AA13" s="71"/>
      <c r="AB13" s="71"/>
    </row>
    <row r="14" spans="1:28" ht="14.25" customHeight="1">
      <c r="A14" s="1008" t="s">
        <v>376</v>
      </c>
      <c r="B14" s="1008"/>
      <c r="C14" s="1008"/>
      <c r="D14" s="566"/>
      <c r="E14" s="566">
        <v>1319540</v>
      </c>
      <c r="F14" s="881">
        <f>M208</f>
        <v>1319860</v>
      </c>
      <c r="G14" s="882"/>
      <c r="H14" s="572">
        <f t="shared" si="1"/>
        <v>320</v>
      </c>
      <c r="I14" s="1304">
        <f t="shared" si="2"/>
        <v>1319860</v>
      </c>
      <c r="J14" s="1305"/>
      <c r="K14" s="1303">
        <f>H220</f>
        <v>1314900</v>
      </c>
      <c r="L14" s="1303"/>
      <c r="M14" s="1303"/>
      <c r="N14" s="577">
        <f t="shared" si="0"/>
        <v>-4640</v>
      </c>
      <c r="O14" s="253" t="s">
        <v>455</v>
      </c>
      <c r="Q14" s="264"/>
      <c r="R14" s="71"/>
      <c r="S14" s="71"/>
      <c r="T14" s="71"/>
      <c r="U14" s="71"/>
      <c r="V14" s="71"/>
      <c r="W14" s="71"/>
      <c r="X14" s="71"/>
    </row>
    <row r="15" spans="1:28" ht="14.25" customHeight="1">
      <c r="A15" s="1008" t="s">
        <v>375</v>
      </c>
      <c r="B15" s="1008"/>
      <c r="C15" s="1008"/>
      <c r="D15" s="551"/>
      <c r="E15" s="551">
        <v>1977020</v>
      </c>
      <c r="F15" s="881">
        <f>M222</f>
        <v>1895980</v>
      </c>
      <c r="G15" s="882"/>
      <c r="H15" s="572">
        <f t="shared" si="1"/>
        <v>-81040</v>
      </c>
      <c r="I15" s="1304">
        <f t="shared" si="2"/>
        <v>1895980</v>
      </c>
      <c r="J15" s="1305"/>
      <c r="K15" s="1303">
        <f>K228</f>
        <v>1895980</v>
      </c>
      <c r="L15" s="1303"/>
      <c r="M15" s="1303"/>
      <c r="N15" s="577">
        <v>0</v>
      </c>
      <c r="O15" s="253"/>
      <c r="P15" s="543"/>
      <c r="Q15" s="77"/>
      <c r="U15" s="71"/>
      <c r="V15" s="71"/>
      <c r="W15" s="71"/>
      <c r="X15" s="71"/>
      <c r="Y15" s="71"/>
      <c r="Z15" s="71"/>
      <c r="AA15" s="71"/>
      <c r="AB15" s="71"/>
    </row>
    <row r="16" spans="1:28" ht="14.25" customHeight="1">
      <c r="A16" s="1008" t="s">
        <v>374</v>
      </c>
      <c r="B16" s="1008"/>
      <c r="C16" s="1008"/>
      <c r="D16" s="566"/>
      <c r="E16" s="566">
        <v>1600000</v>
      </c>
      <c r="F16" s="881">
        <f>M230</f>
        <v>1450000</v>
      </c>
      <c r="G16" s="882"/>
      <c r="H16" s="572">
        <f t="shared" si="1"/>
        <v>-150000</v>
      </c>
      <c r="I16" s="1304">
        <f t="shared" si="2"/>
        <v>1450000</v>
      </c>
      <c r="J16" s="1305"/>
      <c r="K16" s="1303">
        <f>H240</f>
        <v>1449330</v>
      </c>
      <c r="L16" s="1303"/>
      <c r="M16" s="1303"/>
      <c r="N16" s="577">
        <f t="shared" si="0"/>
        <v>-150670</v>
      </c>
      <c r="O16" s="253"/>
      <c r="Q16" s="264"/>
      <c r="R16" s="71"/>
      <c r="S16" s="71"/>
      <c r="T16" s="71"/>
      <c r="U16" s="292"/>
      <c r="V16" s="71"/>
      <c r="W16" s="71"/>
      <c r="X16" s="71"/>
    </row>
    <row r="17" spans="1:28" ht="14.25" customHeight="1">
      <c r="A17" s="1312" t="s">
        <v>373</v>
      </c>
      <c r="B17" s="1313"/>
      <c r="C17" s="1314"/>
      <c r="D17" s="567"/>
      <c r="E17" s="567">
        <v>0</v>
      </c>
      <c r="F17" s="881">
        <v>0</v>
      </c>
      <c r="G17" s="882"/>
      <c r="H17" s="572">
        <f t="shared" si="1"/>
        <v>0</v>
      </c>
      <c r="I17" s="1444">
        <f t="shared" si="2"/>
        <v>0</v>
      </c>
      <c r="J17" s="1445"/>
      <c r="K17" s="881">
        <v>0</v>
      </c>
      <c r="L17" s="1306"/>
      <c r="M17" s="882"/>
      <c r="N17" s="577">
        <f t="shared" si="0"/>
        <v>0</v>
      </c>
      <c r="O17" s="253"/>
      <c r="Q17" s="264"/>
      <c r="R17" s="71"/>
      <c r="S17" s="71"/>
      <c r="T17" s="71"/>
      <c r="U17" s="292"/>
      <c r="V17" s="71"/>
      <c r="W17" s="71"/>
      <c r="X17" s="71"/>
    </row>
    <row r="18" spans="1:28" ht="14.25" customHeight="1">
      <c r="A18" s="932" t="s">
        <v>275</v>
      </c>
      <c r="B18" s="933"/>
      <c r="C18" s="296" t="s">
        <v>439</v>
      </c>
      <c r="D18" s="568"/>
      <c r="E18" s="568">
        <v>10787690</v>
      </c>
      <c r="F18" s="1315">
        <f>F247</f>
        <v>12103920</v>
      </c>
      <c r="G18" s="1317"/>
      <c r="H18" s="572"/>
      <c r="I18" s="1311">
        <f>F18-D18</f>
        <v>12103920</v>
      </c>
      <c r="J18" s="1304"/>
      <c r="K18" s="1315">
        <f>I247</f>
        <v>12103780</v>
      </c>
      <c r="L18" s="1316"/>
      <c r="M18" s="1317"/>
      <c r="N18" s="1318" t="s">
        <v>371</v>
      </c>
      <c r="O18" s="297" t="s">
        <v>396</v>
      </c>
      <c r="P18" s="279"/>
      <c r="R18" s="71"/>
      <c r="S18" s="71"/>
      <c r="T18" s="71"/>
      <c r="U18" s="292"/>
      <c r="V18" s="71"/>
      <c r="W18" s="71"/>
      <c r="X18" s="71"/>
    </row>
    <row r="19" spans="1:28" ht="14.25" customHeight="1">
      <c r="A19" s="837"/>
      <c r="B19" s="935"/>
      <c r="C19" s="296" t="s">
        <v>440</v>
      </c>
      <c r="D19" s="568"/>
      <c r="E19" s="568">
        <v>7189390</v>
      </c>
      <c r="F19" s="1315">
        <f>F248</f>
        <v>8077080</v>
      </c>
      <c r="G19" s="1317"/>
      <c r="H19" s="572"/>
      <c r="I19" s="1311">
        <f t="shared" ref="I19:I22" si="3">F19-D19</f>
        <v>8077080</v>
      </c>
      <c r="J19" s="1304"/>
      <c r="K19" s="1315">
        <f t="shared" ref="K19:K21" si="4">I248</f>
        <v>8077570</v>
      </c>
      <c r="L19" s="1316"/>
      <c r="M19" s="1317"/>
      <c r="N19" s="1319"/>
      <c r="O19" s="297"/>
      <c r="P19" s="279"/>
      <c r="R19" s="71"/>
      <c r="S19" s="71"/>
      <c r="T19" s="71"/>
      <c r="U19" s="292"/>
      <c r="V19" s="71"/>
      <c r="W19" s="71"/>
      <c r="X19" s="71"/>
    </row>
    <row r="20" spans="1:28" ht="14.25" customHeight="1">
      <c r="A20" s="837"/>
      <c r="B20" s="935"/>
      <c r="C20" s="296" t="s">
        <v>370</v>
      </c>
      <c r="D20" s="568"/>
      <c r="E20" s="568">
        <v>2127810</v>
      </c>
      <c r="F20" s="1315">
        <f>F249</f>
        <v>2390530</v>
      </c>
      <c r="G20" s="1317"/>
      <c r="H20" s="572"/>
      <c r="I20" s="1311">
        <f t="shared" si="3"/>
        <v>2390530</v>
      </c>
      <c r="J20" s="1304"/>
      <c r="K20" s="1315">
        <f t="shared" si="4"/>
        <v>2390330</v>
      </c>
      <c r="L20" s="1316"/>
      <c r="M20" s="1317"/>
      <c r="N20" s="1320"/>
      <c r="O20" s="297"/>
      <c r="P20" s="279"/>
      <c r="R20" s="71"/>
      <c r="S20" s="71"/>
      <c r="T20" s="71"/>
      <c r="U20" s="292"/>
      <c r="V20" s="71"/>
      <c r="W20" s="71"/>
      <c r="X20" s="71"/>
    </row>
    <row r="21" spans="1:28" ht="14.25" customHeight="1">
      <c r="A21" s="837"/>
      <c r="B21" s="935"/>
      <c r="C21" s="296" t="s">
        <v>369</v>
      </c>
      <c r="D21" s="569"/>
      <c r="E21" s="569">
        <v>-165450</v>
      </c>
      <c r="F21" s="1315">
        <f>F250</f>
        <v>-165450</v>
      </c>
      <c r="G21" s="1317"/>
      <c r="H21" s="572">
        <f t="shared" ref="H21:H31" si="5">F21-E21</f>
        <v>0</v>
      </c>
      <c r="I21" s="1311">
        <f t="shared" si="3"/>
        <v>-165450</v>
      </c>
      <c r="J21" s="1304"/>
      <c r="K21" s="1315">
        <f t="shared" si="4"/>
        <v>-165450</v>
      </c>
      <c r="L21" s="1316"/>
      <c r="M21" s="1317"/>
      <c r="N21" s="578" t="s">
        <v>465</v>
      </c>
      <c r="O21" s="294" t="s">
        <v>466</v>
      </c>
      <c r="P21" s="279"/>
      <c r="R21" s="71"/>
      <c r="S21" s="71"/>
      <c r="T21" s="71"/>
      <c r="U21" s="292"/>
      <c r="V21" s="71"/>
      <c r="W21" s="71"/>
      <c r="X21" s="71"/>
    </row>
    <row r="22" spans="1:28" ht="14.25" customHeight="1">
      <c r="A22" s="839"/>
      <c r="B22" s="936"/>
      <c r="C22" s="291" t="s">
        <v>368</v>
      </c>
      <c r="D22" s="566"/>
      <c r="E22" s="566">
        <f>SUM(E18:E21)</f>
        <v>19939440</v>
      </c>
      <c r="F22" s="1315">
        <f>SUM(F18:F21)</f>
        <v>22406080</v>
      </c>
      <c r="G22" s="1317"/>
      <c r="H22" s="572">
        <f t="shared" si="5"/>
        <v>2466640</v>
      </c>
      <c r="I22" s="1311">
        <f t="shared" si="3"/>
        <v>22406080</v>
      </c>
      <c r="J22" s="1304"/>
      <c r="K22" s="1315">
        <f>SUM(K18:K21)</f>
        <v>22406230</v>
      </c>
      <c r="L22" s="1316"/>
      <c r="M22" s="1317"/>
      <c r="N22" s="579">
        <f>K22-E22</f>
        <v>2466790</v>
      </c>
      <c r="O22" s="284"/>
      <c r="P22" s="521"/>
      <c r="Q22" s="264"/>
      <c r="R22" s="71"/>
      <c r="S22" s="71"/>
      <c r="T22" s="71"/>
      <c r="U22" s="71"/>
      <c r="V22" s="71"/>
      <c r="W22" s="71"/>
      <c r="X22" s="71"/>
    </row>
    <row r="23" spans="1:28" ht="14.25" customHeight="1">
      <c r="A23" s="932" t="s">
        <v>367</v>
      </c>
      <c r="B23" s="1003"/>
      <c r="C23" s="328" t="s">
        <v>441</v>
      </c>
      <c r="D23" s="570"/>
      <c r="E23" s="570">
        <v>55058520</v>
      </c>
      <c r="F23" s="881">
        <f>G258</f>
        <v>61350410</v>
      </c>
      <c r="G23" s="882"/>
      <c r="H23" s="572"/>
      <c r="I23" s="1311"/>
      <c r="J23" s="1304"/>
      <c r="K23" s="881">
        <f>I258</f>
        <v>61350410</v>
      </c>
      <c r="L23" s="1306"/>
      <c r="M23" s="882"/>
      <c r="N23" s="580"/>
      <c r="O23" s="286" t="s">
        <v>397</v>
      </c>
      <c r="Q23" s="264"/>
      <c r="R23" s="71"/>
      <c r="S23" s="71"/>
      <c r="T23" s="71"/>
      <c r="U23" s="71"/>
      <c r="V23" s="71"/>
      <c r="W23" s="71"/>
      <c r="X23" s="71"/>
    </row>
    <row r="24" spans="1:28" ht="14.25" customHeight="1">
      <c r="A24" s="837"/>
      <c r="B24" s="1004"/>
      <c r="C24" s="326" t="s">
        <v>244</v>
      </c>
      <c r="D24" s="551"/>
      <c r="E24" s="551">
        <v>1347940</v>
      </c>
      <c r="F24" s="881">
        <f>G259</f>
        <v>1354320</v>
      </c>
      <c r="G24" s="882"/>
      <c r="H24" s="572"/>
      <c r="I24" s="1311"/>
      <c r="J24" s="1304"/>
      <c r="K24" s="881">
        <f t="shared" ref="K24:K30" si="6">I259</f>
        <v>1354320</v>
      </c>
      <c r="L24" s="1306"/>
      <c r="M24" s="882"/>
      <c r="N24" s="575"/>
      <c r="O24" s="283" t="s">
        <v>398</v>
      </c>
      <c r="P24" s="543"/>
      <c r="Q24" s="77"/>
      <c r="U24" s="71"/>
      <c r="V24" s="71"/>
      <c r="W24" s="71"/>
      <c r="X24" s="71"/>
      <c r="Y24" s="71"/>
      <c r="Z24" s="71"/>
      <c r="AA24" s="71"/>
      <c r="AB24" s="71"/>
    </row>
    <row r="25" spans="1:28" ht="14.25" customHeight="1">
      <c r="A25" s="837"/>
      <c r="B25" s="1004"/>
      <c r="C25" s="329" t="s">
        <v>241</v>
      </c>
      <c r="D25" s="551"/>
      <c r="E25" s="551">
        <v>2449720</v>
      </c>
      <c r="F25" s="881">
        <f>G260</f>
        <v>2848320</v>
      </c>
      <c r="G25" s="882"/>
      <c r="H25" s="572"/>
      <c r="I25" s="1311"/>
      <c r="J25" s="1304"/>
      <c r="K25" s="881">
        <f t="shared" si="6"/>
        <v>2848320</v>
      </c>
      <c r="L25" s="1306"/>
      <c r="M25" s="882"/>
      <c r="N25" s="281"/>
      <c r="O25" s="285"/>
      <c r="P25" s="543"/>
      <c r="Q25" s="77"/>
      <c r="U25" s="71"/>
      <c r="V25" s="71"/>
      <c r="W25" s="71"/>
      <c r="X25" s="71"/>
      <c r="Y25" s="71"/>
      <c r="Z25" s="71"/>
      <c r="AA25" s="71"/>
      <c r="AB25" s="71"/>
    </row>
    <row r="26" spans="1:28" ht="14.25" customHeight="1">
      <c r="A26" s="1005"/>
      <c r="B26" s="1004"/>
      <c r="C26" s="326" t="s">
        <v>239</v>
      </c>
      <c r="D26" s="551"/>
      <c r="E26" s="551">
        <v>3100440</v>
      </c>
      <c r="F26" s="881">
        <f>I261</f>
        <v>2517570</v>
      </c>
      <c r="G26" s="882"/>
      <c r="H26" s="572"/>
      <c r="I26" s="1311"/>
      <c r="J26" s="1304"/>
      <c r="K26" s="881">
        <f t="shared" si="6"/>
        <v>2517570</v>
      </c>
      <c r="L26" s="1306"/>
      <c r="M26" s="882"/>
      <c r="N26" s="982" t="s">
        <v>366</v>
      </c>
      <c r="O26" s="284" t="s">
        <v>399</v>
      </c>
      <c r="P26" s="543"/>
      <c r="Q26" s="77"/>
      <c r="U26" s="71"/>
      <c r="V26" s="71"/>
      <c r="W26" s="71"/>
      <c r="X26" s="71"/>
      <c r="Y26" s="71"/>
      <c r="Z26" s="71"/>
      <c r="AA26" s="71"/>
      <c r="AB26" s="71"/>
    </row>
    <row r="27" spans="1:28" ht="14.25" customHeight="1">
      <c r="A27" s="1005"/>
      <c r="B27" s="1004"/>
      <c r="C27" s="560" t="s">
        <v>445</v>
      </c>
      <c r="D27" s="551"/>
      <c r="E27" s="551">
        <v>584100</v>
      </c>
      <c r="F27" s="881">
        <f>I262</f>
        <v>573350</v>
      </c>
      <c r="G27" s="882"/>
      <c r="H27" s="572"/>
      <c r="I27" s="1311"/>
      <c r="J27" s="1304"/>
      <c r="K27" s="881">
        <f t="shared" si="6"/>
        <v>573350</v>
      </c>
      <c r="L27" s="1306"/>
      <c r="M27" s="882"/>
      <c r="N27" s="983"/>
      <c r="O27" s="283" t="s">
        <v>398</v>
      </c>
      <c r="P27" s="543"/>
      <c r="Q27" s="77"/>
      <c r="U27" s="71"/>
      <c r="V27" s="71"/>
      <c r="W27" s="71"/>
      <c r="X27" s="71"/>
      <c r="Y27" s="71"/>
      <c r="Z27" s="71"/>
      <c r="AA27" s="71"/>
      <c r="AB27" s="71"/>
    </row>
    <row r="28" spans="1:28" ht="14.25" customHeight="1">
      <c r="A28" s="1005"/>
      <c r="B28" s="1004"/>
      <c r="C28" s="326" t="s">
        <v>446</v>
      </c>
      <c r="D28" s="551"/>
      <c r="E28" s="551">
        <v>515030</v>
      </c>
      <c r="F28" s="881">
        <f>I263</f>
        <v>515030</v>
      </c>
      <c r="G28" s="882"/>
      <c r="H28" s="572"/>
      <c r="I28" s="1311"/>
      <c r="J28" s="1304"/>
      <c r="K28" s="881">
        <f t="shared" si="6"/>
        <v>515030</v>
      </c>
      <c r="L28" s="1306"/>
      <c r="M28" s="882"/>
      <c r="N28" s="983"/>
      <c r="O28" s="388"/>
      <c r="P28" s="543"/>
      <c r="Q28" s="77"/>
      <c r="U28" s="71"/>
      <c r="V28" s="71"/>
      <c r="W28" s="71"/>
      <c r="X28" s="71"/>
      <c r="Y28" s="71"/>
      <c r="Z28" s="71"/>
      <c r="AA28" s="71"/>
      <c r="AB28" s="71"/>
    </row>
    <row r="29" spans="1:28" ht="14.25" customHeight="1">
      <c r="A29" s="1005"/>
      <c r="B29" s="1004"/>
      <c r="C29" s="326" t="s">
        <v>447</v>
      </c>
      <c r="D29" s="551"/>
      <c r="E29" s="551">
        <v>265000</v>
      </c>
      <c r="F29" s="881">
        <f>I264</f>
        <v>265000</v>
      </c>
      <c r="G29" s="882"/>
      <c r="H29" s="572"/>
      <c r="I29" s="1311"/>
      <c r="J29" s="1304"/>
      <c r="K29" s="881">
        <f t="shared" si="6"/>
        <v>265000</v>
      </c>
      <c r="L29" s="1306"/>
      <c r="M29" s="882"/>
      <c r="N29" s="984"/>
      <c r="O29" s="388"/>
      <c r="P29" s="543"/>
      <c r="Q29" s="77"/>
      <c r="U29" s="71"/>
      <c r="V29" s="71"/>
      <c r="W29" s="71"/>
      <c r="X29" s="71"/>
      <c r="Y29" s="71"/>
      <c r="Z29" s="71"/>
      <c r="AA29" s="71"/>
      <c r="AB29" s="71"/>
    </row>
    <row r="30" spans="1:28" ht="14.25" customHeight="1">
      <c r="A30" s="1005"/>
      <c r="B30" s="1004"/>
      <c r="C30" s="326" t="s">
        <v>448</v>
      </c>
      <c r="D30" s="551"/>
      <c r="E30" s="551">
        <v>3537500</v>
      </c>
      <c r="F30" s="881">
        <f>I265</f>
        <v>3535000</v>
      </c>
      <c r="G30" s="882"/>
      <c r="H30" s="572"/>
      <c r="I30" s="1311">
        <f>F30-D30</f>
        <v>3535000</v>
      </c>
      <c r="J30" s="1304"/>
      <c r="K30" s="881">
        <f t="shared" si="6"/>
        <v>3535000</v>
      </c>
      <c r="L30" s="1306"/>
      <c r="M30" s="882"/>
      <c r="N30" s="281"/>
      <c r="O30" s="389"/>
      <c r="P30" s="543"/>
      <c r="Q30" s="77"/>
      <c r="U30" s="71"/>
      <c r="V30" s="71"/>
      <c r="W30" s="71"/>
      <c r="X30" s="71"/>
      <c r="Y30" s="71"/>
      <c r="Z30" s="71"/>
      <c r="AA30" s="71"/>
      <c r="AB30" s="71"/>
    </row>
    <row r="31" spans="1:28" ht="14.25" customHeight="1">
      <c r="A31" s="1006"/>
      <c r="B31" s="1007"/>
      <c r="C31" s="534" t="s">
        <v>368</v>
      </c>
      <c r="D31" s="551"/>
      <c r="E31" s="551">
        <f>SUM(E23:E30)</f>
        <v>66858250</v>
      </c>
      <c r="F31" s="881">
        <f>SUM(F23:F30)</f>
        <v>72959000</v>
      </c>
      <c r="G31" s="882"/>
      <c r="H31" s="572">
        <f t="shared" si="5"/>
        <v>6100750</v>
      </c>
      <c r="I31" s="1311">
        <f>F31-D31</f>
        <v>72959000</v>
      </c>
      <c r="J31" s="1304"/>
      <c r="K31" s="881">
        <f>SUM(K23:K30)</f>
        <v>72959000</v>
      </c>
      <c r="L31" s="1306"/>
      <c r="M31" s="882"/>
      <c r="N31" s="575">
        <f>K31-E31</f>
        <v>6100750</v>
      </c>
      <c r="O31" s="390"/>
      <c r="P31" s="543"/>
      <c r="Q31" s="77"/>
      <c r="U31" s="71"/>
      <c r="V31" s="71"/>
      <c r="W31" s="71"/>
      <c r="X31" s="71"/>
      <c r="Y31" s="71"/>
      <c r="Z31" s="71"/>
      <c r="AA31" s="71"/>
      <c r="AB31" s="71"/>
    </row>
    <row r="32" spans="1:28" ht="14.25" customHeight="1">
      <c r="A32" s="1024" t="s">
        <v>365</v>
      </c>
      <c r="B32" s="755"/>
      <c r="C32" s="755"/>
      <c r="D32" s="571"/>
      <c r="E32" s="571">
        <f>SUM(E6,E7,E8,E9,E10,E11,E15,E13,E12,E14,E16,E17,E22,E31)</f>
        <v>188177070</v>
      </c>
      <c r="F32" s="1321">
        <f>F6+F7+F8+F9+F10+F11+F15+F13+F12+F14+F16+F17+F22+F31</f>
        <v>198071440</v>
      </c>
      <c r="G32" s="1322"/>
      <c r="H32" s="572">
        <f>F32-E32</f>
        <v>9894370</v>
      </c>
      <c r="I32" s="1311">
        <f>F32-D32</f>
        <v>198071440</v>
      </c>
      <c r="J32" s="1304"/>
      <c r="K32" s="881">
        <f>K6+K7+K8+K9+K10+K11+K15+K13+K12+K14+K16+K17+K22+K31</f>
        <v>198070960</v>
      </c>
      <c r="L32" s="1306"/>
      <c r="M32" s="882"/>
      <c r="N32" s="575">
        <f>N6+N7+N8+N9+N10+N11+N12+N13+N14+N15+N16+N17+N22+N31</f>
        <v>9974930</v>
      </c>
      <c r="O32" s="563"/>
      <c r="P32" s="148"/>
      <c r="Q32" s="77"/>
      <c r="R32" s="279"/>
      <c r="U32" s="71"/>
      <c r="V32" s="71"/>
      <c r="W32" s="71"/>
      <c r="X32" s="71"/>
      <c r="Y32" s="71"/>
      <c r="Z32" s="71"/>
      <c r="AA32" s="71"/>
      <c r="AB32" s="71"/>
    </row>
    <row r="33" spans="1:42" ht="5.25" customHeight="1">
      <c r="AD33" s="552"/>
      <c r="AE33" s="552"/>
      <c r="AI33" s="71"/>
      <c r="AJ33" s="71"/>
      <c r="AK33" s="71"/>
      <c r="AL33" s="71"/>
      <c r="AM33" s="71"/>
      <c r="AN33" s="71"/>
      <c r="AO33" s="71"/>
      <c r="AP33" s="71"/>
    </row>
    <row r="34" spans="1:42" ht="14.25" customHeight="1">
      <c r="A34" s="1020" t="s">
        <v>364</v>
      </c>
      <c r="B34" s="1020"/>
      <c r="C34" s="1020"/>
      <c r="D34" s="1020"/>
      <c r="E34" s="278"/>
      <c r="F34" s="278"/>
      <c r="G34" s="278"/>
      <c r="H34" s="278"/>
      <c r="I34" s="276"/>
      <c r="J34" s="276"/>
      <c r="K34" s="276"/>
      <c r="L34" s="276"/>
      <c r="M34" s="276"/>
      <c r="N34" s="276"/>
      <c r="O34" s="276"/>
      <c r="P34" s="277"/>
      <c r="Q34" s="614"/>
      <c r="R34" s="276"/>
      <c r="S34" s="276"/>
      <c r="T34" s="276"/>
      <c r="U34" s="276"/>
      <c r="V34" s="276"/>
      <c r="W34" s="276"/>
      <c r="X34" s="276"/>
      <c r="Y34" s="276"/>
      <c r="Z34" s="276"/>
      <c r="AA34" s="276"/>
      <c r="AB34" s="276"/>
      <c r="AI34" s="71"/>
      <c r="AJ34" s="71"/>
      <c r="AK34" s="71"/>
      <c r="AL34" s="71"/>
      <c r="AM34" s="71"/>
      <c r="AN34" s="71"/>
      <c r="AO34" s="71"/>
      <c r="AP34" s="71"/>
    </row>
    <row r="35" spans="1:42" ht="14.25" customHeight="1">
      <c r="A35" s="675" t="s">
        <v>363</v>
      </c>
      <c r="B35" s="675"/>
      <c r="C35" s="675"/>
      <c r="D35" s="221" t="s">
        <v>255</v>
      </c>
      <c r="E35" s="221"/>
      <c r="F35" s="221"/>
      <c r="G35" s="221"/>
      <c r="H35" s="221"/>
      <c r="I35" s="221"/>
      <c r="J35" s="221"/>
      <c r="K35" s="221"/>
      <c r="M35" s="1027">
        <f>A61+A62</f>
        <v>31143340</v>
      </c>
      <c r="N35" s="1027"/>
      <c r="O35" s="547"/>
      <c r="P35" s="275"/>
      <c r="Q35" s="615"/>
      <c r="R35" s="547"/>
      <c r="S35" s="547"/>
      <c r="T35" s="547"/>
      <c r="U35" s="547"/>
      <c r="V35" s="547"/>
      <c r="W35" s="547"/>
      <c r="X35" s="547"/>
      <c r="Y35" s="547"/>
      <c r="Z35" s="547"/>
      <c r="AA35" s="547"/>
      <c r="AB35" s="547"/>
      <c r="AI35" s="71"/>
      <c r="AJ35" s="71"/>
      <c r="AK35" s="71"/>
      <c r="AL35" s="71"/>
      <c r="AM35" s="71"/>
      <c r="AN35" s="71"/>
      <c r="AO35" s="71"/>
      <c r="AP35" s="71"/>
    </row>
    <row r="36" spans="1:42" ht="3.75" customHeight="1">
      <c r="A36" s="925"/>
      <c r="B36" s="925"/>
      <c r="C36" s="925"/>
      <c r="D36" s="925"/>
      <c r="E36" s="925"/>
      <c r="F36" s="925"/>
      <c r="G36" s="925"/>
      <c r="H36" s="925"/>
      <c r="I36" s="925"/>
      <c r="J36" s="925"/>
      <c r="K36" s="925"/>
      <c r="L36" s="925"/>
      <c r="M36" s="925"/>
      <c r="N36" s="925"/>
      <c r="O36" s="549"/>
      <c r="P36" s="185"/>
      <c r="Q36" s="266"/>
      <c r="R36" s="549"/>
      <c r="S36" s="549"/>
      <c r="T36" s="549"/>
      <c r="U36" s="549"/>
      <c r="V36" s="549"/>
      <c r="W36" s="549"/>
      <c r="X36" s="549"/>
      <c r="Y36" s="549"/>
      <c r="Z36" s="549"/>
      <c r="AA36" s="549"/>
      <c r="AB36" s="549"/>
      <c r="AC36" s="71"/>
      <c r="AD36" s="71"/>
      <c r="AE36" s="71"/>
      <c r="AF36" s="71"/>
      <c r="AG36" s="71"/>
      <c r="AH36" s="71"/>
      <c r="AI36" s="71"/>
      <c r="AJ36" s="71"/>
      <c r="AK36" s="71"/>
      <c r="AL36" s="71"/>
      <c r="AM36" s="71"/>
      <c r="AN36" s="71"/>
      <c r="AO36" s="71"/>
      <c r="AP36" s="71"/>
    </row>
    <row r="37" spans="1:42" s="552" customFormat="1" ht="14.25" customHeight="1" thickBot="1">
      <c r="A37" s="776" t="s">
        <v>362</v>
      </c>
      <c r="B37" s="776"/>
      <c r="C37" s="776"/>
      <c r="D37" s="528" t="s">
        <v>361</v>
      </c>
      <c r="E37" s="435" t="s">
        <v>507</v>
      </c>
      <c r="F37" s="528" t="s">
        <v>508</v>
      </c>
      <c r="G37" s="407" t="s">
        <v>360</v>
      </c>
      <c r="H37" s="408"/>
      <c r="I37" s="408"/>
      <c r="J37" s="408"/>
      <c r="K37" s="408"/>
      <c r="L37" s="408"/>
      <c r="M37" s="408"/>
      <c r="N37" s="409"/>
      <c r="P37" s="540"/>
      <c r="Q37" s="606" t="s">
        <v>687</v>
      </c>
      <c r="R37" s="605" t="s">
        <v>688</v>
      </c>
      <c r="S37" s="611" t="s">
        <v>689</v>
      </c>
      <c r="T37" s="611" t="s">
        <v>690</v>
      </c>
      <c r="AC37" s="540"/>
      <c r="AD37" s="540"/>
      <c r="AE37" s="540"/>
      <c r="AF37" s="540"/>
      <c r="AG37" s="540"/>
      <c r="AH37" s="540"/>
      <c r="AI37" s="540"/>
      <c r="AJ37" s="540"/>
      <c r="AK37" s="540"/>
      <c r="AL37" s="540"/>
      <c r="AM37" s="540"/>
      <c r="AN37" s="540"/>
      <c r="AO37" s="540"/>
      <c r="AP37" s="540"/>
    </row>
    <row r="38" spans="1:42" ht="14.25" customHeight="1" thickTop="1">
      <c r="A38" s="1035" t="s">
        <v>359</v>
      </c>
      <c r="B38" s="1033" t="s">
        <v>358</v>
      </c>
      <c r="C38" s="1034"/>
      <c r="D38" s="273">
        <v>17005750</v>
      </c>
      <c r="E38" s="434">
        <v>1554500</v>
      </c>
      <c r="F38" s="434">
        <v>155450</v>
      </c>
      <c r="G38" s="478" t="s">
        <v>558</v>
      </c>
      <c r="H38" s="403"/>
      <c r="I38" s="403"/>
      <c r="J38" s="403"/>
      <c r="K38" s="403"/>
      <c r="L38" s="403"/>
      <c r="M38" s="403"/>
      <c r="N38" s="404"/>
      <c r="O38" s="446">
        <f>D38+E38</f>
        <v>18560250</v>
      </c>
      <c r="P38" s="185"/>
      <c r="Q38" s="627">
        <v>17482560</v>
      </c>
      <c r="R38" s="627">
        <v>18715700</v>
      </c>
      <c r="S38" s="627">
        <f>R38-Q38</f>
        <v>1233140</v>
      </c>
      <c r="T38" s="632" t="s">
        <v>691</v>
      </c>
      <c r="U38" s="549"/>
      <c r="V38" s="549"/>
      <c r="W38" s="549"/>
      <c r="X38" s="549"/>
      <c r="Y38" s="549"/>
      <c r="Z38" s="549"/>
      <c r="AA38" s="549"/>
      <c r="AB38" s="549"/>
      <c r="AC38" s="71"/>
      <c r="AD38" s="71"/>
      <c r="AE38" s="71"/>
      <c r="AF38" s="71"/>
      <c r="AG38" s="71"/>
      <c r="AH38" s="71"/>
      <c r="AI38" s="71"/>
      <c r="AJ38" s="71"/>
      <c r="AK38" s="71"/>
      <c r="AL38" s="71"/>
      <c r="AM38" s="71"/>
      <c r="AN38" s="71"/>
      <c r="AO38" s="71"/>
      <c r="AP38" s="71"/>
    </row>
    <row r="39" spans="1:42" ht="14.25" customHeight="1">
      <c r="A39" s="1035"/>
      <c r="B39" s="1025" t="s">
        <v>357</v>
      </c>
      <c r="C39" s="1025"/>
      <c r="D39" s="270">
        <v>3049760</v>
      </c>
      <c r="E39" s="426">
        <v>278780</v>
      </c>
      <c r="F39" s="427">
        <v>27880</v>
      </c>
      <c r="G39" s="437" t="s">
        <v>559</v>
      </c>
      <c r="H39" s="405"/>
      <c r="I39" s="405"/>
      <c r="J39" s="405"/>
      <c r="K39" s="405"/>
      <c r="L39" s="405"/>
      <c r="M39" s="405"/>
      <c r="N39" s="406"/>
      <c r="O39" s="446">
        <f>D39+E39</f>
        <v>3328540</v>
      </c>
      <c r="P39" s="185"/>
      <c r="Q39" s="627">
        <v>2688250</v>
      </c>
      <c r="R39" s="627">
        <v>3356420</v>
      </c>
      <c r="S39" s="627">
        <f t="shared" ref="S39:S58" si="7">R39-Q39</f>
        <v>668170</v>
      </c>
      <c r="T39" s="613" t="s">
        <v>692</v>
      </c>
      <c r="U39" s="549"/>
      <c r="V39" s="549"/>
      <c r="W39" s="549"/>
      <c r="X39" s="549"/>
      <c r="Y39" s="549"/>
      <c r="Z39" s="549"/>
      <c r="AA39" s="549"/>
      <c r="AB39" s="549"/>
      <c r="AC39" s="71"/>
      <c r="AD39" s="71"/>
      <c r="AE39" s="71"/>
      <c r="AF39" s="71"/>
      <c r="AG39" s="71"/>
      <c r="AH39" s="71"/>
      <c r="AI39" s="71"/>
      <c r="AJ39" s="71"/>
      <c r="AK39" s="71"/>
      <c r="AL39" s="71"/>
      <c r="AM39" s="71"/>
      <c r="AN39" s="71"/>
      <c r="AO39" s="71"/>
      <c r="AP39" s="71"/>
    </row>
    <row r="40" spans="1:42" ht="14.25" customHeight="1">
      <c r="A40" s="1035"/>
      <c r="B40" s="1025" t="s">
        <v>356</v>
      </c>
      <c r="C40" s="1025"/>
      <c r="D40" s="270">
        <v>850280</v>
      </c>
      <c r="E40" s="426">
        <v>77720</v>
      </c>
      <c r="F40" s="427">
        <v>7770</v>
      </c>
      <c r="G40" s="561" t="s">
        <v>355</v>
      </c>
      <c r="H40" s="405"/>
      <c r="I40" s="405"/>
      <c r="J40" s="405"/>
      <c r="K40" s="405"/>
      <c r="L40" s="405"/>
      <c r="M40" s="405"/>
      <c r="N40" s="406"/>
      <c r="O40" s="446">
        <f t="shared" ref="O40:O45" si="8">D40+E40</f>
        <v>928000</v>
      </c>
      <c r="P40" s="185"/>
      <c r="Q40" s="627">
        <v>928000</v>
      </c>
      <c r="R40" s="627">
        <v>928000</v>
      </c>
      <c r="S40" s="627">
        <f t="shared" si="7"/>
        <v>0</v>
      </c>
      <c r="T40" s="613"/>
      <c r="U40" s="549"/>
      <c r="V40" s="549"/>
      <c r="W40" s="549"/>
      <c r="X40" s="549"/>
      <c r="Y40" s="549"/>
      <c r="Z40" s="549"/>
      <c r="AA40" s="549"/>
      <c r="AB40" s="549"/>
      <c r="AC40" s="71"/>
      <c r="AD40" s="71"/>
      <c r="AE40" s="71"/>
      <c r="AF40" s="71"/>
      <c r="AG40" s="71"/>
      <c r="AH40" s="71"/>
      <c r="AI40" s="71"/>
      <c r="AJ40" s="71"/>
      <c r="AK40" s="71"/>
      <c r="AL40" s="71"/>
      <c r="AM40" s="71"/>
      <c r="AN40" s="71"/>
      <c r="AO40" s="71"/>
      <c r="AP40" s="71"/>
    </row>
    <row r="41" spans="1:42" ht="14.25" customHeight="1">
      <c r="A41" s="1036"/>
      <c r="B41" s="1025" t="s">
        <v>354</v>
      </c>
      <c r="C41" s="1025"/>
      <c r="D41" s="270">
        <v>1654740</v>
      </c>
      <c r="E41" s="426">
        <v>151260</v>
      </c>
      <c r="F41" s="427">
        <v>15130</v>
      </c>
      <c r="G41" s="437" t="s">
        <v>576</v>
      </c>
      <c r="H41" s="405"/>
      <c r="I41" s="405"/>
      <c r="J41" s="405"/>
      <c r="K41" s="405"/>
      <c r="L41" s="405"/>
      <c r="M41" s="405"/>
      <c r="N41" s="406"/>
      <c r="O41" s="446">
        <f t="shared" si="8"/>
        <v>1806000</v>
      </c>
      <c r="P41" s="185"/>
      <c r="Q41" s="627">
        <v>1806000</v>
      </c>
      <c r="R41" s="627">
        <v>1806000</v>
      </c>
      <c r="S41" s="627">
        <f t="shared" si="7"/>
        <v>0</v>
      </c>
      <c r="T41" s="613"/>
      <c r="U41" s="549"/>
      <c r="V41" s="549"/>
      <c r="W41" s="549"/>
      <c r="X41" s="549"/>
      <c r="Y41" s="549"/>
      <c r="Z41" s="549"/>
      <c r="AA41" s="549"/>
      <c r="AB41" s="549"/>
      <c r="AC41" s="71"/>
      <c r="AD41" s="71"/>
      <c r="AE41" s="71"/>
      <c r="AF41" s="71"/>
      <c r="AG41" s="71"/>
      <c r="AH41" s="71"/>
      <c r="AI41" s="71"/>
      <c r="AJ41" s="71"/>
      <c r="AK41" s="71"/>
      <c r="AL41" s="71"/>
      <c r="AM41" s="71"/>
      <c r="AN41" s="71"/>
      <c r="AO41" s="71"/>
      <c r="AP41" s="71"/>
    </row>
    <row r="42" spans="1:42" ht="14.25" customHeight="1">
      <c r="A42" s="1028" t="s">
        <v>353</v>
      </c>
      <c r="B42" s="1025" t="s">
        <v>352</v>
      </c>
      <c r="C42" s="1025"/>
      <c r="D42" s="270">
        <v>723840</v>
      </c>
      <c r="E42" s="426">
        <v>66160</v>
      </c>
      <c r="F42" s="427">
        <v>6620</v>
      </c>
      <c r="G42" s="437" t="s">
        <v>351</v>
      </c>
      <c r="H42" s="405"/>
      <c r="I42" s="405"/>
      <c r="J42" s="405"/>
      <c r="K42" s="405"/>
      <c r="L42" s="405"/>
      <c r="M42" s="405"/>
      <c r="N42" s="406"/>
      <c r="O42" s="446">
        <f t="shared" si="8"/>
        <v>790000</v>
      </c>
      <c r="P42" s="185"/>
      <c r="Q42" s="627">
        <v>806040</v>
      </c>
      <c r="R42" s="627">
        <v>796620</v>
      </c>
      <c r="S42" s="627">
        <f t="shared" si="7"/>
        <v>-9420</v>
      </c>
      <c r="T42" s="613"/>
      <c r="U42" s="549"/>
      <c r="V42" s="549"/>
      <c r="W42" s="549"/>
      <c r="X42" s="549"/>
      <c r="Y42" s="549"/>
      <c r="Z42" s="549"/>
      <c r="AA42" s="549"/>
      <c r="AB42" s="549"/>
      <c r="AC42" s="71"/>
      <c r="AD42" s="71"/>
      <c r="AE42" s="71"/>
      <c r="AF42" s="71"/>
      <c r="AG42" s="71"/>
      <c r="AH42" s="71"/>
      <c r="AI42" s="71"/>
      <c r="AJ42" s="71"/>
      <c r="AK42" s="71"/>
      <c r="AL42" s="71"/>
      <c r="AM42" s="71"/>
      <c r="AN42" s="71"/>
      <c r="AO42" s="71"/>
      <c r="AP42" s="71"/>
    </row>
    <row r="43" spans="1:42" ht="14.25" customHeight="1">
      <c r="A43" s="1029"/>
      <c r="B43" s="780" t="s">
        <v>350</v>
      </c>
      <c r="C43" s="785"/>
      <c r="D43" s="270">
        <v>840310</v>
      </c>
      <c r="E43" s="426">
        <v>76810</v>
      </c>
      <c r="F43" s="427">
        <v>7680</v>
      </c>
      <c r="G43" s="437" t="s">
        <v>349</v>
      </c>
      <c r="H43" s="405"/>
      <c r="I43" s="405"/>
      <c r="J43" s="405"/>
      <c r="K43" s="405"/>
      <c r="L43" s="405"/>
      <c r="M43" s="405"/>
      <c r="N43" s="406"/>
      <c r="O43" s="446">
        <f t="shared" si="8"/>
        <v>917120</v>
      </c>
      <c r="P43" s="185"/>
      <c r="Q43" s="627">
        <v>827690</v>
      </c>
      <c r="R43" s="627">
        <v>924800</v>
      </c>
      <c r="S43" s="627">
        <f t="shared" si="7"/>
        <v>97110</v>
      </c>
      <c r="T43" s="613" t="s">
        <v>693</v>
      </c>
      <c r="U43" s="549"/>
      <c r="V43" s="549"/>
      <c r="W43" s="549"/>
      <c r="X43" s="549"/>
      <c r="Y43" s="549"/>
      <c r="Z43" s="549"/>
      <c r="AA43" s="549"/>
      <c r="AB43" s="549"/>
      <c r="AC43" s="71"/>
      <c r="AD43" s="71" t="s">
        <v>348</v>
      </c>
      <c r="AE43" s="71" t="s">
        <v>347</v>
      </c>
      <c r="AF43" s="71"/>
      <c r="AG43" s="71"/>
      <c r="AH43" s="71"/>
      <c r="AI43" s="71"/>
      <c r="AJ43" s="71"/>
      <c r="AK43" s="71"/>
      <c r="AL43" s="71"/>
      <c r="AM43" s="71"/>
      <c r="AN43" s="71"/>
      <c r="AO43" s="71"/>
      <c r="AP43" s="71"/>
    </row>
    <row r="44" spans="1:42" ht="14.25" customHeight="1">
      <c r="A44" s="1029"/>
      <c r="B44" s="780" t="s">
        <v>346</v>
      </c>
      <c r="C44" s="785"/>
      <c r="D44" s="270">
        <v>441010</v>
      </c>
      <c r="E44" s="426">
        <v>40310</v>
      </c>
      <c r="F44" s="427">
        <v>4030</v>
      </c>
      <c r="G44" s="437" t="s">
        <v>529</v>
      </c>
      <c r="H44" s="405"/>
      <c r="I44" s="405"/>
      <c r="J44" s="405"/>
      <c r="K44" s="405"/>
      <c r="L44" s="405"/>
      <c r="M44" s="405"/>
      <c r="N44" s="406"/>
      <c r="O44" s="446">
        <f t="shared" si="8"/>
        <v>481320</v>
      </c>
      <c r="P44" s="185"/>
      <c r="Q44" s="627">
        <v>607650</v>
      </c>
      <c r="R44" s="627">
        <v>485350</v>
      </c>
      <c r="S44" s="627">
        <f t="shared" si="7"/>
        <v>-122300</v>
      </c>
      <c r="T44" s="613"/>
      <c r="U44" s="549"/>
      <c r="V44" s="549"/>
      <c r="W44" s="549"/>
      <c r="X44" s="549"/>
      <c r="Y44" s="549"/>
      <c r="Z44" s="549"/>
      <c r="AA44" s="549"/>
      <c r="AB44" s="549"/>
      <c r="AC44" s="71"/>
      <c r="AD44" s="71" t="s">
        <v>345</v>
      </c>
      <c r="AE44" s="71" t="s">
        <v>344</v>
      </c>
      <c r="AF44" s="71"/>
      <c r="AG44" s="71"/>
      <c r="AH44" s="71"/>
      <c r="AI44" s="71"/>
      <c r="AJ44" s="71"/>
      <c r="AK44" s="71"/>
      <c r="AL44" s="71"/>
      <c r="AM44" s="71"/>
      <c r="AN44" s="71"/>
      <c r="AO44" s="71"/>
      <c r="AP44" s="71"/>
    </row>
    <row r="45" spans="1:42" ht="14.25" customHeight="1">
      <c r="A45" s="1030"/>
      <c r="B45" s="1031" t="s">
        <v>343</v>
      </c>
      <c r="C45" s="1032"/>
      <c r="D45" s="270">
        <v>755120</v>
      </c>
      <c r="E45" s="426">
        <v>69030</v>
      </c>
      <c r="F45" s="427">
        <v>6900</v>
      </c>
      <c r="G45" s="561" t="s">
        <v>560</v>
      </c>
      <c r="H45" s="405"/>
      <c r="I45" s="405"/>
      <c r="J45" s="405"/>
      <c r="K45" s="405"/>
      <c r="L45" s="405"/>
      <c r="M45" s="405"/>
      <c r="N45" s="406"/>
      <c r="O45" s="446">
        <f t="shared" si="8"/>
        <v>824150</v>
      </c>
      <c r="P45" s="324">
        <f>SUM(F38:F45)</f>
        <v>231460</v>
      </c>
      <c r="Q45" s="627">
        <v>595670</v>
      </c>
      <c r="R45" s="627">
        <v>831050</v>
      </c>
      <c r="S45" s="627">
        <f t="shared" si="7"/>
        <v>235380</v>
      </c>
      <c r="T45" s="613" t="s">
        <v>694</v>
      </c>
      <c r="U45" s="549"/>
      <c r="V45" s="549"/>
      <c r="W45" s="549"/>
      <c r="X45" s="549"/>
      <c r="Y45" s="549"/>
      <c r="Z45" s="549"/>
      <c r="AA45" s="549"/>
      <c r="AB45" s="549"/>
      <c r="AC45" s="71"/>
      <c r="AD45" s="71"/>
      <c r="AE45" s="71"/>
      <c r="AF45" s="71"/>
      <c r="AG45" s="71"/>
      <c r="AH45" s="71"/>
      <c r="AI45" s="71"/>
      <c r="AJ45" s="71"/>
      <c r="AK45" s="71"/>
      <c r="AL45" s="71"/>
      <c r="AM45" s="71"/>
      <c r="AN45" s="71"/>
      <c r="AO45" s="71"/>
      <c r="AP45" s="71"/>
    </row>
    <row r="46" spans="1:42" ht="14.25" customHeight="1">
      <c r="A46" s="1021" t="s">
        <v>211</v>
      </c>
      <c r="B46" s="1022"/>
      <c r="C46" s="1023"/>
      <c r="D46" s="270">
        <f>SUM(D38:D45)</f>
        <v>25320810</v>
      </c>
      <c r="E46" s="426">
        <f>SUM(E38:E45)</f>
        <v>2314570</v>
      </c>
      <c r="F46" s="427">
        <f>SUM(F38:F45)</f>
        <v>231460</v>
      </c>
      <c r="G46" s="716" t="s">
        <v>567</v>
      </c>
      <c r="H46" s="717"/>
      <c r="I46" s="717"/>
      <c r="J46" s="717"/>
      <c r="K46" s="717"/>
      <c r="L46" s="717"/>
      <c r="M46" s="717"/>
      <c r="N46" s="718"/>
      <c r="O46" s="324">
        <f>SUM(O38:O45)</f>
        <v>27635380</v>
      </c>
      <c r="P46" s="185"/>
      <c r="Q46" s="627">
        <f>SUM(Q38:Q45)</f>
        <v>25741860</v>
      </c>
      <c r="R46" s="627">
        <f>SUM(R38:R45)</f>
        <v>27843940</v>
      </c>
      <c r="S46" s="627">
        <f t="shared" si="7"/>
        <v>2102080</v>
      </c>
      <c r="T46" s="611" t="s">
        <v>700</v>
      </c>
      <c r="U46" s="549"/>
      <c r="V46" s="549"/>
      <c r="W46" s="549"/>
      <c r="X46" s="549"/>
      <c r="Y46" s="549"/>
      <c r="Z46" s="549"/>
      <c r="AA46" s="549"/>
      <c r="AB46" s="549"/>
      <c r="AC46" s="71"/>
      <c r="AD46" s="71"/>
      <c r="AE46" s="71"/>
      <c r="AF46" s="71"/>
      <c r="AG46" s="71"/>
      <c r="AH46" s="71"/>
      <c r="AI46" s="71"/>
      <c r="AJ46" s="71"/>
      <c r="AK46" s="71"/>
      <c r="AL46" s="71"/>
      <c r="AM46" s="71"/>
      <c r="AN46" s="71"/>
      <c r="AO46" s="71"/>
      <c r="AP46" s="71"/>
    </row>
    <row r="47" spans="1:42" ht="14.25" customHeight="1">
      <c r="A47" s="1026" t="s">
        <v>342</v>
      </c>
      <c r="B47" s="1026"/>
      <c r="C47" s="1026"/>
      <c r="D47" s="270">
        <v>50000</v>
      </c>
      <c r="E47" s="428"/>
      <c r="F47" s="429"/>
      <c r="G47" s="437" t="s">
        <v>341</v>
      </c>
      <c r="H47" s="405"/>
      <c r="I47" s="405"/>
      <c r="J47" s="405"/>
      <c r="K47" s="405"/>
      <c r="L47" s="405"/>
      <c r="M47" s="405"/>
      <c r="N47" s="406"/>
      <c r="O47" s="549"/>
      <c r="P47" s="185"/>
      <c r="Q47" s="627">
        <v>54000</v>
      </c>
      <c r="R47" s="627">
        <v>50000</v>
      </c>
      <c r="S47" s="627">
        <f t="shared" si="7"/>
        <v>-4000</v>
      </c>
      <c r="T47" s="613"/>
      <c r="U47" s="549"/>
      <c r="V47" s="549"/>
      <c r="W47" s="549"/>
      <c r="X47" s="549"/>
      <c r="Y47" s="549"/>
      <c r="Z47" s="549"/>
      <c r="AA47" s="549"/>
      <c r="AB47" s="549"/>
      <c r="AC47" s="71"/>
      <c r="AD47" s="71"/>
      <c r="AE47" s="71"/>
      <c r="AF47" s="71"/>
      <c r="AG47" s="71"/>
      <c r="AH47" s="71"/>
      <c r="AI47" s="71"/>
      <c r="AJ47" s="71"/>
      <c r="AK47" s="71"/>
      <c r="AL47" s="71"/>
      <c r="AM47" s="71"/>
      <c r="AN47" s="71"/>
      <c r="AO47" s="71"/>
      <c r="AP47" s="71"/>
    </row>
    <row r="48" spans="1:42" ht="14.25" customHeight="1">
      <c r="A48" s="693" t="s">
        <v>340</v>
      </c>
      <c r="B48" s="693"/>
      <c r="C48" s="693"/>
      <c r="D48" s="270">
        <v>179790</v>
      </c>
      <c r="E48" s="428"/>
      <c r="F48" s="429"/>
      <c r="G48" s="437" t="s">
        <v>339</v>
      </c>
      <c r="H48" s="405"/>
      <c r="I48" s="405"/>
      <c r="J48" s="405"/>
      <c r="K48" s="405"/>
      <c r="L48" s="405"/>
      <c r="M48" s="405"/>
      <c r="N48" s="406"/>
      <c r="O48" s="549"/>
      <c r="P48" s="185"/>
      <c r="Q48" s="627">
        <v>148160</v>
      </c>
      <c r="R48" s="627">
        <v>179790</v>
      </c>
      <c r="S48" s="627">
        <f t="shared" si="7"/>
        <v>31630</v>
      </c>
      <c r="T48" s="613" t="s">
        <v>695</v>
      </c>
      <c r="U48" s="549"/>
      <c r="V48" s="549"/>
      <c r="W48" s="549"/>
      <c r="X48" s="549"/>
      <c r="Y48" s="549"/>
      <c r="Z48" s="549"/>
      <c r="AA48" s="549"/>
      <c r="AB48" s="549"/>
      <c r="AC48" s="71"/>
      <c r="AD48" s="71"/>
      <c r="AE48" s="71"/>
      <c r="AF48" s="71"/>
      <c r="AG48" s="71"/>
      <c r="AH48" s="71"/>
      <c r="AI48" s="71"/>
      <c r="AJ48" s="71"/>
      <c r="AK48" s="71"/>
      <c r="AL48" s="71"/>
      <c r="AM48" s="71"/>
      <c r="AN48" s="71"/>
      <c r="AO48" s="71"/>
      <c r="AP48" s="71"/>
    </row>
    <row r="49" spans="1:42" ht="14.25" customHeight="1">
      <c r="A49" s="693" t="s">
        <v>338</v>
      </c>
      <c r="B49" s="693"/>
      <c r="C49" s="693"/>
      <c r="D49" s="270">
        <v>311170</v>
      </c>
      <c r="E49" s="428"/>
      <c r="F49" s="429"/>
      <c r="G49" s="437" t="s">
        <v>472</v>
      </c>
      <c r="I49" s="405"/>
      <c r="J49" s="405"/>
      <c r="K49" s="405"/>
      <c r="L49" s="405"/>
      <c r="M49" s="405"/>
      <c r="N49" s="406"/>
      <c r="O49" s="549"/>
      <c r="P49" s="185"/>
      <c r="Q49" s="627">
        <v>18790</v>
      </c>
      <c r="R49" s="627">
        <v>311170</v>
      </c>
      <c r="S49" s="627">
        <f t="shared" si="7"/>
        <v>292380</v>
      </c>
      <c r="T49" s="613" t="s">
        <v>696</v>
      </c>
      <c r="U49" s="549"/>
      <c r="V49" s="549"/>
      <c r="W49" s="549"/>
      <c r="X49" s="549"/>
      <c r="Y49" s="549"/>
      <c r="Z49" s="549"/>
      <c r="AA49" s="549"/>
      <c r="AB49" s="549"/>
      <c r="AC49" s="71"/>
      <c r="AD49" s="71"/>
      <c r="AE49" s="71"/>
      <c r="AF49" s="71"/>
      <c r="AG49" s="71"/>
      <c r="AH49" s="71"/>
      <c r="AI49" s="71"/>
      <c r="AJ49" s="71"/>
      <c r="AK49" s="71"/>
      <c r="AL49" s="71"/>
      <c r="AM49" s="71"/>
      <c r="AN49" s="71"/>
      <c r="AO49" s="71"/>
      <c r="AP49" s="71"/>
    </row>
    <row r="50" spans="1:42" ht="14.25" customHeight="1">
      <c r="A50" s="693" t="s">
        <v>337</v>
      </c>
      <c r="B50" s="693"/>
      <c r="C50" s="693"/>
      <c r="D50" s="270">
        <v>514000</v>
      </c>
      <c r="E50" s="428"/>
      <c r="F50" s="430"/>
      <c r="G50" s="959" t="s">
        <v>575</v>
      </c>
      <c r="H50" s="960"/>
      <c r="I50" s="960"/>
      <c r="J50" s="960"/>
      <c r="K50" s="960"/>
      <c r="L50" s="960"/>
      <c r="M50" s="960"/>
      <c r="N50" s="961"/>
      <c r="O50" s="271"/>
      <c r="P50" s="539"/>
      <c r="Q50" s="627">
        <v>555000</v>
      </c>
      <c r="R50" s="627">
        <v>514000</v>
      </c>
      <c r="S50" s="627">
        <f t="shared" si="7"/>
        <v>-41000</v>
      </c>
      <c r="T50" s="630"/>
      <c r="U50" s="271"/>
      <c r="V50" s="271"/>
      <c r="W50" s="271"/>
      <c r="X50" s="271"/>
      <c r="Y50" s="271"/>
      <c r="Z50" s="271"/>
      <c r="AA50" s="271"/>
      <c r="AB50" s="271"/>
      <c r="AC50" s="71"/>
      <c r="AD50" s="71"/>
      <c r="AE50" s="71"/>
      <c r="AF50" s="71"/>
      <c r="AG50" s="71"/>
      <c r="AH50" s="71"/>
      <c r="AI50" s="71"/>
      <c r="AJ50" s="71"/>
      <c r="AK50" s="71"/>
      <c r="AL50" s="71"/>
      <c r="AM50" s="71"/>
      <c r="AN50" s="71"/>
      <c r="AO50" s="71"/>
      <c r="AP50" s="71"/>
    </row>
    <row r="51" spans="1:42" ht="14.25" customHeight="1">
      <c r="A51" s="967" t="s">
        <v>479</v>
      </c>
      <c r="B51" s="968"/>
      <c r="C51" s="969"/>
      <c r="D51" s="270">
        <v>297410</v>
      </c>
      <c r="E51" s="428"/>
      <c r="F51" s="431"/>
      <c r="G51" s="962" t="s">
        <v>577</v>
      </c>
      <c r="H51" s="963"/>
      <c r="I51" s="963"/>
      <c r="J51" s="963"/>
      <c r="K51" s="963"/>
      <c r="L51" s="963"/>
      <c r="M51" s="963"/>
      <c r="N51" s="964"/>
      <c r="O51" s="201"/>
      <c r="P51" s="202"/>
      <c r="Q51" s="628">
        <v>30000</v>
      </c>
      <c r="R51" s="628">
        <v>297410</v>
      </c>
      <c r="S51" s="627">
        <f t="shared" si="7"/>
        <v>267410</v>
      </c>
      <c r="T51" s="631" t="s">
        <v>697</v>
      </c>
      <c r="U51" s="201"/>
      <c r="V51" s="201"/>
      <c r="W51" s="201"/>
      <c r="X51" s="201"/>
      <c r="Y51" s="201"/>
      <c r="Z51" s="201"/>
      <c r="AA51" s="201"/>
      <c r="AB51" s="201"/>
      <c r="AC51" s="71"/>
      <c r="AD51" s="71"/>
      <c r="AE51" s="71"/>
      <c r="AF51" s="71"/>
      <c r="AG51" s="71"/>
      <c r="AH51" s="71"/>
      <c r="AI51" s="71"/>
      <c r="AJ51" s="71"/>
      <c r="AK51" s="71"/>
      <c r="AL51" s="71"/>
      <c r="AM51" s="71"/>
      <c r="AN51" s="71"/>
      <c r="AO51" s="71"/>
      <c r="AP51" s="71"/>
    </row>
    <row r="52" spans="1:42" ht="14.25" customHeight="1">
      <c r="A52" s="967" t="s">
        <v>526</v>
      </c>
      <c r="B52" s="968"/>
      <c r="C52" s="969"/>
      <c r="D52" s="270">
        <v>0</v>
      </c>
      <c r="E52" s="428"/>
      <c r="F52" s="431"/>
      <c r="G52" s="959" t="s">
        <v>568</v>
      </c>
      <c r="H52" s="960"/>
      <c r="I52" s="960"/>
      <c r="J52" s="960"/>
      <c r="K52" s="960"/>
      <c r="L52" s="960"/>
      <c r="M52" s="960"/>
      <c r="N52" s="961"/>
      <c r="O52" s="201"/>
      <c r="P52" s="202"/>
      <c r="Q52" s="629">
        <v>117000</v>
      </c>
      <c r="R52" s="629">
        <v>0</v>
      </c>
      <c r="S52" s="627">
        <f t="shared" si="7"/>
        <v>-117000</v>
      </c>
      <c r="T52" s="631"/>
      <c r="U52" s="201"/>
      <c r="V52" s="201"/>
      <c r="W52" s="201"/>
      <c r="X52" s="201"/>
      <c r="Y52" s="201"/>
      <c r="Z52" s="201"/>
      <c r="AA52" s="201"/>
      <c r="AB52" s="201"/>
      <c r="AC52" s="71"/>
      <c r="AD52" s="71"/>
      <c r="AE52" s="71"/>
      <c r="AF52" s="71"/>
      <c r="AG52" s="71"/>
      <c r="AH52" s="71"/>
      <c r="AI52" s="71"/>
      <c r="AJ52" s="71"/>
      <c r="AK52" s="71"/>
      <c r="AL52" s="71"/>
      <c r="AM52" s="71"/>
      <c r="AN52" s="71"/>
      <c r="AO52" s="71"/>
      <c r="AP52" s="71"/>
    </row>
    <row r="53" spans="1:42" ht="14.25" customHeight="1">
      <c r="A53" s="709" t="s">
        <v>659</v>
      </c>
      <c r="B53" s="710"/>
      <c r="C53" s="711"/>
      <c r="D53" s="270">
        <v>104650</v>
      </c>
      <c r="E53" s="428"/>
      <c r="F53" s="431"/>
      <c r="G53" s="962" t="s">
        <v>569</v>
      </c>
      <c r="H53" s="963"/>
      <c r="I53" s="963"/>
      <c r="J53" s="963"/>
      <c r="K53" s="963"/>
      <c r="L53" s="963"/>
      <c r="M53" s="963"/>
      <c r="N53" s="964"/>
      <c r="O53" s="201"/>
      <c r="P53" s="202"/>
      <c r="Q53" s="629">
        <v>104670</v>
      </c>
      <c r="R53" s="629">
        <v>104650</v>
      </c>
      <c r="S53" s="627">
        <f t="shared" si="7"/>
        <v>-20</v>
      </c>
      <c r="T53" s="631"/>
      <c r="U53" s="201"/>
      <c r="V53" s="201"/>
      <c r="W53" s="201"/>
      <c r="X53" s="201"/>
      <c r="Y53" s="201"/>
      <c r="Z53" s="201"/>
      <c r="AA53" s="201"/>
      <c r="AB53" s="201"/>
      <c r="AC53" s="71"/>
      <c r="AD53" s="71"/>
      <c r="AE53" s="71"/>
      <c r="AF53" s="71"/>
      <c r="AG53" s="71"/>
      <c r="AH53" s="71"/>
      <c r="AI53" s="71"/>
      <c r="AJ53" s="71"/>
      <c r="AK53" s="71"/>
      <c r="AL53" s="71"/>
      <c r="AM53" s="71"/>
      <c r="AN53" s="71"/>
      <c r="AO53" s="71"/>
      <c r="AP53" s="71"/>
    </row>
    <row r="54" spans="1:42" ht="14.25" customHeight="1">
      <c r="A54" s="693" t="s">
        <v>658</v>
      </c>
      <c r="B54" s="693"/>
      <c r="C54" s="693"/>
      <c r="D54" s="270">
        <v>200000</v>
      </c>
      <c r="E54" s="428"/>
      <c r="F54" s="431"/>
      <c r="G54" s="962" t="s">
        <v>570</v>
      </c>
      <c r="H54" s="963"/>
      <c r="I54" s="963"/>
      <c r="J54" s="963"/>
      <c r="K54" s="963"/>
      <c r="L54" s="963"/>
      <c r="M54" s="963"/>
      <c r="N54" s="964"/>
      <c r="O54" s="201"/>
      <c r="P54" s="202"/>
      <c r="Q54" s="629">
        <v>400000</v>
      </c>
      <c r="R54" s="629">
        <v>200000</v>
      </c>
      <c r="S54" s="627">
        <f t="shared" si="7"/>
        <v>-200000</v>
      </c>
      <c r="T54" s="631"/>
      <c r="U54" s="201"/>
      <c r="V54" s="201"/>
      <c r="W54" s="201"/>
      <c r="X54" s="201"/>
      <c r="Y54" s="201"/>
      <c r="Z54" s="201"/>
      <c r="AA54" s="201"/>
      <c r="AB54" s="201"/>
      <c r="AC54" s="71"/>
      <c r="AD54" s="71"/>
      <c r="AE54" s="71"/>
      <c r="AF54" s="71"/>
      <c r="AG54" s="71"/>
      <c r="AH54" s="71"/>
      <c r="AI54" s="71"/>
      <c r="AJ54" s="71"/>
      <c r="AK54" s="71"/>
      <c r="AL54" s="71"/>
      <c r="AM54" s="71"/>
      <c r="AN54" s="71"/>
      <c r="AO54" s="71"/>
      <c r="AP54" s="71"/>
    </row>
    <row r="55" spans="1:42" ht="14.25" customHeight="1">
      <c r="A55" s="693" t="s">
        <v>335</v>
      </c>
      <c r="B55" s="693"/>
      <c r="C55" s="693"/>
      <c r="D55" s="270">
        <v>763080</v>
      </c>
      <c r="E55" s="428"/>
      <c r="F55" s="429"/>
      <c r="G55" s="437" t="s">
        <v>470</v>
      </c>
      <c r="H55" s="499"/>
      <c r="I55" s="499"/>
      <c r="J55" s="499"/>
      <c r="K55" s="499"/>
      <c r="L55" s="499"/>
      <c r="M55" s="499"/>
      <c r="N55" s="500"/>
      <c r="O55" s="549"/>
      <c r="P55" s="185"/>
      <c r="Q55" s="627">
        <v>1107880</v>
      </c>
      <c r="R55" s="627">
        <v>763080</v>
      </c>
      <c r="S55" s="627">
        <f t="shared" si="7"/>
        <v>-344800</v>
      </c>
      <c r="T55" s="613"/>
      <c r="U55" s="549"/>
      <c r="V55" s="549"/>
      <c r="W55" s="549"/>
      <c r="X55" s="549"/>
      <c r="Y55" s="549"/>
      <c r="Z55" s="549"/>
      <c r="AA55" s="549"/>
      <c r="AB55" s="549"/>
      <c r="AC55" s="71"/>
      <c r="AD55" s="71"/>
      <c r="AE55" s="71"/>
      <c r="AF55" s="71"/>
      <c r="AG55" s="71"/>
      <c r="AH55" s="71"/>
      <c r="AI55" s="71"/>
      <c r="AJ55" s="71"/>
      <c r="AK55" s="71"/>
      <c r="AL55" s="71"/>
      <c r="AM55" s="71"/>
      <c r="AN55" s="71"/>
      <c r="AO55" s="71"/>
      <c r="AP55" s="71"/>
    </row>
    <row r="56" spans="1:42" ht="14.25" customHeight="1">
      <c r="A56" s="693" t="s">
        <v>334</v>
      </c>
      <c r="B56" s="693"/>
      <c r="C56" s="693"/>
      <c r="D56" s="270">
        <v>556400</v>
      </c>
      <c r="E56" s="428"/>
      <c r="F56" s="430"/>
      <c r="G56" s="959" t="s">
        <v>530</v>
      </c>
      <c r="H56" s="960"/>
      <c r="I56" s="960"/>
      <c r="J56" s="960"/>
      <c r="K56" s="960"/>
      <c r="L56" s="960"/>
      <c r="M56" s="960"/>
      <c r="N56" s="961"/>
      <c r="O56" s="271"/>
      <c r="P56" s="539"/>
      <c r="Q56" s="628">
        <v>457860</v>
      </c>
      <c r="R56" s="628">
        <v>556400</v>
      </c>
      <c r="S56" s="627">
        <f t="shared" si="7"/>
        <v>98540</v>
      </c>
      <c r="T56" s="630" t="s">
        <v>698</v>
      </c>
      <c r="U56" s="271"/>
      <c r="V56" s="271"/>
      <c r="W56" s="271"/>
      <c r="X56" s="271"/>
      <c r="Y56" s="271"/>
      <c r="Z56" s="271"/>
      <c r="AA56" s="271"/>
      <c r="AB56" s="271"/>
      <c r="AC56" s="71"/>
      <c r="AD56" s="71"/>
      <c r="AE56" s="71"/>
      <c r="AF56" s="71"/>
      <c r="AG56" s="71"/>
      <c r="AH56" s="71"/>
      <c r="AI56" s="71"/>
      <c r="AJ56" s="71"/>
      <c r="AK56" s="71"/>
      <c r="AL56" s="71"/>
      <c r="AM56" s="71"/>
      <c r="AN56" s="71"/>
      <c r="AO56" s="71"/>
      <c r="AP56" s="71"/>
    </row>
    <row r="57" spans="1:42" ht="14.25" customHeight="1">
      <c r="A57" s="709" t="s">
        <v>637</v>
      </c>
      <c r="B57" s="710"/>
      <c r="C57" s="711"/>
      <c r="D57" s="270">
        <v>300000</v>
      </c>
      <c r="E57" s="428"/>
      <c r="F57" s="430"/>
      <c r="G57" s="959" t="s">
        <v>638</v>
      </c>
      <c r="H57" s="960"/>
      <c r="I57" s="960"/>
      <c r="J57" s="960"/>
      <c r="K57" s="960"/>
      <c r="L57" s="960"/>
      <c r="M57" s="960"/>
      <c r="N57" s="961"/>
      <c r="O57" s="271"/>
      <c r="P57" s="539"/>
      <c r="Q57" s="628">
        <v>0</v>
      </c>
      <c r="R57" s="628">
        <v>300000</v>
      </c>
      <c r="S57" s="627">
        <f t="shared" si="7"/>
        <v>300000</v>
      </c>
      <c r="T57" s="630" t="s">
        <v>699</v>
      </c>
      <c r="U57" s="271"/>
      <c r="V57" s="271"/>
      <c r="W57" s="271"/>
      <c r="X57" s="271"/>
      <c r="Y57" s="271"/>
      <c r="Z57" s="271"/>
      <c r="AA57" s="271"/>
      <c r="AB57" s="271"/>
      <c r="AC57" s="71"/>
      <c r="AD57" s="71"/>
      <c r="AE57" s="71"/>
      <c r="AF57" s="71"/>
      <c r="AG57" s="71"/>
      <c r="AH57" s="71"/>
      <c r="AI57" s="71"/>
      <c r="AJ57" s="71"/>
      <c r="AK57" s="71"/>
      <c r="AL57" s="71"/>
      <c r="AM57" s="71"/>
      <c r="AN57" s="71"/>
      <c r="AO57" s="71"/>
      <c r="AP57" s="71"/>
    </row>
    <row r="58" spans="1:42" ht="15" customHeight="1">
      <c r="A58" s="697" t="s">
        <v>333</v>
      </c>
      <c r="B58" s="698"/>
      <c r="C58" s="698"/>
      <c r="D58" s="270">
        <f>SUM(D38:D57)-D46</f>
        <v>28597310</v>
      </c>
      <c r="E58" s="427">
        <f>SUM(E38:E56)-E46</f>
        <v>2314570</v>
      </c>
      <c r="F58" s="427">
        <f>SUM(F38:F56)-F46</f>
        <v>231460</v>
      </c>
      <c r="G58" s="965"/>
      <c r="H58" s="965"/>
      <c r="I58" s="965"/>
      <c r="J58" s="965"/>
      <c r="K58" s="965"/>
      <c r="L58" s="965"/>
      <c r="M58" s="965"/>
      <c r="N58" s="966"/>
      <c r="O58" s="266"/>
      <c r="P58" s="267"/>
      <c r="Q58" s="270">
        <f>SUM(Q38:Q57)-Q46</f>
        <v>28735220</v>
      </c>
      <c r="R58" s="270">
        <f>SUM(R38:R57)-R46</f>
        <v>31120440</v>
      </c>
      <c r="S58" s="627">
        <f t="shared" si="7"/>
        <v>2385220</v>
      </c>
      <c r="T58" s="610" t="s">
        <v>700</v>
      </c>
      <c r="U58" s="266"/>
      <c r="V58" s="266"/>
      <c r="W58" s="266"/>
      <c r="X58" s="266"/>
      <c r="Y58" s="266"/>
      <c r="Z58" s="266"/>
      <c r="AA58" s="266"/>
      <c r="AB58" s="266"/>
      <c r="AC58" s="71"/>
      <c r="AD58" s="71"/>
      <c r="AE58" s="71"/>
      <c r="AF58" s="71"/>
      <c r="AG58" s="71"/>
      <c r="AH58" s="71"/>
      <c r="AI58" s="71"/>
      <c r="AJ58" s="71"/>
      <c r="AK58" s="71"/>
      <c r="AL58" s="71"/>
      <c r="AM58" s="71"/>
      <c r="AN58" s="71"/>
      <c r="AO58" s="71"/>
      <c r="AP58" s="71"/>
    </row>
    <row r="59" spans="1:42" ht="7.5" customHeight="1">
      <c r="A59" s="557"/>
      <c r="B59" s="557"/>
      <c r="C59" s="557"/>
      <c r="D59" s="269"/>
      <c r="E59" s="564"/>
      <c r="F59" s="564"/>
      <c r="G59" s="564"/>
      <c r="H59" s="564"/>
      <c r="I59" s="564"/>
      <c r="J59" s="564"/>
      <c r="K59" s="564"/>
      <c r="L59" s="564"/>
      <c r="M59" s="564"/>
      <c r="N59" s="564"/>
      <c r="O59" s="266"/>
      <c r="P59" s="267"/>
      <c r="Q59" s="266"/>
      <c r="R59" s="266"/>
      <c r="S59" s="266"/>
      <c r="T59" s="266"/>
      <c r="U59" s="266"/>
      <c r="V59" s="266"/>
      <c r="W59" s="266"/>
      <c r="X59" s="266"/>
      <c r="Y59" s="266"/>
      <c r="Z59" s="266"/>
      <c r="AA59" s="266"/>
      <c r="AB59" s="266"/>
      <c r="AC59" s="71"/>
      <c r="AD59" s="71"/>
      <c r="AE59" s="71"/>
      <c r="AF59" s="71"/>
      <c r="AG59" s="71"/>
      <c r="AH59" s="71"/>
      <c r="AI59" s="71"/>
      <c r="AJ59" s="71"/>
      <c r="AK59" s="71"/>
      <c r="AL59" s="71"/>
      <c r="AM59" s="71"/>
      <c r="AN59" s="71"/>
      <c r="AO59" s="71"/>
      <c r="AP59" s="71"/>
    </row>
    <row r="60" spans="1:42" ht="20.25" customHeight="1">
      <c r="A60" s="974" t="s">
        <v>332</v>
      </c>
      <c r="B60" s="974"/>
      <c r="C60" s="974"/>
      <c r="D60" s="974"/>
      <c r="E60" s="974"/>
      <c r="F60" s="974"/>
      <c r="G60" s="974"/>
      <c r="H60" s="562"/>
      <c r="I60" s="552"/>
      <c r="J60" s="549"/>
      <c r="K60" s="549"/>
      <c r="L60" s="552"/>
      <c r="M60" s="552"/>
      <c r="N60" s="552"/>
      <c r="O60" s="552"/>
      <c r="P60" s="540"/>
      <c r="Q60" s="607"/>
      <c r="R60" s="552"/>
      <c r="S60" s="552"/>
      <c r="T60" s="552"/>
      <c r="U60" s="552"/>
      <c r="V60" s="552"/>
      <c r="W60" s="552"/>
      <c r="X60" s="552"/>
      <c r="Y60" s="552"/>
      <c r="Z60" s="552"/>
      <c r="AA60" s="552"/>
      <c r="AB60" s="552"/>
      <c r="AC60" s="71"/>
      <c r="AD60" s="71"/>
      <c r="AE60" s="71"/>
      <c r="AF60" s="71"/>
      <c r="AG60" s="71"/>
      <c r="AH60" s="71"/>
      <c r="AI60" s="71"/>
      <c r="AJ60" s="71"/>
      <c r="AK60" s="71"/>
      <c r="AL60" s="71"/>
      <c r="AM60" s="71"/>
      <c r="AN60" s="71"/>
      <c r="AO60" s="71"/>
      <c r="AP60" s="71"/>
    </row>
    <row r="61" spans="1:42" ht="11.25" customHeight="1">
      <c r="A61" s="724">
        <f>D58</f>
        <v>28597310</v>
      </c>
      <c r="B61" s="724"/>
      <c r="C61" s="724"/>
      <c r="D61" s="191">
        <v>152435.78</v>
      </c>
      <c r="E61" s="432" t="s">
        <v>495</v>
      </c>
      <c r="F61" s="552" t="s">
        <v>283</v>
      </c>
      <c r="G61" s="719">
        <f>ROUND(A61/D61,2)</f>
        <v>187.6</v>
      </c>
      <c r="H61" s="719"/>
      <c r="I61" s="720"/>
      <c r="J61" s="720"/>
      <c r="K61" s="720"/>
      <c r="L61" s="720"/>
      <c r="M61" s="720"/>
      <c r="N61" s="720"/>
      <c r="O61" s="526"/>
      <c r="P61" s="37"/>
      <c r="Q61" s="266"/>
      <c r="R61" s="526"/>
      <c r="S61" s="526"/>
      <c r="T61" s="526"/>
      <c r="U61" s="526"/>
      <c r="V61" s="526"/>
      <c r="W61" s="526"/>
      <c r="X61" s="526"/>
      <c r="Y61" s="526"/>
      <c r="Z61" s="526"/>
      <c r="AA61" s="526"/>
      <c r="AB61" s="526"/>
      <c r="AC61" s="71"/>
      <c r="AD61" s="71"/>
      <c r="AE61" s="71"/>
      <c r="AF61" s="71"/>
      <c r="AG61" s="71"/>
      <c r="AH61" s="71"/>
      <c r="AI61" s="71"/>
      <c r="AJ61" s="71"/>
      <c r="AK61" s="71"/>
      <c r="AL61" s="71"/>
      <c r="AM61" s="71"/>
      <c r="AN61" s="71"/>
      <c r="AO61" s="71"/>
      <c r="AP61" s="71"/>
    </row>
    <row r="62" spans="1:42" ht="11.25" customHeight="1">
      <c r="A62" s="721">
        <f>E58+F58</f>
        <v>2546030</v>
      </c>
      <c r="B62" s="721"/>
      <c r="C62" s="721"/>
      <c r="D62" s="265">
        <v>13934.22</v>
      </c>
      <c r="E62" s="433" t="s">
        <v>496</v>
      </c>
      <c r="F62" s="552" t="s">
        <v>497</v>
      </c>
      <c r="G62" s="722">
        <f>ROUND(A62/D62,2)</f>
        <v>182.72</v>
      </c>
      <c r="H62" s="722"/>
      <c r="I62" s="526"/>
      <c r="J62" s="526"/>
      <c r="K62" s="526"/>
      <c r="L62" s="526"/>
      <c r="M62" s="526"/>
      <c r="N62" s="526"/>
      <c r="O62" s="526"/>
      <c r="P62" s="37"/>
      <c r="Q62" s="266"/>
      <c r="R62" s="526"/>
      <c r="S62" s="526"/>
      <c r="T62" s="526"/>
      <c r="U62" s="526"/>
      <c r="V62" s="526"/>
      <c r="W62" s="526"/>
      <c r="X62" s="526"/>
      <c r="Y62" s="526"/>
      <c r="Z62" s="526"/>
      <c r="AA62" s="526"/>
      <c r="AB62" s="526"/>
      <c r="AC62" s="71"/>
      <c r="AD62" s="71"/>
      <c r="AE62" s="71"/>
      <c r="AF62" s="71"/>
      <c r="AG62" s="71"/>
      <c r="AH62" s="71"/>
      <c r="AI62" s="71"/>
      <c r="AJ62" s="71"/>
      <c r="AK62" s="71"/>
      <c r="AL62" s="71"/>
      <c r="AM62" s="71"/>
      <c r="AN62" s="71"/>
      <c r="AO62" s="71"/>
      <c r="AP62" s="71"/>
    </row>
    <row r="63" spans="1:42" ht="12.75" customHeight="1">
      <c r="A63" s="1323" t="s">
        <v>217</v>
      </c>
      <c r="B63" s="1324"/>
      <c r="C63" s="559" t="s">
        <v>216</v>
      </c>
      <c r="D63" s="546" t="s">
        <v>215</v>
      </c>
      <c r="E63" s="780" t="s">
        <v>214</v>
      </c>
      <c r="F63" s="781"/>
      <c r="G63" s="785"/>
      <c r="H63" s="780" t="s">
        <v>213</v>
      </c>
      <c r="I63" s="781"/>
      <c r="J63" s="781"/>
      <c r="K63" s="781"/>
      <c r="L63" s="785"/>
      <c r="M63" s="780" t="s">
        <v>326</v>
      </c>
      <c r="N63" s="785"/>
      <c r="O63" s="421"/>
      <c r="P63" s="322"/>
      <c r="Q63" s="617"/>
      <c r="R63" s="552"/>
      <c r="S63" s="552"/>
      <c r="T63" s="552"/>
      <c r="U63" s="552"/>
      <c r="V63" s="552"/>
      <c r="W63" s="552"/>
      <c r="X63" s="552"/>
      <c r="Y63" s="552"/>
      <c r="Z63" s="552"/>
      <c r="AA63" s="552"/>
      <c r="AB63" s="552"/>
      <c r="AC63" s="264"/>
      <c r="AD63" s="263"/>
      <c r="AE63" s="71"/>
      <c r="AF63" s="71"/>
      <c r="AG63" s="71"/>
      <c r="AH63" s="71"/>
      <c r="AI63" s="71"/>
      <c r="AJ63" s="71"/>
      <c r="AK63" s="71"/>
      <c r="AL63" s="71"/>
      <c r="AM63" s="71"/>
      <c r="AN63" s="71"/>
      <c r="AO63" s="71"/>
      <c r="AP63" s="71"/>
    </row>
    <row r="64" spans="1:42" ht="16.5" customHeight="1">
      <c r="A64" s="1323">
        <v>79.319999999999993</v>
      </c>
      <c r="B64" s="1324"/>
      <c r="C64" s="188">
        <v>258</v>
      </c>
      <c r="D64" s="726">
        <f>G61</f>
        <v>187.6</v>
      </c>
      <c r="E64" s="733">
        <f>ROUND(A64*$D$64,-1)</f>
        <v>14880</v>
      </c>
      <c r="F64" s="734"/>
      <c r="G64" s="735"/>
      <c r="H64" s="733">
        <f>ROUND(E64*C64,0)</f>
        <v>3839040</v>
      </c>
      <c r="I64" s="734"/>
      <c r="J64" s="734"/>
      <c r="K64" s="734"/>
      <c r="L64" s="735"/>
      <c r="M64" s="400"/>
      <c r="N64" s="438"/>
      <c r="O64" s="422"/>
      <c r="P64" s="323"/>
      <c r="Q64" s="617"/>
      <c r="R64" s="562"/>
      <c r="S64" s="562"/>
      <c r="T64" s="562"/>
      <c r="U64" s="562"/>
      <c r="V64" s="562"/>
      <c r="W64" s="562"/>
      <c r="X64" s="562"/>
      <c r="Y64" s="562"/>
      <c r="Z64" s="562"/>
      <c r="AA64" s="562"/>
      <c r="AB64" s="562"/>
      <c r="AC64" s="262"/>
      <c r="AD64" s="257"/>
      <c r="AE64" s="261"/>
      <c r="AF64" s="71"/>
      <c r="AG64" s="71"/>
      <c r="AH64" s="71"/>
      <c r="AI64" s="71"/>
      <c r="AJ64" s="71"/>
      <c r="AK64" s="71"/>
      <c r="AL64" s="71"/>
      <c r="AM64" s="71"/>
      <c r="AN64" s="71"/>
      <c r="AO64" s="71"/>
      <c r="AP64" s="71"/>
    </row>
    <row r="65" spans="1:42" ht="16.5" customHeight="1">
      <c r="A65" s="1323">
        <v>92.54</v>
      </c>
      <c r="B65" s="1324"/>
      <c r="C65" s="188">
        <v>196</v>
      </c>
      <c r="D65" s="727"/>
      <c r="E65" s="733">
        <f>ROUND(A65*$D$64,-1)</f>
        <v>17360</v>
      </c>
      <c r="F65" s="734"/>
      <c r="G65" s="735"/>
      <c r="H65" s="733">
        <f>ROUND(E65*C65,0)</f>
        <v>3402560</v>
      </c>
      <c r="I65" s="734"/>
      <c r="J65" s="734"/>
      <c r="K65" s="734"/>
      <c r="L65" s="735"/>
      <c r="M65" s="400"/>
      <c r="N65" s="438"/>
      <c r="O65" s="422"/>
      <c r="P65" s="182"/>
      <c r="Q65" s="607"/>
      <c r="R65" s="562"/>
      <c r="S65" s="562"/>
      <c r="T65" s="562"/>
      <c r="U65" s="562"/>
      <c r="V65" s="562"/>
      <c r="W65" s="562"/>
      <c r="X65" s="562"/>
      <c r="Y65" s="562"/>
      <c r="Z65" s="562"/>
      <c r="AA65" s="562"/>
      <c r="AB65" s="562"/>
      <c r="AC65" s="262"/>
      <c r="AD65" s="257"/>
      <c r="AE65" s="261"/>
      <c r="AF65" s="71"/>
      <c r="AG65" s="71"/>
      <c r="AH65" s="71"/>
      <c r="AI65" s="71"/>
      <c r="AJ65" s="71"/>
      <c r="AK65" s="71"/>
      <c r="AL65" s="71"/>
      <c r="AM65" s="71"/>
      <c r="AN65" s="71"/>
      <c r="AO65" s="71"/>
      <c r="AP65" s="71"/>
    </row>
    <row r="66" spans="1:42" ht="16.5" customHeight="1">
      <c r="A66" s="1323">
        <v>109.07</v>
      </c>
      <c r="B66" s="1324"/>
      <c r="C66" s="188">
        <v>815</v>
      </c>
      <c r="D66" s="727"/>
      <c r="E66" s="733">
        <f>ROUND(A66*$D$64,-1)</f>
        <v>20460</v>
      </c>
      <c r="F66" s="734"/>
      <c r="G66" s="735"/>
      <c r="H66" s="733">
        <f>ROUND(E66*C66,0)</f>
        <v>16674900</v>
      </c>
      <c r="I66" s="734"/>
      <c r="J66" s="734"/>
      <c r="K66" s="734"/>
      <c r="L66" s="735"/>
      <c r="M66" s="401"/>
      <c r="N66" s="438"/>
      <c r="O66" s="422"/>
      <c r="P66" s="182"/>
      <c r="Q66" s="607"/>
      <c r="R66" s="562"/>
      <c r="S66" s="562"/>
      <c r="T66" s="562"/>
      <c r="U66" s="562"/>
      <c r="V66" s="562"/>
      <c r="W66" s="562"/>
      <c r="X66" s="562"/>
      <c r="Y66" s="562"/>
      <c r="Z66" s="562"/>
      <c r="AA66" s="562"/>
      <c r="AB66" s="562"/>
      <c r="AC66" s="262"/>
      <c r="AD66" s="257"/>
      <c r="AE66" s="261"/>
      <c r="AF66" s="71"/>
      <c r="AG66" s="71"/>
      <c r="AH66" s="71"/>
      <c r="AI66" s="71"/>
      <c r="AJ66" s="71"/>
      <c r="AK66" s="71"/>
      <c r="AL66" s="71"/>
      <c r="AM66" s="71"/>
      <c r="AN66" s="71"/>
      <c r="AO66" s="71"/>
      <c r="AP66" s="71"/>
    </row>
    <row r="67" spans="1:42" ht="16.5" customHeight="1">
      <c r="A67" s="1323">
        <v>128.9</v>
      </c>
      <c r="B67" s="1324"/>
      <c r="C67" s="188">
        <v>68</v>
      </c>
      <c r="D67" s="727"/>
      <c r="E67" s="733">
        <f>ROUND(A67*$D$64,-1)</f>
        <v>24180</v>
      </c>
      <c r="F67" s="734"/>
      <c r="G67" s="735"/>
      <c r="H67" s="733">
        <f t="shared" ref="H67:H70" si="9">ROUND(E67*C67,0)</f>
        <v>1644240</v>
      </c>
      <c r="I67" s="734"/>
      <c r="J67" s="734"/>
      <c r="K67" s="734"/>
      <c r="L67" s="735"/>
      <c r="M67" s="401"/>
      <c r="N67" s="438"/>
      <c r="O67" s="422"/>
      <c r="P67" s="182"/>
      <c r="Q67" s="607"/>
      <c r="R67" s="562"/>
      <c r="S67" s="562"/>
      <c r="T67" s="562"/>
      <c r="U67" s="562"/>
      <c r="V67" s="562"/>
      <c r="W67" s="562"/>
      <c r="X67" s="562"/>
      <c r="Y67" s="562"/>
      <c r="Z67" s="562"/>
      <c r="AA67" s="562"/>
      <c r="AB67" s="562"/>
      <c r="AC67" s="262"/>
      <c r="AD67" s="257"/>
      <c r="AE67" s="261"/>
      <c r="AF67" s="71"/>
      <c r="AG67" s="71"/>
      <c r="AH67" s="71"/>
      <c r="AI67" s="71"/>
      <c r="AJ67" s="71"/>
      <c r="AK67" s="71"/>
      <c r="AL67" s="71"/>
      <c r="AM67" s="71"/>
      <c r="AN67" s="71"/>
      <c r="AO67" s="71"/>
      <c r="AP67" s="71"/>
    </row>
    <row r="68" spans="1:42" ht="16.5" customHeight="1" thickBot="1">
      <c r="A68" s="1325">
        <v>158.63999999999999</v>
      </c>
      <c r="B68" s="1326"/>
      <c r="C68" s="441">
        <v>102</v>
      </c>
      <c r="D68" s="728"/>
      <c r="E68" s="738">
        <f>ROUND(A68*$D$64,-1)</f>
        <v>29760</v>
      </c>
      <c r="F68" s="739"/>
      <c r="G68" s="740"/>
      <c r="H68" s="738">
        <f t="shared" si="9"/>
        <v>3035520</v>
      </c>
      <c r="I68" s="739"/>
      <c r="J68" s="739"/>
      <c r="K68" s="739"/>
      <c r="L68" s="740"/>
      <c r="M68" s="442"/>
      <c r="N68" s="443"/>
      <c r="O68" s="422"/>
      <c r="P68" s="182"/>
      <c r="Q68" s="607"/>
      <c r="R68" s="562"/>
      <c r="S68" s="562"/>
      <c r="T68" s="562"/>
      <c r="U68" s="562"/>
      <c r="V68" s="562"/>
      <c r="W68" s="562"/>
      <c r="X68" s="562"/>
      <c r="Y68" s="562"/>
      <c r="Z68" s="562"/>
      <c r="AA68" s="562"/>
      <c r="AB68" s="562"/>
      <c r="AC68" s="262"/>
      <c r="AD68" s="257"/>
      <c r="AE68" s="261"/>
      <c r="AF68" s="263"/>
      <c r="AG68" s="71"/>
      <c r="AH68" s="71"/>
      <c r="AI68" s="71"/>
      <c r="AJ68" s="71"/>
      <c r="AK68" s="71"/>
      <c r="AL68" s="71"/>
      <c r="AM68" s="71"/>
      <c r="AN68" s="71"/>
      <c r="AO68" s="71"/>
      <c r="AP68" s="71"/>
    </row>
    <row r="69" spans="1:42" ht="16.5" customHeight="1">
      <c r="A69" s="1327">
        <v>188.39</v>
      </c>
      <c r="B69" s="1328"/>
      <c r="C69" s="189">
        <v>34</v>
      </c>
      <c r="D69" s="1329">
        <f>G62</f>
        <v>182.72</v>
      </c>
      <c r="E69" s="1330">
        <f>ROUND(A69*$D$69,-1)</f>
        <v>34420</v>
      </c>
      <c r="F69" s="1331"/>
      <c r="G69" s="1332"/>
      <c r="H69" s="1330">
        <f>ROUND(E69*C69,0)</f>
        <v>1170280</v>
      </c>
      <c r="I69" s="1331"/>
      <c r="J69" s="1331"/>
      <c r="K69" s="1331"/>
      <c r="L69" s="1332"/>
      <c r="M69" s="424"/>
      <c r="N69" s="425"/>
      <c r="O69" s="423"/>
      <c r="P69" s="182"/>
      <c r="Q69" s="607"/>
      <c r="R69" s="562"/>
      <c r="S69" s="562"/>
      <c r="T69" s="562"/>
      <c r="U69" s="562"/>
      <c r="V69" s="562"/>
      <c r="W69" s="562"/>
      <c r="X69" s="562"/>
      <c r="Y69" s="562"/>
      <c r="Z69" s="562"/>
      <c r="AA69" s="562"/>
      <c r="AB69" s="562"/>
      <c r="AC69" s="262"/>
      <c r="AD69" s="257"/>
      <c r="AE69" s="261"/>
      <c r="AF69" s="257"/>
      <c r="AG69" s="71"/>
      <c r="AH69" s="71"/>
      <c r="AI69" s="71"/>
      <c r="AJ69" s="71"/>
      <c r="AK69" s="71"/>
      <c r="AL69" s="71"/>
      <c r="AM69" s="71"/>
      <c r="AN69" s="71"/>
      <c r="AO69" s="71"/>
      <c r="AP69" s="71"/>
    </row>
    <row r="70" spans="1:42" ht="16.5" customHeight="1">
      <c r="A70" s="1323">
        <v>221.44</v>
      </c>
      <c r="B70" s="1324"/>
      <c r="C70" s="188">
        <v>34</v>
      </c>
      <c r="D70" s="729"/>
      <c r="E70" s="733">
        <f>ROUND(A70*$D$69,-1)</f>
        <v>40460</v>
      </c>
      <c r="F70" s="734"/>
      <c r="G70" s="735"/>
      <c r="H70" s="733">
        <f t="shared" si="9"/>
        <v>1375640</v>
      </c>
      <c r="I70" s="734"/>
      <c r="J70" s="734"/>
      <c r="K70" s="734"/>
      <c r="L70" s="735"/>
      <c r="M70" s="424"/>
      <c r="N70" s="425"/>
      <c r="O70" s="423"/>
      <c r="P70" s="182"/>
      <c r="Q70" s="607"/>
      <c r="R70" s="562"/>
      <c r="S70" s="562"/>
      <c r="T70" s="562"/>
      <c r="U70" s="562"/>
      <c r="V70" s="562"/>
      <c r="W70" s="562"/>
      <c r="X70" s="562"/>
      <c r="Y70" s="562"/>
      <c r="Z70" s="562"/>
      <c r="AA70" s="562"/>
      <c r="AB70" s="562"/>
      <c r="AC70" s="262"/>
      <c r="AD70" s="257"/>
      <c r="AE70" s="261"/>
      <c r="AF70" s="257"/>
      <c r="AG70" s="71"/>
      <c r="AH70" s="71"/>
      <c r="AI70" s="71"/>
      <c r="AJ70" s="71"/>
      <c r="AK70" s="71"/>
      <c r="AL70" s="71"/>
      <c r="AM70" s="71"/>
      <c r="AN70" s="71"/>
      <c r="AO70" s="71"/>
      <c r="AP70" s="71"/>
    </row>
    <row r="71" spans="1:42" ht="16.5" customHeight="1">
      <c r="A71" s="780" t="s">
        <v>211</v>
      </c>
      <c r="B71" s="785"/>
      <c r="C71" s="527">
        <f>SUM(C64:C70)</f>
        <v>1507</v>
      </c>
      <c r="D71" s="535"/>
      <c r="E71" s="733"/>
      <c r="F71" s="734"/>
      <c r="G71" s="735"/>
      <c r="H71" s="757">
        <f>SUM(H64:H70)</f>
        <v>31142180</v>
      </c>
      <c r="I71" s="758"/>
      <c r="J71" s="758"/>
      <c r="K71" s="758"/>
      <c r="L71" s="759"/>
      <c r="M71" s="402" t="s">
        <v>210</v>
      </c>
      <c r="N71" s="439">
        <f>H71-A61-A62</f>
        <v>-1160</v>
      </c>
      <c r="O71" s="553"/>
      <c r="P71" s="554"/>
      <c r="Q71" s="607"/>
      <c r="R71" s="554"/>
      <c r="S71" s="554"/>
      <c r="T71" s="554"/>
      <c r="U71" s="554"/>
      <c r="V71" s="554"/>
      <c r="W71" s="554"/>
      <c r="X71" s="554"/>
      <c r="Y71" s="554"/>
      <c r="Z71" s="554"/>
      <c r="AA71" s="554"/>
      <c r="AB71" s="554"/>
      <c r="AC71" s="71"/>
      <c r="AD71" s="257"/>
      <c r="AE71" s="260"/>
      <c r="AF71" s="257"/>
      <c r="AG71" s="257">
        <f>AC63-AF71</f>
        <v>0</v>
      </c>
      <c r="AH71" s="71"/>
      <c r="AI71" s="71"/>
      <c r="AJ71" s="71"/>
      <c r="AK71" s="71"/>
      <c r="AL71" s="71"/>
      <c r="AM71" s="71"/>
      <c r="AN71" s="71"/>
      <c r="AO71" s="71"/>
      <c r="AP71" s="71"/>
    </row>
    <row r="72" spans="1:42" ht="21" customHeight="1">
      <c r="A72" s="725" t="s">
        <v>499</v>
      </c>
      <c r="B72" s="725"/>
      <c r="C72" s="725"/>
      <c r="D72" s="725"/>
      <c r="E72" s="725"/>
      <c r="F72" s="725"/>
      <c r="G72" s="725"/>
      <c r="H72" s="725"/>
      <c r="I72" s="725"/>
      <c r="J72" s="725"/>
      <c r="K72" s="725"/>
      <c r="L72" s="725"/>
      <c r="M72" s="725"/>
      <c r="N72" s="725"/>
      <c r="O72" s="554"/>
      <c r="P72" s="543"/>
      <c r="Q72" s="607"/>
      <c r="R72" s="554"/>
      <c r="S72" s="554"/>
      <c r="T72" s="554"/>
      <c r="U72" s="554"/>
      <c r="V72" s="554"/>
      <c r="W72" s="554"/>
      <c r="X72" s="554"/>
      <c r="Y72" s="554"/>
      <c r="Z72" s="554"/>
      <c r="AA72" s="554"/>
      <c r="AB72" s="554"/>
      <c r="AC72" s="71"/>
      <c r="AD72" s="71"/>
      <c r="AE72" s="71"/>
      <c r="AF72" s="257"/>
      <c r="AG72" s="71"/>
      <c r="AH72" s="71"/>
      <c r="AI72" s="71"/>
      <c r="AJ72" s="71"/>
      <c r="AK72" s="71"/>
      <c r="AL72" s="71"/>
      <c r="AM72" s="71"/>
      <c r="AN72" s="71"/>
      <c r="AO72" s="71"/>
      <c r="AP72" s="71"/>
    </row>
    <row r="73" spans="1:42">
      <c r="A73" s="259" t="s">
        <v>331</v>
      </c>
      <c r="B73" s="259"/>
      <c r="C73" s="259"/>
      <c r="D73" s="221" t="s">
        <v>255</v>
      </c>
      <c r="E73" s="221"/>
      <c r="F73" s="645" t="s">
        <v>330</v>
      </c>
      <c r="G73" s="645"/>
      <c r="H73" s="645"/>
      <c r="I73" s="645"/>
      <c r="J73" s="645"/>
      <c r="K73" s="645"/>
      <c r="L73" s="645"/>
      <c r="M73" s="764">
        <f>D77</f>
        <v>22353730</v>
      </c>
      <c r="N73" s="764"/>
      <c r="O73" s="533"/>
      <c r="P73" s="220" t="s">
        <v>400</v>
      </c>
      <c r="Q73" s="615"/>
      <c r="R73" s="533"/>
      <c r="S73" s="533"/>
      <c r="T73" s="533"/>
      <c r="U73" s="533"/>
      <c r="V73" s="533"/>
      <c r="W73" s="533"/>
      <c r="X73" s="533"/>
      <c r="Y73" s="533"/>
      <c r="Z73" s="533"/>
      <c r="AA73" s="533"/>
      <c r="AB73" s="533"/>
      <c r="AC73" s="71" t="s">
        <v>329</v>
      </c>
      <c r="AD73" s="543">
        <f>M73-AD75</f>
        <v>-22405310</v>
      </c>
      <c r="AE73" s="71"/>
      <c r="AF73" s="257"/>
      <c r="AG73" s="71"/>
      <c r="AH73" s="71"/>
      <c r="AI73" s="71"/>
      <c r="AJ73" s="71"/>
      <c r="AK73" s="71"/>
      <c r="AL73" s="71"/>
      <c r="AM73" s="71"/>
      <c r="AN73" s="71"/>
      <c r="AO73" s="71"/>
      <c r="AP73" s="71"/>
    </row>
    <row r="74" spans="1:42" ht="5.25" customHeight="1">
      <c r="A74" s="675"/>
      <c r="B74" s="675"/>
      <c r="C74" s="675"/>
      <c r="D74" s="675"/>
      <c r="E74" s="675"/>
      <c r="F74" s="675"/>
      <c r="G74" s="675"/>
      <c r="H74" s="675"/>
      <c r="I74" s="675"/>
      <c r="J74" s="675"/>
      <c r="K74" s="675"/>
      <c r="L74" s="675"/>
      <c r="M74" s="675"/>
      <c r="N74" s="675"/>
      <c r="O74" s="533"/>
      <c r="P74" s="220"/>
      <c r="Q74" s="615"/>
      <c r="R74" s="533"/>
      <c r="S74" s="533"/>
      <c r="T74" s="533"/>
      <c r="U74" s="533"/>
      <c r="V74" s="533"/>
      <c r="W74" s="533"/>
      <c r="X74" s="533"/>
      <c r="Y74" s="533"/>
      <c r="Z74" s="533"/>
      <c r="AA74" s="533"/>
      <c r="AB74" s="533"/>
      <c r="AC74" s="71"/>
      <c r="AD74" s="543"/>
      <c r="AE74" s="71"/>
      <c r="AF74" s="257"/>
      <c r="AG74" s="71"/>
      <c r="AH74" s="71"/>
      <c r="AI74" s="71"/>
      <c r="AJ74" s="71"/>
      <c r="AK74" s="71"/>
      <c r="AL74" s="71"/>
      <c r="AM74" s="71"/>
      <c r="AN74" s="71"/>
      <c r="AO74" s="71"/>
      <c r="AP74" s="71"/>
    </row>
    <row r="75" spans="1:42" s="522" customFormat="1" ht="18" customHeight="1">
      <c r="A75" s="69" t="s">
        <v>314</v>
      </c>
      <c r="B75" s="245"/>
      <c r="C75" s="245"/>
      <c r="D75" s="245"/>
      <c r="E75" s="245"/>
      <c r="F75" s="245"/>
      <c r="G75" s="245"/>
      <c r="H75" s="245"/>
      <c r="I75" s="245"/>
      <c r="J75" s="245"/>
      <c r="K75" s="245"/>
      <c r="L75" s="245"/>
      <c r="M75" s="245"/>
      <c r="N75" s="245"/>
      <c r="O75" s="245"/>
      <c r="P75" s="246" t="s">
        <v>401</v>
      </c>
      <c r="Q75" s="618"/>
      <c r="R75" s="245"/>
      <c r="S75" s="245"/>
      <c r="T75" s="245"/>
      <c r="U75" s="245"/>
      <c r="V75" s="245"/>
      <c r="W75" s="245"/>
      <c r="X75" s="245"/>
      <c r="Y75" s="245"/>
      <c r="Z75" s="245"/>
      <c r="AA75" s="245"/>
      <c r="AB75" s="245"/>
      <c r="AC75" s="71" t="s">
        <v>328</v>
      </c>
      <c r="AD75" s="258">
        <v>44759040</v>
      </c>
      <c r="AE75" s="242"/>
      <c r="AF75" s="257"/>
      <c r="AG75" s="242"/>
      <c r="AH75" s="242"/>
      <c r="AI75" s="242"/>
      <c r="AJ75" s="242"/>
      <c r="AK75" s="242"/>
      <c r="AL75" s="242"/>
      <c r="AM75" s="242"/>
      <c r="AN75" s="242"/>
      <c r="AO75" s="242"/>
      <c r="AP75" s="242"/>
    </row>
    <row r="76" spans="1:42" s="522" customFormat="1" ht="13.5" customHeight="1" thickBot="1">
      <c r="A76" s="743" t="s">
        <v>320</v>
      </c>
      <c r="B76" s="744"/>
      <c r="C76" s="745"/>
      <c r="D76" s="743" t="s">
        <v>1</v>
      </c>
      <c r="E76" s="744"/>
      <c r="F76" s="745"/>
      <c r="G76" s="743" t="s">
        <v>212</v>
      </c>
      <c r="H76" s="744"/>
      <c r="I76" s="744"/>
      <c r="J76" s="744"/>
      <c r="K76" s="744"/>
      <c r="L76" s="744"/>
      <c r="M76" s="744"/>
      <c r="N76" s="745"/>
      <c r="O76" s="557"/>
      <c r="P76" s="244"/>
      <c r="Q76" s="607"/>
      <c r="R76" s="557"/>
      <c r="S76" s="557"/>
      <c r="T76" s="557"/>
      <c r="U76" s="557"/>
      <c r="V76" s="557"/>
      <c r="W76" s="557"/>
      <c r="X76" s="557"/>
      <c r="Y76" s="557"/>
      <c r="Z76" s="557"/>
      <c r="AA76" s="557"/>
      <c r="AB76" s="557"/>
      <c r="AC76" s="242"/>
      <c r="AD76" s="242"/>
      <c r="AE76" s="242"/>
      <c r="AF76" s="257"/>
      <c r="AG76" s="242"/>
      <c r="AH76" s="242"/>
      <c r="AI76" s="242"/>
      <c r="AJ76" s="242"/>
      <c r="AK76" s="242"/>
      <c r="AL76" s="242"/>
      <c r="AM76" s="242"/>
      <c r="AN76" s="242"/>
      <c r="AO76" s="242"/>
      <c r="AP76" s="242"/>
    </row>
    <row r="77" spans="1:42" s="522" customFormat="1" ht="18" customHeight="1" thickTop="1">
      <c r="A77" s="1333" t="s">
        <v>327</v>
      </c>
      <c r="B77" s="1334"/>
      <c r="C77" s="1335"/>
      <c r="D77" s="1336">
        <f>A80+A81</f>
        <v>22353730</v>
      </c>
      <c r="E77" s="1337"/>
      <c r="F77" s="1338"/>
      <c r="G77" s="1339" t="s">
        <v>571</v>
      </c>
      <c r="H77" s="1340"/>
      <c r="I77" s="1340"/>
      <c r="J77" s="1340"/>
      <c r="K77" s="1340"/>
      <c r="L77" s="1340"/>
      <c r="M77" s="1340"/>
      <c r="N77" s="1341"/>
      <c r="O77" s="12"/>
      <c r="P77" s="243"/>
      <c r="Q77" s="266"/>
      <c r="R77" s="12"/>
      <c r="S77" s="12"/>
      <c r="T77" s="12"/>
      <c r="U77" s="12"/>
      <c r="V77" s="12"/>
      <c r="W77" s="12"/>
      <c r="X77" s="12"/>
      <c r="Y77" s="12"/>
      <c r="Z77" s="12"/>
      <c r="AA77" s="12"/>
      <c r="AB77" s="12"/>
      <c r="AC77" s="242"/>
      <c r="AD77" s="242"/>
      <c r="AE77" s="242"/>
      <c r="AF77" s="257"/>
      <c r="AG77" s="242"/>
      <c r="AH77" s="242"/>
      <c r="AI77" s="242"/>
      <c r="AJ77" s="242"/>
      <c r="AK77" s="242"/>
      <c r="AL77" s="242"/>
      <c r="AM77" s="242"/>
      <c r="AN77" s="242"/>
      <c r="AO77" s="242"/>
      <c r="AP77" s="242"/>
    </row>
    <row r="78" spans="1:42" s="522" customFormat="1" ht="4.5" customHeight="1">
      <c r="A78" s="557"/>
      <c r="B78" s="557"/>
      <c r="C78" s="557"/>
      <c r="D78" s="554"/>
      <c r="E78" s="554"/>
      <c r="F78" s="554"/>
      <c r="G78" s="557"/>
      <c r="H78" s="557"/>
      <c r="I78" s="557"/>
      <c r="J78" s="557"/>
      <c r="K78" s="557"/>
      <c r="L78" s="557"/>
      <c r="M78" s="557"/>
      <c r="N78" s="557"/>
      <c r="O78" s="557"/>
      <c r="P78" s="244"/>
      <c r="Q78" s="607"/>
      <c r="R78" s="557"/>
      <c r="S78" s="557"/>
      <c r="T78" s="557"/>
      <c r="U78" s="557"/>
      <c r="V78" s="557"/>
      <c r="W78" s="557"/>
      <c r="X78" s="557"/>
      <c r="Y78" s="557"/>
      <c r="Z78" s="557"/>
      <c r="AA78" s="557"/>
      <c r="AB78" s="557"/>
      <c r="AC78" s="242"/>
      <c r="AD78" s="242"/>
      <c r="AE78" s="242"/>
      <c r="AF78" s="242"/>
      <c r="AG78" s="242"/>
      <c r="AH78" s="242"/>
      <c r="AI78" s="242"/>
      <c r="AJ78" s="242"/>
      <c r="AK78" s="242"/>
      <c r="AL78" s="242"/>
      <c r="AM78" s="242"/>
      <c r="AN78" s="242"/>
      <c r="AO78" s="242"/>
      <c r="AP78" s="242"/>
    </row>
    <row r="79" spans="1:42" s="522" customFormat="1" ht="13.5" customHeight="1">
      <c r="A79" s="674" t="s">
        <v>309</v>
      </c>
      <c r="B79" s="674"/>
      <c r="C79" s="674"/>
      <c r="D79" s="674"/>
      <c r="E79" s="674"/>
      <c r="F79" s="674"/>
      <c r="G79" s="674"/>
      <c r="H79" s="674"/>
      <c r="I79" s="674"/>
      <c r="J79" s="674"/>
      <c r="K79" s="674"/>
      <c r="L79" s="674"/>
      <c r="M79" s="674"/>
      <c r="N79" s="674"/>
      <c r="P79" s="242"/>
      <c r="Q79" s="618"/>
      <c r="AC79" s="242"/>
      <c r="AD79" s="242"/>
      <c r="AE79" s="242"/>
      <c r="AF79" s="242"/>
      <c r="AG79" s="242"/>
      <c r="AH79" s="242"/>
      <c r="AI79" s="242"/>
      <c r="AJ79" s="242"/>
      <c r="AK79" s="242"/>
      <c r="AL79" s="242"/>
      <c r="AM79" s="242"/>
      <c r="AN79" s="242"/>
      <c r="AO79" s="242"/>
      <c r="AP79" s="242"/>
    </row>
    <row r="80" spans="1:42" ht="11.25" customHeight="1">
      <c r="A80" s="724">
        <v>20311330</v>
      </c>
      <c r="B80" s="724"/>
      <c r="C80" s="724"/>
      <c r="D80" s="191">
        <v>152435.78</v>
      </c>
      <c r="E80" s="432" t="s">
        <v>495</v>
      </c>
      <c r="F80" s="552" t="s">
        <v>283</v>
      </c>
      <c r="G80" s="719">
        <f>ROUND(A80/D80,2)</f>
        <v>133.25</v>
      </c>
      <c r="H80" s="719"/>
      <c r="I80" s="720"/>
      <c r="J80" s="720"/>
      <c r="K80" s="720"/>
      <c r="L80" s="720"/>
      <c r="M80" s="720"/>
      <c r="N80" s="720"/>
      <c r="O80" s="526"/>
      <c r="P80" s="37"/>
      <c r="Q80" s="266"/>
      <c r="R80" s="526"/>
      <c r="S80" s="526"/>
      <c r="T80" s="526"/>
      <c r="U80" s="526"/>
      <c r="V80" s="526"/>
      <c r="W80" s="526"/>
      <c r="X80" s="526"/>
      <c r="Y80" s="526"/>
      <c r="Z80" s="526"/>
      <c r="AA80" s="526"/>
      <c r="AB80" s="526"/>
      <c r="AC80" s="71"/>
      <c r="AD80" s="71"/>
      <c r="AE80" s="71"/>
      <c r="AF80" s="71"/>
      <c r="AG80" s="71"/>
      <c r="AH80" s="71"/>
      <c r="AI80" s="71"/>
      <c r="AJ80" s="71"/>
      <c r="AK80" s="71"/>
      <c r="AL80" s="71"/>
      <c r="AM80" s="71"/>
      <c r="AN80" s="71"/>
      <c r="AO80" s="71"/>
      <c r="AP80" s="71"/>
    </row>
    <row r="81" spans="1:42" ht="11.25" customHeight="1">
      <c r="A81" s="721">
        <f>1856730+185670</f>
        <v>2042400</v>
      </c>
      <c r="B81" s="721"/>
      <c r="C81" s="721"/>
      <c r="D81" s="265">
        <v>13934.22</v>
      </c>
      <c r="E81" s="433" t="s">
        <v>496</v>
      </c>
      <c r="F81" s="552" t="s">
        <v>497</v>
      </c>
      <c r="G81" s="722">
        <f>ROUND(A81/D81,2)</f>
        <v>146.57</v>
      </c>
      <c r="H81" s="722"/>
      <c r="I81" s="526"/>
      <c r="J81" s="526"/>
      <c r="K81" s="526"/>
      <c r="L81" s="526"/>
      <c r="M81" s="526"/>
      <c r="N81" s="526"/>
      <c r="O81" s="526"/>
      <c r="P81" s="37"/>
      <c r="Q81" s="266"/>
      <c r="R81" s="526"/>
      <c r="S81" s="526"/>
      <c r="T81" s="526"/>
      <c r="U81" s="526"/>
      <c r="V81" s="526"/>
      <c r="W81" s="526"/>
      <c r="X81" s="526"/>
      <c r="Y81" s="526"/>
      <c r="Z81" s="526"/>
      <c r="AA81" s="526"/>
      <c r="AB81" s="526"/>
      <c r="AC81" s="71"/>
      <c r="AD81" s="71"/>
      <c r="AE81" s="71"/>
      <c r="AF81" s="71"/>
      <c r="AG81" s="71"/>
      <c r="AH81" s="71"/>
      <c r="AI81" s="71"/>
      <c r="AJ81" s="71"/>
      <c r="AK81" s="71"/>
      <c r="AL81" s="71"/>
      <c r="AM81" s="71"/>
      <c r="AN81" s="71"/>
      <c r="AO81" s="71"/>
      <c r="AP81" s="71"/>
    </row>
    <row r="82" spans="1:42" ht="13.5" customHeight="1">
      <c r="A82" s="1323" t="s">
        <v>217</v>
      </c>
      <c r="B82" s="1324"/>
      <c r="C82" s="559" t="s">
        <v>216</v>
      </c>
      <c r="D82" s="546" t="s">
        <v>215</v>
      </c>
      <c r="E82" s="780" t="s">
        <v>214</v>
      </c>
      <c r="F82" s="781"/>
      <c r="G82" s="785"/>
      <c r="H82" s="780" t="s">
        <v>213</v>
      </c>
      <c r="I82" s="781"/>
      <c r="J82" s="781"/>
      <c r="K82" s="781"/>
      <c r="L82" s="785"/>
      <c r="M82" s="780" t="s">
        <v>326</v>
      </c>
      <c r="N82" s="785"/>
      <c r="O82" s="552"/>
      <c r="P82" s="552"/>
      <c r="Q82" s="607"/>
      <c r="R82" s="552"/>
      <c r="S82" s="552"/>
      <c r="T82" s="552"/>
      <c r="U82" s="552"/>
      <c r="V82" s="552"/>
      <c r="W82" s="552"/>
      <c r="X82" s="552"/>
      <c r="Y82" s="552"/>
      <c r="Z82" s="552"/>
      <c r="AA82" s="552"/>
      <c r="AB82" s="552"/>
      <c r="AC82" s="71"/>
      <c r="AD82" s="71"/>
      <c r="AE82" s="71"/>
      <c r="AF82" s="71"/>
      <c r="AG82" s="71"/>
      <c r="AH82" s="71"/>
      <c r="AI82" s="71"/>
      <c r="AJ82" s="71"/>
      <c r="AK82" s="71"/>
      <c r="AL82" s="71"/>
      <c r="AM82" s="71"/>
      <c r="AN82" s="71"/>
      <c r="AO82" s="71"/>
      <c r="AP82" s="71"/>
    </row>
    <row r="83" spans="1:42" ht="17.25" customHeight="1">
      <c r="A83" s="1323">
        <v>79.319999999999993</v>
      </c>
      <c r="B83" s="1324"/>
      <c r="C83" s="188">
        <v>258</v>
      </c>
      <c r="D83" s="726">
        <f>G80</f>
        <v>133.25</v>
      </c>
      <c r="E83" s="733">
        <f>ROUND(A83*$D$83,-1)</f>
        <v>10570</v>
      </c>
      <c r="F83" s="734"/>
      <c r="G83" s="735"/>
      <c r="H83" s="733">
        <f t="shared" ref="H83:H89" si="10">E83*C83</f>
        <v>2727060</v>
      </c>
      <c r="I83" s="734"/>
      <c r="J83" s="734"/>
      <c r="K83" s="734"/>
      <c r="L83" s="735"/>
      <c r="M83" s="1342"/>
      <c r="N83" s="1343"/>
      <c r="O83" s="562"/>
      <c r="P83" s="182"/>
      <c r="Q83" s="607"/>
      <c r="R83" s="562"/>
      <c r="S83" s="562"/>
      <c r="T83" s="562"/>
      <c r="U83" s="562"/>
      <c r="V83" s="562"/>
      <c r="W83" s="562"/>
      <c r="X83" s="562"/>
      <c r="Y83" s="562"/>
      <c r="Z83" s="562"/>
      <c r="AA83" s="562"/>
      <c r="AB83" s="562"/>
      <c r="AC83" s="71"/>
      <c r="AD83" s="71"/>
      <c r="AE83" s="71"/>
      <c r="AF83" s="71"/>
      <c r="AG83" s="71"/>
      <c r="AH83" s="71"/>
      <c r="AI83" s="71"/>
      <c r="AJ83" s="71"/>
      <c r="AK83" s="71"/>
      <c r="AL83" s="71"/>
      <c r="AM83" s="71"/>
      <c r="AN83" s="71"/>
      <c r="AO83" s="71"/>
      <c r="AP83" s="71"/>
    </row>
    <row r="84" spans="1:42" ht="17.25" customHeight="1">
      <c r="A84" s="1323">
        <v>92.54</v>
      </c>
      <c r="B84" s="1324"/>
      <c r="C84" s="188">
        <v>196</v>
      </c>
      <c r="D84" s="727"/>
      <c r="E84" s="733">
        <f>ROUND(A84*$D$83,-1)</f>
        <v>12330</v>
      </c>
      <c r="F84" s="734"/>
      <c r="G84" s="735"/>
      <c r="H84" s="733">
        <f t="shared" si="10"/>
        <v>2416680</v>
      </c>
      <c r="I84" s="734"/>
      <c r="J84" s="734"/>
      <c r="K84" s="734"/>
      <c r="L84" s="735"/>
      <c r="M84" s="1344"/>
      <c r="N84" s="1345"/>
      <c r="O84" s="562"/>
      <c r="P84" s="182"/>
      <c r="Q84" s="607"/>
      <c r="R84" s="562"/>
      <c r="S84" s="562"/>
      <c r="T84" s="562"/>
      <c r="U84" s="562"/>
      <c r="V84" s="562"/>
      <c r="W84" s="562"/>
      <c r="X84" s="562"/>
      <c r="Y84" s="562"/>
      <c r="Z84" s="562"/>
      <c r="AA84" s="562"/>
      <c r="AB84" s="562"/>
      <c r="AC84" s="71"/>
      <c r="AD84" s="71"/>
      <c r="AE84" s="71"/>
      <c r="AF84" s="71"/>
      <c r="AG84" s="71"/>
      <c r="AH84" s="71"/>
      <c r="AI84" s="71"/>
      <c r="AJ84" s="71"/>
      <c r="AK84" s="71"/>
      <c r="AL84" s="71"/>
      <c r="AM84" s="71"/>
      <c r="AN84" s="71"/>
      <c r="AO84" s="71"/>
      <c r="AP84" s="71"/>
    </row>
    <row r="85" spans="1:42" ht="17.25" customHeight="1">
      <c r="A85" s="1323">
        <v>109.07</v>
      </c>
      <c r="B85" s="1324"/>
      <c r="C85" s="188">
        <v>815</v>
      </c>
      <c r="D85" s="727"/>
      <c r="E85" s="733">
        <f>ROUND(A85*$D$83,-1)</f>
        <v>14530</v>
      </c>
      <c r="F85" s="734"/>
      <c r="G85" s="735"/>
      <c r="H85" s="733">
        <f t="shared" si="10"/>
        <v>11841950</v>
      </c>
      <c r="I85" s="734"/>
      <c r="J85" s="734"/>
      <c r="K85" s="734"/>
      <c r="L85" s="735"/>
      <c r="M85" s="1344"/>
      <c r="N85" s="1345"/>
      <c r="O85" s="562"/>
      <c r="P85" s="182"/>
      <c r="Q85" s="607"/>
      <c r="R85" s="562"/>
      <c r="S85" s="562"/>
      <c r="T85" s="562"/>
      <c r="U85" s="562"/>
      <c r="V85" s="562"/>
      <c r="W85" s="562"/>
      <c r="X85" s="562"/>
      <c r="Y85" s="562"/>
      <c r="Z85" s="562"/>
      <c r="AA85" s="562"/>
      <c r="AB85" s="562"/>
      <c r="AC85" s="71"/>
      <c r="AD85" s="71"/>
      <c r="AE85" s="71"/>
      <c r="AF85" s="71"/>
      <c r="AG85" s="71"/>
      <c r="AH85" s="71"/>
      <c r="AI85" s="71"/>
      <c r="AJ85" s="71"/>
      <c r="AK85" s="71"/>
      <c r="AL85" s="71"/>
      <c r="AM85" s="71"/>
      <c r="AN85" s="71"/>
      <c r="AO85" s="71"/>
      <c r="AP85" s="71"/>
    </row>
    <row r="86" spans="1:42" ht="17.25" customHeight="1">
      <c r="A86" s="1323">
        <v>128.9</v>
      </c>
      <c r="B86" s="1324"/>
      <c r="C86" s="188">
        <v>68</v>
      </c>
      <c r="D86" s="727"/>
      <c r="E86" s="733">
        <f>ROUND(A86*$D$83,-1)</f>
        <v>17180</v>
      </c>
      <c r="F86" s="734"/>
      <c r="G86" s="735"/>
      <c r="H86" s="733">
        <f t="shared" si="10"/>
        <v>1168240</v>
      </c>
      <c r="I86" s="734"/>
      <c r="J86" s="734"/>
      <c r="K86" s="734"/>
      <c r="L86" s="735"/>
      <c r="M86" s="1344"/>
      <c r="N86" s="1345"/>
      <c r="O86" s="562"/>
      <c r="P86" s="182"/>
      <c r="Q86" s="607"/>
      <c r="R86" s="562"/>
      <c r="S86" s="562"/>
      <c r="T86" s="562"/>
      <c r="U86" s="562"/>
      <c r="V86" s="562"/>
      <c r="W86" s="562"/>
      <c r="X86" s="562"/>
      <c r="Y86" s="562"/>
      <c r="Z86" s="562"/>
      <c r="AA86" s="562"/>
      <c r="AB86" s="562"/>
      <c r="AC86" s="71"/>
      <c r="AD86" s="71"/>
      <c r="AE86" s="71"/>
      <c r="AF86" s="71"/>
      <c r="AG86" s="71"/>
      <c r="AH86" s="71"/>
      <c r="AI86" s="71"/>
      <c r="AJ86" s="71"/>
      <c r="AK86" s="71"/>
      <c r="AL86" s="71"/>
      <c r="AM86" s="71"/>
      <c r="AN86" s="71"/>
      <c r="AO86" s="71"/>
      <c r="AP86" s="71"/>
    </row>
    <row r="87" spans="1:42" ht="17.25" customHeight="1" thickBot="1">
      <c r="A87" s="1325">
        <v>158.63999999999999</v>
      </c>
      <c r="B87" s="1326"/>
      <c r="C87" s="441">
        <v>102</v>
      </c>
      <c r="D87" s="728"/>
      <c r="E87" s="738">
        <f>ROUND(A87*$D$83,-1)</f>
        <v>21140</v>
      </c>
      <c r="F87" s="739"/>
      <c r="G87" s="740"/>
      <c r="H87" s="738">
        <f t="shared" si="10"/>
        <v>2156280</v>
      </c>
      <c r="I87" s="739"/>
      <c r="J87" s="739"/>
      <c r="K87" s="739"/>
      <c r="L87" s="740"/>
      <c r="M87" s="1346"/>
      <c r="N87" s="1347"/>
      <c r="O87" s="562"/>
      <c r="P87" s="182"/>
      <c r="Q87" s="607"/>
      <c r="R87" s="562"/>
      <c r="S87" s="562"/>
      <c r="T87" s="562"/>
      <c r="U87" s="562"/>
      <c r="V87" s="562"/>
      <c r="W87" s="562"/>
      <c r="X87" s="562"/>
      <c r="Y87" s="562"/>
      <c r="Z87" s="562"/>
      <c r="AA87" s="562"/>
      <c r="AB87" s="562"/>
      <c r="AC87" s="71"/>
      <c r="AD87" s="71"/>
      <c r="AE87" s="71"/>
      <c r="AF87" s="71"/>
      <c r="AG87" s="71"/>
      <c r="AH87" s="71"/>
      <c r="AI87" s="71"/>
      <c r="AJ87" s="71"/>
      <c r="AK87" s="71"/>
      <c r="AL87" s="71"/>
      <c r="AM87" s="71"/>
      <c r="AN87" s="71"/>
      <c r="AO87" s="71"/>
      <c r="AP87" s="71"/>
    </row>
    <row r="88" spans="1:42" ht="17.25" customHeight="1">
      <c r="A88" s="1327">
        <v>188.39</v>
      </c>
      <c r="B88" s="1328"/>
      <c r="C88" s="189">
        <v>34</v>
      </c>
      <c r="D88" s="1329">
        <f>G81</f>
        <v>146.57</v>
      </c>
      <c r="E88" s="1330">
        <f>ROUND(A88*$D$88,-1)</f>
        <v>27610</v>
      </c>
      <c r="F88" s="1331"/>
      <c r="G88" s="1332"/>
      <c r="H88" s="1330">
        <f t="shared" si="10"/>
        <v>938740</v>
      </c>
      <c r="I88" s="1331"/>
      <c r="J88" s="1331"/>
      <c r="K88" s="1331"/>
      <c r="L88" s="1332"/>
      <c r="M88" s="1348"/>
      <c r="N88" s="1349"/>
      <c r="O88" s="562"/>
      <c r="P88" s="182"/>
      <c r="Q88" s="607"/>
      <c r="R88" s="562"/>
      <c r="S88" s="562"/>
      <c r="T88" s="562"/>
      <c r="U88" s="562"/>
      <c r="V88" s="562"/>
      <c r="W88" s="562"/>
      <c r="X88" s="562"/>
      <c r="Y88" s="562"/>
      <c r="Z88" s="562"/>
      <c r="AA88" s="562"/>
      <c r="AB88" s="562"/>
      <c r="AC88" s="71"/>
      <c r="AD88" s="71"/>
      <c r="AE88" s="71"/>
      <c r="AF88" s="71"/>
      <c r="AG88" s="71"/>
      <c r="AH88" s="71"/>
      <c r="AI88" s="71"/>
      <c r="AJ88" s="71"/>
      <c r="AK88" s="71"/>
      <c r="AL88" s="71"/>
      <c r="AM88" s="71"/>
      <c r="AN88" s="71"/>
      <c r="AO88" s="71"/>
      <c r="AP88" s="71"/>
    </row>
    <row r="89" spans="1:42" ht="17.25" customHeight="1">
      <c r="A89" s="1323">
        <v>221.44</v>
      </c>
      <c r="B89" s="1324"/>
      <c r="C89" s="188">
        <v>34</v>
      </c>
      <c r="D89" s="729"/>
      <c r="E89" s="733">
        <f>ROUND(A89*$D$88,-1)</f>
        <v>32460</v>
      </c>
      <c r="F89" s="734"/>
      <c r="G89" s="735"/>
      <c r="H89" s="733">
        <f t="shared" si="10"/>
        <v>1103640</v>
      </c>
      <c r="I89" s="734"/>
      <c r="J89" s="734"/>
      <c r="K89" s="734"/>
      <c r="L89" s="735"/>
      <c r="M89" s="972"/>
      <c r="N89" s="973"/>
      <c r="O89" s="562"/>
      <c r="P89" s="182"/>
      <c r="Q89" s="607"/>
      <c r="R89" s="562"/>
      <c r="S89" s="562"/>
      <c r="T89" s="562"/>
      <c r="U89" s="562"/>
      <c r="V89" s="562"/>
      <c r="W89" s="562"/>
      <c r="X89" s="562"/>
      <c r="Y89" s="562"/>
      <c r="Z89" s="562"/>
      <c r="AA89" s="562"/>
      <c r="AB89" s="562"/>
      <c r="AC89" s="71"/>
      <c r="AD89" s="71"/>
      <c r="AE89" s="71"/>
      <c r="AF89" s="71"/>
      <c r="AG89" s="71"/>
      <c r="AH89" s="71"/>
      <c r="AI89" s="71"/>
      <c r="AJ89" s="71"/>
      <c r="AK89" s="71"/>
      <c r="AL89" s="71"/>
      <c r="AM89" s="71"/>
      <c r="AN89" s="71"/>
      <c r="AO89" s="71"/>
      <c r="AP89" s="71"/>
    </row>
    <row r="90" spans="1:42" ht="17.25" customHeight="1">
      <c r="A90" s="780" t="s">
        <v>211</v>
      </c>
      <c r="B90" s="785"/>
      <c r="C90" s="527">
        <f>SUM(C83:C89)</f>
        <v>1507</v>
      </c>
      <c r="D90" s="535"/>
      <c r="E90" s="733"/>
      <c r="F90" s="734"/>
      <c r="G90" s="735"/>
      <c r="H90" s="757">
        <f>SUM(H83:H89)</f>
        <v>22352590</v>
      </c>
      <c r="I90" s="758"/>
      <c r="J90" s="758"/>
      <c r="K90" s="758"/>
      <c r="L90" s="759"/>
      <c r="M90" s="534" t="s">
        <v>210</v>
      </c>
      <c r="N90" s="525">
        <f>H90-A80-A81</f>
        <v>-1140</v>
      </c>
      <c r="O90" s="232"/>
      <c r="P90" s="542"/>
      <c r="Q90" s="232"/>
      <c r="R90" s="232"/>
      <c r="S90" s="232"/>
      <c r="T90" s="232"/>
      <c r="U90" s="232"/>
      <c r="V90" s="232"/>
      <c r="W90" s="232"/>
      <c r="X90" s="232"/>
      <c r="Y90" s="232"/>
      <c r="Z90" s="232"/>
      <c r="AA90" s="232"/>
      <c r="AB90" s="232"/>
      <c r="AC90" s="71"/>
      <c r="AD90" s="71"/>
      <c r="AE90" s="71"/>
      <c r="AF90" s="71"/>
      <c r="AG90" s="71"/>
      <c r="AH90" s="71"/>
      <c r="AI90" s="71"/>
      <c r="AJ90" s="71"/>
      <c r="AK90" s="71"/>
      <c r="AL90" s="71"/>
      <c r="AM90" s="71"/>
      <c r="AN90" s="71"/>
      <c r="AO90" s="71"/>
      <c r="AP90" s="71"/>
    </row>
    <row r="91" spans="1:42" ht="6" customHeight="1">
      <c r="A91" s="552"/>
      <c r="B91" s="552"/>
      <c r="C91" s="562"/>
      <c r="D91" s="552"/>
      <c r="E91" s="554"/>
      <c r="F91" s="554"/>
      <c r="G91" s="554"/>
      <c r="H91" s="562"/>
      <c r="I91" s="562"/>
      <c r="J91" s="562"/>
      <c r="K91" s="562"/>
      <c r="L91" s="562"/>
      <c r="M91" s="552"/>
      <c r="N91" s="232"/>
      <c r="O91" s="232"/>
      <c r="P91" s="542"/>
      <c r="Q91" s="232"/>
      <c r="R91" s="232"/>
      <c r="S91" s="232"/>
      <c r="T91" s="232"/>
      <c r="U91" s="232"/>
      <c r="V91" s="232"/>
      <c r="W91" s="232"/>
      <c r="X91" s="232"/>
      <c r="Y91" s="232"/>
      <c r="Z91" s="232"/>
      <c r="AA91" s="232"/>
      <c r="AB91" s="232"/>
      <c r="AC91" s="71"/>
      <c r="AD91" s="71"/>
      <c r="AE91" s="71"/>
      <c r="AF91" s="71"/>
      <c r="AG91" s="71"/>
      <c r="AH91" s="71"/>
      <c r="AI91" s="71"/>
      <c r="AJ91" s="71"/>
      <c r="AK91" s="71"/>
      <c r="AL91" s="71"/>
      <c r="AM91" s="71"/>
      <c r="AN91" s="71"/>
      <c r="AO91" s="71"/>
      <c r="AP91" s="71"/>
    </row>
    <row r="92" spans="1:42" ht="21" customHeight="1">
      <c r="A92" s="725" t="s">
        <v>500</v>
      </c>
      <c r="B92" s="725"/>
      <c r="C92" s="725"/>
      <c r="D92" s="725"/>
      <c r="E92" s="725"/>
      <c r="F92" s="725"/>
      <c r="G92" s="725"/>
      <c r="H92" s="725"/>
      <c r="I92" s="725"/>
      <c r="J92" s="725"/>
      <c r="K92" s="725"/>
      <c r="L92" s="725"/>
      <c r="M92" s="725"/>
      <c r="N92" s="725"/>
      <c r="O92" s="554"/>
      <c r="P92" s="543"/>
      <c r="Q92" s="607"/>
      <c r="R92" s="554"/>
      <c r="S92" s="554"/>
      <c r="T92" s="554"/>
      <c r="U92" s="554"/>
      <c r="V92" s="554"/>
      <c r="W92" s="554"/>
      <c r="X92" s="554"/>
      <c r="Y92" s="554"/>
      <c r="Z92" s="554"/>
      <c r="AA92" s="554"/>
      <c r="AB92" s="554"/>
      <c r="AC92" s="71"/>
      <c r="AD92" s="71"/>
      <c r="AE92" s="71"/>
      <c r="AF92" s="257"/>
      <c r="AG92" s="71"/>
      <c r="AH92" s="71"/>
      <c r="AI92" s="71"/>
      <c r="AJ92" s="71"/>
      <c r="AK92" s="71"/>
      <c r="AL92" s="71"/>
      <c r="AM92" s="71"/>
      <c r="AN92" s="71"/>
      <c r="AO92" s="71"/>
      <c r="AP92" s="71"/>
    </row>
    <row r="93" spans="1:42">
      <c r="A93" s="523" t="s">
        <v>325</v>
      </c>
      <c r="B93" s="523"/>
      <c r="C93" s="523"/>
      <c r="D93" s="221" t="s">
        <v>255</v>
      </c>
      <c r="E93" s="221"/>
      <c r="F93" s="221"/>
      <c r="G93" s="221"/>
      <c r="H93" s="221"/>
      <c r="I93" s="221"/>
      <c r="J93" s="221"/>
      <c r="K93" s="221"/>
      <c r="M93" s="764">
        <f>D97</f>
        <v>23175480</v>
      </c>
      <c r="N93" s="764"/>
      <c r="O93" s="533"/>
      <c r="P93" s="220"/>
      <c r="Q93" s="615"/>
      <c r="R93" s="533"/>
      <c r="S93" s="533"/>
      <c r="T93" s="533"/>
      <c r="U93" s="533"/>
      <c r="V93" s="533"/>
      <c r="W93" s="533"/>
      <c r="X93" s="533"/>
      <c r="Y93" s="533"/>
      <c r="Z93" s="533"/>
      <c r="AA93" s="533"/>
      <c r="AB93" s="533"/>
      <c r="AC93" s="71"/>
      <c r="AD93" s="71"/>
      <c r="AE93" s="71"/>
      <c r="AF93" s="71"/>
      <c r="AG93" s="71"/>
      <c r="AH93" s="71"/>
      <c r="AI93" s="71"/>
      <c r="AJ93" s="71"/>
      <c r="AK93" s="71"/>
      <c r="AL93" s="71"/>
      <c r="AM93" s="71"/>
      <c r="AN93" s="71"/>
      <c r="AO93" s="71"/>
      <c r="AP93" s="71"/>
    </row>
    <row r="94" spans="1:42">
      <c r="A94" s="523"/>
      <c r="B94" s="523"/>
      <c r="C94" s="523"/>
      <c r="D94" s="221"/>
      <c r="E94" s="221"/>
      <c r="F94" s="221"/>
      <c r="G94" s="221"/>
      <c r="H94" s="221"/>
      <c r="I94" s="221"/>
      <c r="J94" s="221"/>
      <c r="K94" s="221"/>
      <c r="M94" s="533"/>
      <c r="N94" s="533"/>
      <c r="O94" s="533"/>
      <c r="P94" s="220"/>
      <c r="Q94" s="615"/>
      <c r="R94" s="533"/>
      <c r="S94" s="533"/>
      <c r="T94" s="533"/>
      <c r="U94" s="533"/>
      <c r="V94" s="533"/>
      <c r="W94" s="533"/>
      <c r="X94" s="533"/>
      <c r="Y94" s="533"/>
      <c r="Z94" s="533"/>
      <c r="AA94" s="533"/>
      <c r="AB94" s="533"/>
      <c r="AC94" s="71"/>
      <c r="AD94" s="71"/>
      <c r="AE94" s="71"/>
      <c r="AF94" s="71"/>
      <c r="AG94" s="71"/>
      <c r="AH94" s="71"/>
      <c r="AI94" s="71"/>
      <c r="AJ94" s="71"/>
      <c r="AK94" s="71"/>
      <c r="AL94" s="71"/>
      <c r="AM94" s="71"/>
      <c r="AN94" s="71"/>
      <c r="AO94" s="71"/>
      <c r="AP94" s="71"/>
    </row>
    <row r="95" spans="1:42">
      <c r="A95" s="69" t="s">
        <v>314</v>
      </c>
      <c r="B95" s="523"/>
      <c r="C95" s="523"/>
      <c r="D95" s="71"/>
      <c r="E95" s="71"/>
      <c r="F95" s="71"/>
      <c r="G95" s="71"/>
      <c r="H95" s="71"/>
      <c r="I95" s="71"/>
      <c r="J95" s="71"/>
      <c r="K95" s="71"/>
      <c r="L95" s="533"/>
      <c r="M95" s="533"/>
      <c r="N95" s="533"/>
      <c r="O95" s="533"/>
      <c r="P95" s="220"/>
      <c r="Q95" s="615"/>
      <c r="R95" s="533"/>
      <c r="S95" s="533"/>
      <c r="T95" s="533"/>
      <c r="U95" s="533"/>
      <c r="V95" s="533"/>
      <c r="W95" s="533"/>
      <c r="X95" s="533"/>
      <c r="Y95" s="533"/>
      <c r="Z95" s="533"/>
      <c r="AA95" s="533"/>
      <c r="AB95" s="533"/>
      <c r="AC95" s="71"/>
      <c r="AD95" s="71"/>
      <c r="AE95" s="71"/>
      <c r="AF95" s="71"/>
      <c r="AG95" s="71"/>
      <c r="AH95" s="71"/>
      <c r="AI95" s="71"/>
      <c r="AJ95" s="71"/>
      <c r="AK95" s="71"/>
      <c r="AL95" s="71"/>
      <c r="AM95" s="71"/>
      <c r="AN95" s="71"/>
      <c r="AO95" s="71"/>
      <c r="AP95" s="71"/>
    </row>
    <row r="96" spans="1:42" s="522" customFormat="1" ht="14.25" thickBot="1">
      <c r="A96" s="743" t="s">
        <v>320</v>
      </c>
      <c r="B96" s="744"/>
      <c r="C96" s="745"/>
      <c r="D96" s="743" t="s">
        <v>1</v>
      </c>
      <c r="E96" s="744"/>
      <c r="F96" s="745"/>
      <c r="G96" s="743" t="s">
        <v>212</v>
      </c>
      <c r="H96" s="744"/>
      <c r="I96" s="744"/>
      <c r="J96" s="744"/>
      <c r="K96" s="744"/>
      <c r="L96" s="744"/>
      <c r="M96" s="744"/>
      <c r="N96" s="745"/>
      <c r="O96" s="557"/>
      <c r="P96" s="244"/>
      <c r="Q96" s="607"/>
      <c r="R96" s="557"/>
      <c r="S96" s="557"/>
      <c r="T96" s="557"/>
      <c r="U96" s="557"/>
      <c r="V96" s="557"/>
      <c r="W96" s="557"/>
      <c r="X96" s="557"/>
      <c r="Y96" s="557"/>
      <c r="Z96" s="557"/>
      <c r="AA96" s="557"/>
      <c r="AB96" s="557"/>
      <c r="AC96" s="242"/>
      <c r="AD96" s="242"/>
      <c r="AE96" s="242"/>
      <c r="AF96" s="242"/>
      <c r="AG96" s="242"/>
      <c r="AH96" s="242"/>
      <c r="AI96" s="242"/>
      <c r="AJ96" s="242"/>
      <c r="AK96" s="242"/>
      <c r="AL96" s="242"/>
      <c r="AM96" s="242"/>
      <c r="AN96" s="242"/>
      <c r="AO96" s="242"/>
      <c r="AP96" s="242"/>
    </row>
    <row r="97" spans="1:42" s="522" customFormat="1" ht="20.25" customHeight="1" thickTop="1">
      <c r="A97" s="1333" t="s">
        <v>324</v>
      </c>
      <c r="B97" s="1334"/>
      <c r="C97" s="1335"/>
      <c r="D97" s="1336">
        <f>A100+A101</f>
        <v>23175480</v>
      </c>
      <c r="E97" s="1337"/>
      <c r="F97" s="1338"/>
      <c r="G97" s="1339" t="s">
        <v>549</v>
      </c>
      <c r="H97" s="1340"/>
      <c r="I97" s="1340"/>
      <c r="J97" s="1340"/>
      <c r="K97" s="1340"/>
      <c r="L97" s="1340"/>
      <c r="M97" s="1340"/>
      <c r="N97" s="1341"/>
      <c r="O97" s="12"/>
      <c r="P97" s="243"/>
      <c r="Q97" s="266"/>
      <c r="R97" s="12"/>
      <c r="S97" s="12"/>
      <c r="T97" s="12"/>
      <c r="U97" s="12"/>
      <c r="V97" s="12"/>
      <c r="W97" s="12"/>
      <c r="X97" s="12"/>
      <c r="Y97" s="12"/>
      <c r="Z97" s="12"/>
      <c r="AA97" s="12"/>
      <c r="AB97" s="12"/>
      <c r="AC97" s="242"/>
      <c r="AD97" s="242"/>
      <c r="AE97" s="242"/>
      <c r="AF97" s="242"/>
      <c r="AG97" s="242"/>
      <c r="AH97" s="242"/>
      <c r="AI97" s="242"/>
      <c r="AJ97" s="242"/>
      <c r="AK97" s="242"/>
      <c r="AL97" s="242"/>
      <c r="AM97" s="242"/>
      <c r="AN97" s="242"/>
      <c r="AO97" s="242"/>
      <c r="AP97" s="242"/>
    </row>
    <row r="98" spans="1:42" s="253" customFormat="1" ht="5.25" customHeight="1">
      <c r="A98" s="255"/>
      <c r="B98" s="255"/>
      <c r="C98" s="255"/>
      <c r="D98" s="563"/>
      <c r="E98" s="563"/>
      <c r="F98" s="563"/>
      <c r="G98" s="255"/>
      <c r="H98" s="255"/>
      <c r="I98" s="255"/>
      <c r="J98" s="255"/>
      <c r="K98" s="255"/>
      <c r="L98" s="255"/>
      <c r="M98" s="255"/>
      <c r="N98" s="255"/>
      <c r="O98" s="255"/>
      <c r="P98" s="256"/>
      <c r="Q98" s="608"/>
      <c r="R98" s="255"/>
      <c r="S98" s="255"/>
      <c r="T98" s="255"/>
      <c r="U98" s="255"/>
      <c r="V98" s="255"/>
      <c r="W98" s="255"/>
      <c r="X98" s="255"/>
      <c r="Y98" s="255"/>
      <c r="Z98" s="255"/>
      <c r="AA98" s="255"/>
      <c r="AB98" s="255"/>
      <c r="AC98" s="254"/>
      <c r="AD98" s="254"/>
      <c r="AE98" s="254"/>
      <c r="AF98" s="254"/>
      <c r="AG98" s="254"/>
      <c r="AH98" s="254"/>
      <c r="AI98" s="254"/>
      <c r="AJ98" s="254"/>
      <c r="AK98" s="254"/>
      <c r="AL98" s="254"/>
      <c r="AM98" s="254"/>
      <c r="AN98" s="254"/>
      <c r="AO98" s="254"/>
      <c r="AP98" s="254"/>
    </row>
    <row r="99" spans="1:42" s="522" customFormat="1" ht="14.25" customHeight="1">
      <c r="A99" s="674" t="s">
        <v>309</v>
      </c>
      <c r="B99" s="674"/>
      <c r="C99" s="674"/>
      <c r="D99" s="674"/>
      <c r="E99" s="674"/>
      <c r="F99" s="674"/>
      <c r="G99" s="674"/>
      <c r="H99" s="674"/>
      <c r="I99" s="674"/>
      <c r="J99" s="674"/>
      <c r="K99" s="674"/>
      <c r="L99" s="674"/>
      <c r="M99" s="674"/>
      <c r="N99" s="674"/>
      <c r="P99" s="242"/>
      <c r="Q99" s="618"/>
      <c r="AC99" s="242"/>
      <c r="AD99" s="242"/>
      <c r="AE99" s="242"/>
      <c r="AF99" s="242"/>
      <c r="AG99" s="242"/>
      <c r="AH99" s="242"/>
      <c r="AI99" s="242"/>
      <c r="AJ99" s="242"/>
      <c r="AK99" s="242"/>
      <c r="AL99" s="242"/>
      <c r="AM99" s="242"/>
      <c r="AN99" s="242"/>
      <c r="AO99" s="242"/>
      <c r="AP99" s="242"/>
    </row>
    <row r="100" spans="1:42" ht="12" customHeight="1">
      <c r="A100" s="724">
        <v>21058130</v>
      </c>
      <c r="B100" s="724"/>
      <c r="C100" s="724"/>
      <c r="D100" s="191">
        <v>152435.78</v>
      </c>
      <c r="E100" s="432" t="s">
        <v>525</v>
      </c>
      <c r="F100" s="552" t="s">
        <v>283</v>
      </c>
      <c r="G100" s="719">
        <f>ROUND(A100/D100,2)</f>
        <v>138.13999999999999</v>
      </c>
      <c r="H100" s="719"/>
      <c r="I100" s="720"/>
      <c r="J100" s="720"/>
      <c r="K100" s="720"/>
      <c r="L100" s="720"/>
      <c r="M100" s="720"/>
      <c r="N100" s="720"/>
      <c r="O100" s="526"/>
      <c r="P100" s="37"/>
      <c r="Q100" s="266"/>
      <c r="R100" s="526"/>
      <c r="S100" s="526"/>
      <c r="T100" s="526"/>
      <c r="U100" s="526"/>
      <c r="V100" s="526"/>
      <c r="W100" s="526"/>
      <c r="X100" s="526"/>
      <c r="Y100" s="526"/>
      <c r="Z100" s="526"/>
      <c r="AA100" s="526"/>
      <c r="AB100" s="526"/>
      <c r="AC100" s="71"/>
      <c r="AD100" s="71"/>
      <c r="AE100" s="71"/>
      <c r="AF100" s="71"/>
      <c r="AG100" s="71"/>
      <c r="AH100" s="71"/>
      <c r="AI100" s="71"/>
      <c r="AJ100" s="71"/>
      <c r="AK100" s="71"/>
      <c r="AL100" s="71"/>
      <c r="AM100" s="71"/>
      <c r="AN100" s="71"/>
      <c r="AO100" s="71"/>
      <c r="AP100" s="71"/>
    </row>
    <row r="101" spans="1:42" ht="12" customHeight="1">
      <c r="A101" s="721">
        <v>2117350</v>
      </c>
      <c r="B101" s="721"/>
      <c r="C101" s="721"/>
      <c r="D101" s="265">
        <v>13934.22</v>
      </c>
      <c r="E101" s="433" t="s">
        <v>496</v>
      </c>
      <c r="F101" s="552" t="s">
        <v>497</v>
      </c>
      <c r="G101" s="722">
        <f>ROUND(A101/D101,2)</f>
        <v>151.94999999999999</v>
      </c>
      <c r="H101" s="722"/>
      <c r="I101" s="526"/>
      <c r="J101" s="526"/>
      <c r="K101" s="526"/>
      <c r="L101" s="526"/>
      <c r="M101" s="526"/>
      <c r="N101" s="526"/>
      <c r="O101" s="526"/>
      <c r="P101" s="37"/>
      <c r="Q101" s="266"/>
      <c r="R101" s="526"/>
      <c r="S101" s="526"/>
      <c r="T101" s="526"/>
      <c r="U101" s="526"/>
      <c r="V101" s="526"/>
      <c r="W101" s="526"/>
      <c r="X101" s="526"/>
      <c r="Y101" s="526"/>
      <c r="Z101" s="526"/>
      <c r="AA101" s="526"/>
      <c r="AB101" s="526"/>
      <c r="AC101" s="71"/>
      <c r="AD101" s="71"/>
      <c r="AE101" s="71"/>
      <c r="AF101" s="71"/>
      <c r="AG101" s="71"/>
      <c r="AH101" s="71"/>
      <c r="AI101" s="71"/>
      <c r="AJ101" s="71"/>
      <c r="AK101" s="71"/>
      <c r="AL101" s="71"/>
      <c r="AM101" s="71"/>
      <c r="AN101" s="71"/>
      <c r="AO101" s="71"/>
      <c r="AP101" s="71"/>
    </row>
    <row r="102" spans="1:42" ht="14.25" customHeight="1">
      <c r="A102" s="1323" t="s">
        <v>217</v>
      </c>
      <c r="B102" s="1324"/>
      <c r="C102" s="559" t="s">
        <v>216</v>
      </c>
      <c r="D102" s="546" t="s">
        <v>215</v>
      </c>
      <c r="E102" s="780" t="s">
        <v>214</v>
      </c>
      <c r="F102" s="781"/>
      <c r="G102" s="785"/>
      <c r="H102" s="780" t="s">
        <v>213</v>
      </c>
      <c r="I102" s="781"/>
      <c r="J102" s="781"/>
      <c r="K102" s="781"/>
      <c r="L102" s="785"/>
      <c r="M102" s="780" t="s">
        <v>212</v>
      </c>
      <c r="N102" s="785"/>
      <c r="O102" s="552"/>
      <c r="P102" s="540"/>
      <c r="Q102" s="607"/>
      <c r="R102" s="552"/>
      <c r="S102" s="552"/>
      <c r="T102" s="552"/>
      <c r="U102" s="552"/>
      <c r="V102" s="552"/>
      <c r="W102" s="552"/>
      <c r="X102" s="552"/>
      <c r="Y102" s="552"/>
      <c r="Z102" s="552"/>
      <c r="AA102" s="552"/>
      <c r="AB102" s="552"/>
      <c r="AC102" s="71"/>
      <c r="AD102" s="71"/>
      <c r="AE102" s="71"/>
      <c r="AF102" s="71"/>
      <c r="AG102" s="71"/>
      <c r="AH102" s="71"/>
      <c r="AI102" s="71"/>
      <c r="AJ102" s="71"/>
      <c r="AK102" s="71"/>
      <c r="AL102" s="71"/>
      <c r="AM102" s="71"/>
      <c r="AN102" s="71"/>
      <c r="AO102" s="71"/>
      <c r="AP102" s="71"/>
    </row>
    <row r="103" spans="1:42" ht="18" customHeight="1">
      <c r="A103" s="1323">
        <v>79.319999999999993</v>
      </c>
      <c r="B103" s="1324"/>
      <c r="C103" s="188">
        <v>258</v>
      </c>
      <c r="D103" s="726">
        <f>G100</f>
        <v>138.13999999999999</v>
      </c>
      <c r="E103" s="733">
        <f>ROUND(A103*$D$103,-1)</f>
        <v>10960</v>
      </c>
      <c r="F103" s="734"/>
      <c r="G103" s="735"/>
      <c r="H103" s="733">
        <f t="shared" ref="H103:H109" si="11">ROUND(E103*C103,0)</f>
        <v>2827680</v>
      </c>
      <c r="I103" s="734"/>
      <c r="J103" s="734"/>
      <c r="K103" s="734"/>
      <c r="L103" s="735"/>
      <c r="M103" s="1342"/>
      <c r="N103" s="1343"/>
      <c r="O103" s="562"/>
      <c r="P103" s="182"/>
      <c r="Q103" s="607"/>
      <c r="R103" s="562"/>
      <c r="S103" s="562"/>
      <c r="T103" s="562"/>
      <c r="U103" s="562"/>
      <c r="V103" s="562"/>
      <c r="W103" s="562"/>
      <c r="X103" s="562"/>
      <c r="Y103" s="562"/>
      <c r="Z103" s="562"/>
      <c r="AA103" s="562"/>
      <c r="AB103" s="562"/>
      <c r="AC103" s="71"/>
      <c r="AD103" s="71"/>
      <c r="AE103" s="71"/>
      <c r="AF103" s="71"/>
      <c r="AG103" s="71"/>
      <c r="AH103" s="71"/>
      <c r="AI103" s="71"/>
      <c r="AJ103" s="71"/>
      <c r="AK103" s="71"/>
      <c r="AL103" s="71"/>
      <c r="AM103" s="71"/>
      <c r="AN103" s="71"/>
      <c r="AO103" s="71"/>
      <c r="AP103" s="71"/>
    </row>
    <row r="104" spans="1:42" ht="18" customHeight="1">
      <c r="A104" s="1323">
        <v>92.54</v>
      </c>
      <c r="B104" s="1324"/>
      <c r="C104" s="188">
        <v>196</v>
      </c>
      <c r="D104" s="727"/>
      <c r="E104" s="733">
        <f>ROUND(A104*$D$103,-1)</f>
        <v>12780</v>
      </c>
      <c r="F104" s="734"/>
      <c r="G104" s="735"/>
      <c r="H104" s="733">
        <f t="shared" si="11"/>
        <v>2504880</v>
      </c>
      <c r="I104" s="734"/>
      <c r="J104" s="734"/>
      <c r="K104" s="734"/>
      <c r="L104" s="735"/>
      <c r="M104" s="1344"/>
      <c r="N104" s="1345"/>
      <c r="O104" s="562"/>
      <c r="P104" s="182"/>
      <c r="Q104" s="607"/>
      <c r="R104" s="562"/>
      <c r="S104" s="562"/>
      <c r="T104" s="562"/>
      <c r="U104" s="562"/>
      <c r="V104" s="562"/>
      <c r="W104" s="562"/>
      <c r="X104" s="562"/>
      <c r="Y104" s="562"/>
      <c r="Z104" s="562"/>
      <c r="AA104" s="562"/>
      <c r="AB104" s="562"/>
      <c r="AC104" s="71"/>
      <c r="AD104" s="71"/>
      <c r="AE104" s="71"/>
      <c r="AF104" s="71"/>
      <c r="AG104" s="71"/>
      <c r="AH104" s="71"/>
      <c r="AI104" s="71"/>
      <c r="AJ104" s="71"/>
      <c r="AK104" s="71"/>
      <c r="AL104" s="71"/>
      <c r="AM104" s="71"/>
      <c r="AN104" s="71"/>
      <c r="AO104" s="71"/>
      <c r="AP104" s="71"/>
    </row>
    <row r="105" spans="1:42" ht="18" customHeight="1">
      <c r="A105" s="1323">
        <v>109.07</v>
      </c>
      <c r="B105" s="1324"/>
      <c r="C105" s="188">
        <v>815</v>
      </c>
      <c r="D105" s="727"/>
      <c r="E105" s="733">
        <f>ROUND(A105*$D$103,-1)</f>
        <v>15070</v>
      </c>
      <c r="F105" s="734"/>
      <c r="G105" s="735"/>
      <c r="H105" s="733">
        <f t="shared" si="11"/>
        <v>12282050</v>
      </c>
      <c r="I105" s="734"/>
      <c r="J105" s="734"/>
      <c r="K105" s="734"/>
      <c r="L105" s="735"/>
      <c r="M105" s="1344"/>
      <c r="N105" s="1345"/>
      <c r="O105" s="562"/>
      <c r="P105" s="182"/>
      <c r="Q105" s="607"/>
      <c r="R105" s="562"/>
      <c r="S105" s="562"/>
      <c r="T105" s="562"/>
      <c r="U105" s="562"/>
      <c r="V105" s="562"/>
      <c r="W105" s="562"/>
      <c r="X105" s="562"/>
      <c r="Y105" s="562"/>
      <c r="Z105" s="562"/>
      <c r="AA105" s="562"/>
      <c r="AB105" s="562"/>
      <c r="AC105" s="71"/>
      <c r="AD105" s="71"/>
      <c r="AE105" s="71"/>
      <c r="AF105" s="71"/>
      <c r="AG105" s="71"/>
      <c r="AH105" s="71"/>
      <c r="AI105" s="71"/>
      <c r="AJ105" s="71"/>
      <c r="AK105" s="71"/>
      <c r="AL105" s="71"/>
      <c r="AM105" s="71"/>
      <c r="AN105" s="71"/>
      <c r="AO105" s="71"/>
      <c r="AP105" s="71"/>
    </row>
    <row r="106" spans="1:42" ht="18" customHeight="1">
      <c r="A106" s="1323">
        <v>128.9</v>
      </c>
      <c r="B106" s="1324"/>
      <c r="C106" s="188">
        <v>68</v>
      </c>
      <c r="D106" s="727"/>
      <c r="E106" s="733">
        <f>ROUND(A106*$D$103,-1)</f>
        <v>17810</v>
      </c>
      <c r="F106" s="734"/>
      <c r="G106" s="735"/>
      <c r="H106" s="733">
        <f t="shared" si="11"/>
        <v>1211080</v>
      </c>
      <c r="I106" s="734"/>
      <c r="J106" s="734"/>
      <c r="K106" s="734"/>
      <c r="L106" s="735"/>
      <c r="M106" s="1344"/>
      <c r="N106" s="1345"/>
      <c r="O106" s="562"/>
      <c r="P106" s="182"/>
      <c r="Q106" s="607"/>
      <c r="R106" s="562"/>
      <c r="S106" s="562"/>
      <c r="T106" s="562"/>
      <c r="U106" s="562"/>
      <c r="V106" s="562"/>
      <c r="W106" s="562"/>
      <c r="X106" s="562"/>
      <c r="Y106" s="562"/>
      <c r="Z106" s="562"/>
      <c r="AA106" s="562"/>
      <c r="AB106" s="562"/>
      <c r="AC106" s="71"/>
      <c r="AD106" s="71"/>
      <c r="AE106" s="71"/>
      <c r="AF106" s="71"/>
      <c r="AG106" s="71"/>
      <c r="AH106" s="71"/>
      <c r="AI106" s="71"/>
      <c r="AJ106" s="71"/>
      <c r="AK106" s="71"/>
      <c r="AL106" s="71"/>
      <c r="AM106" s="71"/>
      <c r="AN106" s="71"/>
      <c r="AO106" s="71"/>
      <c r="AP106" s="71"/>
    </row>
    <row r="107" spans="1:42" ht="18" customHeight="1" thickBot="1">
      <c r="A107" s="1325">
        <v>158.63999999999999</v>
      </c>
      <c r="B107" s="1326"/>
      <c r="C107" s="441">
        <v>102</v>
      </c>
      <c r="D107" s="728"/>
      <c r="E107" s="738">
        <f>ROUND(A107*$D$103,-1)</f>
        <v>21910</v>
      </c>
      <c r="F107" s="739"/>
      <c r="G107" s="740"/>
      <c r="H107" s="738">
        <f t="shared" si="11"/>
        <v>2234820</v>
      </c>
      <c r="I107" s="739"/>
      <c r="J107" s="739"/>
      <c r="K107" s="739"/>
      <c r="L107" s="740"/>
      <c r="M107" s="1346"/>
      <c r="N107" s="1347"/>
      <c r="O107" s="562"/>
      <c r="P107" s="182"/>
      <c r="Q107" s="607"/>
      <c r="R107" s="562"/>
      <c r="S107" s="562"/>
      <c r="T107" s="562"/>
      <c r="U107" s="562"/>
      <c r="V107" s="562"/>
      <c r="W107" s="562"/>
      <c r="X107" s="562"/>
      <c r="Y107" s="562"/>
      <c r="Z107" s="562"/>
      <c r="AA107" s="562"/>
      <c r="AB107" s="562"/>
      <c r="AC107" s="71"/>
      <c r="AD107" s="71"/>
      <c r="AE107" s="71"/>
      <c r="AF107" s="71"/>
      <c r="AG107" s="71"/>
      <c r="AH107" s="71"/>
      <c r="AI107" s="71"/>
      <c r="AJ107" s="71"/>
      <c r="AK107" s="71"/>
      <c r="AL107" s="71"/>
      <c r="AM107" s="71"/>
      <c r="AN107" s="71"/>
      <c r="AO107" s="71"/>
      <c r="AP107" s="71"/>
    </row>
    <row r="108" spans="1:42" ht="18" customHeight="1">
      <c r="A108" s="1327">
        <v>188.39</v>
      </c>
      <c r="B108" s="1328"/>
      <c r="C108" s="189">
        <v>34</v>
      </c>
      <c r="D108" s="1329">
        <f>G101</f>
        <v>151.94999999999999</v>
      </c>
      <c r="E108" s="1330">
        <f>ROUND(A108*$D$108,-1)</f>
        <v>28630</v>
      </c>
      <c r="F108" s="1331"/>
      <c r="G108" s="1332"/>
      <c r="H108" s="1330">
        <f t="shared" si="11"/>
        <v>973420</v>
      </c>
      <c r="I108" s="1331"/>
      <c r="J108" s="1331"/>
      <c r="K108" s="1331"/>
      <c r="L108" s="1332"/>
      <c r="M108" s="1348"/>
      <c r="N108" s="1349"/>
      <c r="O108" s="562"/>
      <c r="P108" s="182">
        <f>H108*10</f>
        <v>9734200</v>
      </c>
      <c r="Q108" s="607">
        <f>H108*10%</f>
        <v>97342</v>
      </c>
      <c r="R108" s="562"/>
      <c r="S108" s="562"/>
      <c r="T108" s="562"/>
      <c r="U108" s="562"/>
      <c r="V108" s="562"/>
      <c r="W108" s="562"/>
      <c r="X108" s="562"/>
      <c r="Y108" s="562"/>
      <c r="Z108" s="562"/>
      <c r="AA108" s="562"/>
      <c r="AB108" s="562"/>
      <c r="AC108" s="71"/>
      <c r="AD108" s="71"/>
      <c r="AE108" s="71"/>
      <c r="AF108" s="71"/>
      <c r="AG108" s="71"/>
      <c r="AH108" s="71"/>
      <c r="AI108" s="71"/>
      <c r="AJ108" s="71"/>
      <c r="AK108" s="71"/>
      <c r="AL108" s="71"/>
      <c r="AM108" s="71"/>
      <c r="AN108" s="71"/>
      <c r="AO108" s="71"/>
      <c r="AP108" s="71"/>
    </row>
    <row r="109" spans="1:42" ht="18" customHeight="1">
      <c r="A109" s="1323">
        <v>221.44</v>
      </c>
      <c r="B109" s="1324"/>
      <c r="C109" s="188">
        <v>34</v>
      </c>
      <c r="D109" s="729"/>
      <c r="E109" s="733">
        <f>ROUND(A109*$D$108,-1)</f>
        <v>33650</v>
      </c>
      <c r="F109" s="734"/>
      <c r="G109" s="735"/>
      <c r="H109" s="733">
        <f t="shared" si="11"/>
        <v>1144100</v>
      </c>
      <c r="I109" s="734"/>
      <c r="J109" s="734"/>
      <c r="K109" s="734"/>
      <c r="L109" s="735"/>
      <c r="M109" s="972"/>
      <c r="N109" s="973"/>
      <c r="O109" s="562"/>
      <c r="P109" s="182"/>
      <c r="Q109" s="607">
        <f>H109*10%</f>
        <v>114410</v>
      </c>
      <c r="R109" s="562">
        <f>Q108+Q109</f>
        <v>211752</v>
      </c>
      <c r="S109" s="562"/>
      <c r="T109" s="562"/>
      <c r="U109" s="562"/>
      <c r="V109" s="562"/>
      <c r="W109" s="562"/>
      <c r="X109" s="562"/>
      <c r="Y109" s="562"/>
      <c r="Z109" s="562"/>
      <c r="AA109" s="562"/>
      <c r="AB109" s="562"/>
      <c r="AC109" s="71"/>
      <c r="AD109" s="71"/>
      <c r="AE109" s="71"/>
      <c r="AF109" s="71"/>
      <c r="AG109" s="71"/>
      <c r="AH109" s="71"/>
      <c r="AI109" s="71"/>
      <c r="AJ109" s="71"/>
      <c r="AK109" s="71"/>
      <c r="AL109" s="71"/>
      <c r="AM109" s="71"/>
      <c r="AN109" s="71"/>
      <c r="AO109" s="71"/>
      <c r="AP109" s="71"/>
    </row>
    <row r="110" spans="1:42" ht="18" customHeight="1">
      <c r="A110" s="780" t="s">
        <v>211</v>
      </c>
      <c r="B110" s="785"/>
      <c r="C110" s="527">
        <f>SUM(C103:C109)</f>
        <v>1507</v>
      </c>
      <c r="D110" s="535"/>
      <c r="E110" s="733"/>
      <c r="F110" s="734"/>
      <c r="G110" s="735"/>
      <c r="H110" s="757">
        <f>SUM(H103:H109)</f>
        <v>23178030</v>
      </c>
      <c r="I110" s="758"/>
      <c r="J110" s="758"/>
      <c r="K110" s="758"/>
      <c r="L110" s="759"/>
      <c r="M110" s="534" t="s">
        <v>210</v>
      </c>
      <c r="N110" s="525">
        <f>H110-A100-A101</f>
        <v>2550</v>
      </c>
      <c r="O110" s="554"/>
      <c r="P110" s="543"/>
      <c r="Q110" s="607"/>
      <c r="R110" s="554"/>
      <c r="S110" s="554"/>
      <c r="T110" s="554"/>
      <c r="U110" s="554"/>
      <c r="V110" s="554"/>
      <c r="W110" s="554"/>
      <c r="X110" s="554"/>
      <c r="Y110" s="554"/>
      <c r="Z110" s="554"/>
      <c r="AA110" s="554"/>
      <c r="AB110" s="554"/>
      <c r="AC110" s="71"/>
      <c r="AD110" s="71"/>
      <c r="AE110" s="71"/>
      <c r="AF110" s="71"/>
      <c r="AG110" s="71"/>
      <c r="AH110" s="71"/>
      <c r="AI110" s="71"/>
      <c r="AJ110" s="71"/>
      <c r="AK110" s="71"/>
      <c r="AL110" s="71"/>
      <c r="AM110" s="71"/>
      <c r="AN110" s="71"/>
      <c r="AO110" s="71"/>
      <c r="AP110" s="71"/>
    </row>
    <row r="111" spans="1:42" ht="3.75" customHeight="1">
      <c r="A111" s="552"/>
      <c r="B111" s="552"/>
      <c r="C111" s="562"/>
      <c r="D111" s="552"/>
      <c r="E111" s="554"/>
      <c r="F111" s="554"/>
      <c r="G111" s="554"/>
      <c r="H111" s="562"/>
      <c r="I111" s="562"/>
      <c r="J111" s="562"/>
      <c r="K111" s="562"/>
      <c r="L111" s="562"/>
      <c r="M111" s="552"/>
      <c r="N111" s="554"/>
      <c r="O111" s="554"/>
      <c r="P111" s="543"/>
      <c r="Q111" s="607"/>
      <c r="R111" s="554"/>
      <c r="S111" s="554"/>
      <c r="T111" s="554"/>
      <c r="U111" s="554"/>
      <c r="V111" s="554"/>
      <c r="W111" s="554"/>
      <c r="X111" s="554"/>
      <c r="Y111" s="554"/>
      <c r="Z111" s="554"/>
      <c r="AA111" s="554"/>
      <c r="AB111" s="554"/>
      <c r="AC111" s="71"/>
      <c r="AD111" s="71"/>
      <c r="AE111" s="71"/>
      <c r="AF111" s="71"/>
      <c r="AG111" s="71"/>
      <c r="AH111" s="71"/>
      <c r="AI111" s="71"/>
      <c r="AJ111" s="71"/>
      <c r="AK111" s="71"/>
      <c r="AL111" s="71"/>
      <c r="AM111" s="71"/>
      <c r="AN111" s="71"/>
      <c r="AO111" s="71"/>
      <c r="AP111" s="71"/>
    </row>
    <row r="112" spans="1:42" ht="21" customHeight="1">
      <c r="A112" s="958" t="s">
        <v>501</v>
      </c>
      <c r="B112" s="958"/>
      <c r="C112" s="958"/>
      <c r="D112" s="958"/>
      <c r="E112" s="958"/>
      <c r="F112" s="958"/>
      <c r="G112" s="958"/>
      <c r="H112" s="958"/>
      <c r="I112" s="958"/>
      <c r="J112" s="958"/>
      <c r="K112" s="958"/>
      <c r="L112" s="958"/>
      <c r="M112" s="958"/>
      <c r="N112" s="958"/>
      <c r="O112" s="554"/>
      <c r="P112" s="543"/>
      <c r="Q112" s="607"/>
      <c r="R112" s="554"/>
      <c r="S112" s="554"/>
      <c r="T112" s="554"/>
      <c r="U112" s="554"/>
      <c r="V112" s="554"/>
      <c r="W112" s="554"/>
      <c r="X112" s="554"/>
      <c r="Y112" s="554"/>
      <c r="Z112" s="554"/>
      <c r="AA112" s="554"/>
      <c r="AB112" s="554"/>
      <c r="AC112" s="71"/>
      <c r="AD112" s="71"/>
      <c r="AE112" s="71"/>
      <c r="AF112" s="257"/>
      <c r="AG112" s="71"/>
      <c r="AH112" s="71"/>
      <c r="AI112" s="71"/>
      <c r="AJ112" s="71"/>
      <c r="AK112" s="71"/>
      <c r="AL112" s="71"/>
      <c r="AM112" s="71"/>
      <c r="AN112" s="71"/>
      <c r="AO112" s="71"/>
      <c r="AP112" s="71"/>
    </row>
    <row r="113" spans="1:42" s="552" customFormat="1" ht="18" customHeight="1">
      <c r="A113" s="523" t="s">
        <v>572</v>
      </c>
      <c r="B113" s="523"/>
      <c r="C113" s="523"/>
      <c r="D113" s="221" t="s">
        <v>255</v>
      </c>
      <c r="E113" s="221"/>
      <c r="F113" s="221"/>
      <c r="G113" s="221"/>
      <c r="H113" s="221"/>
      <c r="I113" s="221"/>
      <c r="J113" s="221"/>
      <c r="K113" s="221"/>
      <c r="M113" s="764">
        <f>D116</f>
        <v>730000</v>
      </c>
      <c r="N113" s="764"/>
      <c r="O113" s="533"/>
      <c r="P113" s="220"/>
      <c r="Q113" s="615"/>
      <c r="R113" s="533"/>
      <c r="S113" s="533"/>
      <c r="T113" s="533"/>
      <c r="U113" s="533"/>
      <c r="V113" s="533"/>
      <c r="W113" s="533"/>
      <c r="X113" s="533"/>
      <c r="Y113" s="533"/>
      <c r="Z113" s="533"/>
      <c r="AA113" s="533"/>
      <c r="AB113" s="533"/>
      <c r="AC113" s="540"/>
      <c r="AD113" s="540"/>
      <c r="AE113" s="540"/>
      <c r="AF113" s="540"/>
      <c r="AG113" s="540"/>
      <c r="AH113" s="540"/>
      <c r="AI113" s="540"/>
      <c r="AJ113" s="540"/>
      <c r="AK113" s="540"/>
      <c r="AL113" s="540"/>
      <c r="AM113" s="540"/>
      <c r="AN113" s="540"/>
      <c r="AO113" s="540"/>
      <c r="AP113" s="540"/>
    </row>
    <row r="114" spans="1:42" s="552" customFormat="1">
      <c r="A114" s="69" t="s">
        <v>314</v>
      </c>
      <c r="B114" s="523"/>
      <c r="C114" s="523"/>
      <c r="D114" s="71"/>
      <c r="E114" s="71"/>
      <c r="F114" s="71"/>
      <c r="G114" s="71"/>
      <c r="H114" s="71"/>
      <c r="I114" s="71"/>
      <c r="J114" s="71"/>
      <c r="K114" s="71"/>
      <c r="L114" s="533"/>
      <c r="M114" s="533"/>
      <c r="N114" s="533"/>
      <c r="O114" s="533"/>
      <c r="P114" s="220"/>
      <c r="Q114" s="615"/>
      <c r="R114" s="533"/>
      <c r="S114" s="533"/>
      <c r="T114" s="533"/>
      <c r="U114" s="533"/>
      <c r="V114" s="533"/>
      <c r="W114" s="533"/>
      <c r="X114" s="533"/>
      <c r="Y114" s="533"/>
      <c r="Z114" s="533"/>
      <c r="AA114" s="533"/>
      <c r="AB114" s="533"/>
      <c r="AC114" s="540"/>
      <c r="AD114" s="540"/>
      <c r="AE114" s="540"/>
      <c r="AF114" s="540"/>
      <c r="AG114" s="540"/>
      <c r="AH114" s="540"/>
      <c r="AI114" s="540"/>
      <c r="AJ114" s="540"/>
      <c r="AK114" s="540"/>
      <c r="AL114" s="540"/>
      <c r="AM114" s="540"/>
      <c r="AN114" s="540"/>
      <c r="AO114" s="540"/>
      <c r="AP114" s="540"/>
    </row>
    <row r="115" spans="1:42" s="552" customFormat="1" ht="13.5" customHeight="1" thickBot="1">
      <c r="A115" s="743" t="s">
        <v>320</v>
      </c>
      <c r="B115" s="744"/>
      <c r="C115" s="745"/>
      <c r="D115" s="743" t="s">
        <v>1</v>
      </c>
      <c r="E115" s="744"/>
      <c r="F115" s="745"/>
      <c r="G115" s="743" t="s">
        <v>318</v>
      </c>
      <c r="H115" s="744"/>
      <c r="I115" s="744"/>
      <c r="J115" s="744"/>
      <c r="K115" s="744"/>
      <c r="L115" s="744"/>
      <c r="M115" s="744"/>
      <c r="N115" s="745"/>
      <c r="O115" s="557"/>
      <c r="P115" s="244"/>
      <c r="Q115" s="607"/>
      <c r="R115" s="557"/>
      <c r="S115" s="557"/>
      <c r="T115" s="557"/>
      <c r="U115" s="557"/>
      <c r="V115" s="557"/>
      <c r="W115" s="557"/>
      <c r="X115" s="557"/>
      <c r="Y115" s="557"/>
      <c r="Z115" s="557"/>
      <c r="AA115" s="557"/>
      <c r="AB115" s="557"/>
      <c r="AC115" s="540"/>
      <c r="AD115" s="540"/>
      <c r="AE115" s="540"/>
      <c r="AF115" s="540"/>
      <c r="AG115" s="540"/>
      <c r="AH115" s="540"/>
      <c r="AI115" s="540"/>
      <c r="AJ115" s="540"/>
      <c r="AK115" s="540"/>
      <c r="AL115" s="540"/>
      <c r="AM115" s="540"/>
      <c r="AN115" s="540"/>
      <c r="AO115" s="540"/>
      <c r="AP115" s="540"/>
    </row>
    <row r="116" spans="1:42" s="552" customFormat="1" ht="13.5" customHeight="1" thickTop="1">
      <c r="A116" s="1333" t="s">
        <v>323</v>
      </c>
      <c r="B116" s="1334"/>
      <c r="C116" s="1335"/>
      <c r="D116" s="1336">
        <v>730000</v>
      </c>
      <c r="E116" s="1337"/>
      <c r="F116" s="1338"/>
      <c r="G116" s="1339" t="s">
        <v>461</v>
      </c>
      <c r="H116" s="1340"/>
      <c r="I116" s="1340"/>
      <c r="J116" s="1340"/>
      <c r="K116" s="1340"/>
      <c r="L116" s="1340"/>
      <c r="M116" s="1340"/>
      <c r="N116" s="1341"/>
      <c r="O116" s="12"/>
      <c r="P116" s="243"/>
      <c r="Q116" s="266"/>
      <c r="R116" s="12"/>
      <c r="S116" s="12"/>
      <c r="T116" s="12"/>
      <c r="U116" s="12"/>
      <c r="V116" s="12"/>
      <c r="W116" s="12"/>
      <c r="X116" s="12"/>
      <c r="Y116" s="12"/>
      <c r="Z116" s="12"/>
      <c r="AA116" s="12"/>
      <c r="AB116" s="12"/>
      <c r="AC116" s="540"/>
      <c r="AD116" s="540"/>
      <c r="AE116" s="540"/>
      <c r="AF116" s="540"/>
      <c r="AG116" s="540"/>
      <c r="AH116" s="540"/>
      <c r="AI116" s="540"/>
      <c r="AJ116" s="540"/>
      <c r="AK116" s="540"/>
      <c r="AL116" s="540"/>
      <c r="AM116" s="540"/>
      <c r="AN116" s="540"/>
      <c r="AO116" s="540"/>
      <c r="AP116" s="540"/>
    </row>
    <row r="117" spans="1:42" s="552" customFormat="1" ht="3" customHeight="1">
      <c r="A117" s="557"/>
      <c r="B117" s="557"/>
      <c r="C117" s="557"/>
      <c r="D117" s="554"/>
      <c r="E117" s="554"/>
      <c r="F117" s="554"/>
      <c r="G117" s="12"/>
      <c r="H117" s="12"/>
      <c r="I117" s="12"/>
      <c r="J117" s="12"/>
      <c r="K117" s="12"/>
      <c r="L117" s="12"/>
      <c r="M117" s="12"/>
      <c r="N117" s="12"/>
      <c r="O117" s="12"/>
      <c r="P117" s="243"/>
      <c r="Q117" s="266"/>
      <c r="R117" s="12"/>
      <c r="S117" s="12"/>
      <c r="T117" s="12"/>
      <c r="U117" s="12"/>
      <c r="V117" s="12"/>
      <c r="W117" s="12"/>
      <c r="X117" s="12"/>
      <c r="Y117" s="12"/>
      <c r="Z117" s="12"/>
      <c r="AA117" s="12"/>
      <c r="AB117" s="12"/>
      <c r="AC117" s="540"/>
      <c r="AD117" s="540"/>
      <c r="AE117" s="540"/>
      <c r="AF117" s="540"/>
      <c r="AG117" s="540"/>
      <c r="AH117" s="540"/>
      <c r="AI117" s="540"/>
      <c r="AJ117" s="540"/>
      <c r="AK117" s="540"/>
      <c r="AL117" s="540"/>
      <c r="AM117" s="540"/>
      <c r="AN117" s="540"/>
      <c r="AO117" s="540"/>
      <c r="AP117" s="540"/>
    </row>
    <row r="118" spans="1:42" s="552" customFormat="1" ht="14.25" customHeight="1">
      <c r="A118" s="674" t="s">
        <v>300</v>
      </c>
      <c r="B118" s="674"/>
      <c r="C118" s="674"/>
      <c r="D118" s="674"/>
      <c r="E118" s="674"/>
      <c r="F118" s="674"/>
      <c r="G118" s="674"/>
      <c r="H118" s="674"/>
      <c r="I118" s="674"/>
      <c r="J118" s="674"/>
      <c r="K118" s="674"/>
      <c r="L118" s="674"/>
      <c r="M118" s="674"/>
      <c r="N118" s="674"/>
      <c r="O118" s="522"/>
      <c r="P118" s="242"/>
      <c r="Q118" s="618"/>
      <c r="R118" s="522"/>
      <c r="S118" s="522"/>
      <c r="T118" s="522"/>
      <c r="U118" s="522"/>
      <c r="V118" s="522"/>
      <c r="W118" s="522"/>
      <c r="X118" s="522"/>
      <c r="Y118" s="522"/>
      <c r="Z118" s="522"/>
      <c r="AA118" s="522"/>
      <c r="AB118" s="522"/>
      <c r="AC118" s="540"/>
      <c r="AD118" s="540"/>
      <c r="AE118" s="540"/>
      <c r="AF118" s="540"/>
      <c r="AG118" s="540"/>
      <c r="AH118" s="540"/>
      <c r="AI118" s="540"/>
      <c r="AJ118" s="540"/>
      <c r="AK118" s="540"/>
      <c r="AL118" s="540"/>
      <c r="AM118" s="540"/>
      <c r="AN118" s="540"/>
      <c r="AO118" s="540"/>
      <c r="AP118" s="540"/>
    </row>
    <row r="119" spans="1:42" s="552" customFormat="1" ht="12" customHeight="1">
      <c r="A119" s="760">
        <f>M113</f>
        <v>730000</v>
      </c>
      <c r="B119" s="760"/>
      <c r="C119" s="760"/>
      <c r="D119" s="191">
        <v>166370</v>
      </c>
      <c r="E119" s="190" t="s">
        <v>218</v>
      </c>
      <c r="F119" s="521" t="s">
        <v>283</v>
      </c>
      <c r="G119" s="722">
        <f>ROUND(A119/D119,2)</f>
        <v>4.3899999999999997</v>
      </c>
      <c r="H119" s="722"/>
      <c r="I119" s="1350"/>
      <c r="J119" s="1350"/>
      <c r="K119" s="1350"/>
      <c r="L119" s="1350"/>
      <c r="M119" s="1350"/>
      <c r="N119" s="1350"/>
      <c r="O119" s="526"/>
      <c r="P119" s="37"/>
      <c r="Q119" s="266"/>
      <c r="R119" s="526"/>
      <c r="S119" s="526"/>
      <c r="T119" s="526"/>
      <c r="U119" s="526"/>
      <c r="V119" s="526"/>
      <c r="W119" s="526"/>
      <c r="X119" s="526"/>
      <c r="Y119" s="526"/>
      <c r="Z119" s="526"/>
      <c r="AA119" s="526"/>
      <c r="AB119" s="526"/>
      <c r="AC119" s="540"/>
      <c r="AD119" s="540"/>
      <c r="AE119" s="540"/>
      <c r="AF119" s="540"/>
      <c r="AG119" s="540"/>
      <c r="AH119" s="540"/>
      <c r="AI119" s="540"/>
      <c r="AJ119" s="540"/>
      <c r="AK119" s="540"/>
      <c r="AL119" s="540"/>
      <c r="AM119" s="540"/>
      <c r="AN119" s="540"/>
      <c r="AO119" s="540"/>
      <c r="AP119" s="540"/>
    </row>
    <row r="120" spans="1:42" s="552" customFormat="1" ht="12.75" customHeight="1" thickBot="1">
      <c r="A120" s="1351" t="s">
        <v>217</v>
      </c>
      <c r="B120" s="1352"/>
      <c r="C120" s="558" t="s">
        <v>216</v>
      </c>
      <c r="D120" s="528" t="s">
        <v>215</v>
      </c>
      <c r="E120" s="761" t="s">
        <v>214</v>
      </c>
      <c r="F120" s="762"/>
      <c r="G120" s="763"/>
      <c r="H120" s="761" t="s">
        <v>213</v>
      </c>
      <c r="I120" s="762"/>
      <c r="J120" s="762"/>
      <c r="K120" s="762"/>
      <c r="L120" s="763"/>
      <c r="M120" s="761" t="s">
        <v>212</v>
      </c>
      <c r="N120" s="763"/>
      <c r="P120" s="540"/>
      <c r="Q120" s="607"/>
      <c r="AC120" s="540"/>
      <c r="AD120" s="540"/>
      <c r="AE120" s="540"/>
      <c r="AF120" s="540"/>
      <c r="AG120" s="540"/>
      <c r="AH120" s="540"/>
      <c r="AI120" s="540"/>
      <c r="AJ120" s="540"/>
      <c r="AK120" s="540"/>
      <c r="AL120" s="540"/>
      <c r="AM120" s="540"/>
      <c r="AN120" s="540"/>
      <c r="AO120" s="540"/>
      <c r="AP120" s="540"/>
    </row>
    <row r="121" spans="1:42" s="552" customFormat="1" ht="12" customHeight="1" thickTop="1">
      <c r="A121" s="1355">
        <v>79.319999999999993</v>
      </c>
      <c r="B121" s="1356"/>
      <c r="C121" s="189">
        <v>258</v>
      </c>
      <c r="D121" s="1357">
        <f>G119</f>
        <v>4.3899999999999997</v>
      </c>
      <c r="E121" s="1358">
        <f t="shared" ref="E121:E127" si="12">ROUND(A121*$D$121,-1)</f>
        <v>350</v>
      </c>
      <c r="F121" s="1359"/>
      <c r="G121" s="1360"/>
      <c r="H121" s="1358">
        <f t="shared" ref="H121:H127" si="13">ROUND(E121*C121,0)</f>
        <v>90300</v>
      </c>
      <c r="I121" s="1359"/>
      <c r="J121" s="1359"/>
      <c r="K121" s="1359"/>
      <c r="L121" s="1360"/>
      <c r="M121" s="1361"/>
      <c r="N121" s="1362"/>
      <c r="O121" s="562"/>
      <c r="P121" s="182"/>
      <c r="Q121" s="607"/>
      <c r="R121" s="562"/>
      <c r="S121" s="562"/>
      <c r="T121" s="562"/>
      <c r="U121" s="562"/>
      <c r="V121" s="562"/>
      <c r="W121" s="562"/>
      <c r="X121" s="562"/>
      <c r="Y121" s="562"/>
      <c r="Z121" s="562"/>
      <c r="AA121" s="562"/>
      <c r="AB121" s="562"/>
      <c r="AC121" s="540"/>
      <c r="AD121" s="540"/>
      <c r="AE121" s="540"/>
      <c r="AF121" s="540"/>
      <c r="AG121" s="540"/>
      <c r="AH121" s="540"/>
      <c r="AI121" s="540"/>
      <c r="AJ121" s="540"/>
      <c r="AK121" s="540"/>
      <c r="AL121" s="540"/>
      <c r="AM121" s="540"/>
      <c r="AN121" s="540"/>
      <c r="AO121" s="540"/>
      <c r="AP121" s="540"/>
    </row>
    <row r="122" spans="1:42" s="552" customFormat="1" ht="12" customHeight="1">
      <c r="A122" s="1323">
        <v>92.54</v>
      </c>
      <c r="B122" s="1324"/>
      <c r="C122" s="188">
        <v>196</v>
      </c>
      <c r="D122" s="772"/>
      <c r="E122" s="733">
        <f t="shared" si="12"/>
        <v>410</v>
      </c>
      <c r="F122" s="734"/>
      <c r="G122" s="735"/>
      <c r="H122" s="733">
        <f t="shared" si="13"/>
        <v>80360</v>
      </c>
      <c r="I122" s="734"/>
      <c r="J122" s="734"/>
      <c r="K122" s="734"/>
      <c r="L122" s="735"/>
      <c r="M122" s="1353"/>
      <c r="N122" s="1354"/>
      <c r="O122" s="562"/>
      <c r="P122" s="182"/>
      <c r="Q122" s="607"/>
      <c r="R122" s="562"/>
      <c r="S122" s="562"/>
      <c r="T122" s="562"/>
      <c r="U122" s="562"/>
      <c r="V122" s="562"/>
      <c r="W122" s="562"/>
      <c r="X122" s="562"/>
      <c r="Y122" s="562"/>
      <c r="Z122" s="562"/>
      <c r="AA122" s="562"/>
      <c r="AB122" s="562"/>
      <c r="AC122" s="540"/>
      <c r="AD122" s="540"/>
      <c r="AE122" s="540"/>
      <c r="AF122" s="540"/>
      <c r="AG122" s="540"/>
      <c r="AH122" s="540"/>
      <c r="AI122" s="540"/>
      <c r="AJ122" s="540"/>
      <c r="AK122" s="540"/>
      <c r="AL122" s="540"/>
      <c r="AM122" s="540"/>
      <c r="AN122" s="540"/>
      <c r="AO122" s="540"/>
      <c r="AP122" s="540"/>
    </row>
    <row r="123" spans="1:42" s="552" customFormat="1" ht="12" customHeight="1">
      <c r="A123" s="1323">
        <v>109.07</v>
      </c>
      <c r="B123" s="1324"/>
      <c r="C123" s="188">
        <v>815</v>
      </c>
      <c r="D123" s="772"/>
      <c r="E123" s="733">
        <f t="shared" si="12"/>
        <v>480</v>
      </c>
      <c r="F123" s="734"/>
      <c r="G123" s="735"/>
      <c r="H123" s="733">
        <f t="shared" si="13"/>
        <v>391200</v>
      </c>
      <c r="I123" s="734"/>
      <c r="J123" s="734"/>
      <c r="K123" s="734"/>
      <c r="L123" s="735"/>
      <c r="M123" s="1353"/>
      <c r="N123" s="1354"/>
      <c r="O123" s="562"/>
      <c r="P123" s="182"/>
      <c r="Q123" s="607"/>
      <c r="R123" s="562"/>
      <c r="S123" s="562"/>
      <c r="T123" s="562"/>
      <c r="U123" s="562"/>
      <c r="V123" s="562"/>
      <c r="W123" s="562"/>
      <c r="X123" s="562"/>
      <c r="Y123" s="562"/>
      <c r="Z123" s="562"/>
      <c r="AA123" s="562"/>
      <c r="AB123" s="562"/>
      <c r="AC123" s="540"/>
      <c r="AD123" s="540"/>
      <c r="AE123" s="540"/>
      <c r="AF123" s="540"/>
      <c r="AG123" s="540"/>
      <c r="AH123" s="540"/>
      <c r="AI123" s="540"/>
      <c r="AJ123" s="540"/>
      <c r="AK123" s="540"/>
      <c r="AL123" s="540"/>
      <c r="AM123" s="540"/>
      <c r="AN123" s="540"/>
      <c r="AO123" s="540"/>
      <c r="AP123" s="540"/>
    </row>
    <row r="124" spans="1:42" s="552" customFormat="1" ht="12" customHeight="1">
      <c r="A124" s="1323">
        <v>128.9</v>
      </c>
      <c r="B124" s="1324"/>
      <c r="C124" s="188">
        <v>68</v>
      </c>
      <c r="D124" s="772"/>
      <c r="E124" s="733">
        <f t="shared" si="12"/>
        <v>570</v>
      </c>
      <c r="F124" s="734"/>
      <c r="G124" s="735"/>
      <c r="H124" s="733">
        <f t="shared" si="13"/>
        <v>38760</v>
      </c>
      <c r="I124" s="734"/>
      <c r="J124" s="734"/>
      <c r="K124" s="734"/>
      <c r="L124" s="735"/>
      <c r="M124" s="1353"/>
      <c r="N124" s="1354"/>
      <c r="O124" s="562"/>
      <c r="P124" s="182"/>
      <c r="Q124" s="607"/>
      <c r="R124" s="562"/>
      <c r="S124" s="562"/>
      <c r="T124" s="562"/>
      <c r="U124" s="562"/>
      <c r="V124" s="562"/>
      <c r="W124" s="562"/>
      <c r="X124" s="562"/>
      <c r="Y124" s="562"/>
      <c r="Z124" s="562"/>
      <c r="AA124" s="562"/>
      <c r="AB124" s="562"/>
      <c r="AC124" s="540"/>
      <c r="AD124" s="540"/>
      <c r="AE124" s="540"/>
      <c r="AF124" s="540"/>
      <c r="AG124" s="540"/>
      <c r="AH124" s="540"/>
      <c r="AI124" s="540"/>
      <c r="AJ124" s="540"/>
      <c r="AK124" s="540"/>
      <c r="AL124" s="540"/>
      <c r="AM124" s="540"/>
      <c r="AN124" s="540"/>
      <c r="AO124" s="540"/>
      <c r="AP124" s="540"/>
    </row>
    <row r="125" spans="1:42" s="552" customFormat="1" ht="12" customHeight="1">
      <c r="A125" s="1323">
        <v>158.63999999999999</v>
      </c>
      <c r="B125" s="1324"/>
      <c r="C125" s="188">
        <v>102</v>
      </c>
      <c r="D125" s="772"/>
      <c r="E125" s="733">
        <f t="shared" si="12"/>
        <v>700</v>
      </c>
      <c r="F125" s="734"/>
      <c r="G125" s="735"/>
      <c r="H125" s="733">
        <f t="shared" si="13"/>
        <v>71400</v>
      </c>
      <c r="I125" s="734"/>
      <c r="J125" s="734"/>
      <c r="K125" s="734"/>
      <c r="L125" s="735"/>
      <c r="M125" s="1353"/>
      <c r="N125" s="1354"/>
      <c r="O125" s="562"/>
      <c r="P125" s="182"/>
      <c r="Q125" s="607"/>
      <c r="R125" s="562"/>
      <c r="S125" s="562"/>
      <c r="T125" s="562"/>
      <c r="U125" s="562"/>
      <c r="V125" s="562"/>
      <c r="W125" s="562"/>
      <c r="X125" s="562"/>
      <c r="Y125" s="562"/>
      <c r="Z125" s="562"/>
      <c r="AA125" s="562"/>
      <c r="AB125" s="562"/>
      <c r="AC125" s="540"/>
      <c r="AD125" s="540"/>
      <c r="AE125" s="540"/>
      <c r="AF125" s="540"/>
      <c r="AG125" s="540"/>
      <c r="AH125" s="540"/>
      <c r="AI125" s="540"/>
      <c r="AJ125" s="540"/>
      <c r="AK125" s="540"/>
      <c r="AL125" s="540"/>
      <c r="AM125" s="540"/>
      <c r="AN125" s="540"/>
      <c r="AO125" s="540"/>
      <c r="AP125" s="540"/>
    </row>
    <row r="126" spans="1:42" s="552" customFormat="1" ht="12" customHeight="1">
      <c r="A126" s="1323">
        <v>188.39</v>
      </c>
      <c r="B126" s="1324"/>
      <c r="C126" s="188">
        <v>34</v>
      </c>
      <c r="D126" s="772"/>
      <c r="E126" s="733">
        <f t="shared" si="12"/>
        <v>830</v>
      </c>
      <c r="F126" s="734"/>
      <c r="G126" s="735"/>
      <c r="H126" s="733">
        <f t="shared" si="13"/>
        <v>28220</v>
      </c>
      <c r="I126" s="734"/>
      <c r="J126" s="734"/>
      <c r="K126" s="734"/>
      <c r="L126" s="735"/>
      <c r="M126" s="1353"/>
      <c r="N126" s="1354"/>
      <c r="O126" s="562"/>
      <c r="P126" s="182"/>
      <c r="Q126" s="607"/>
      <c r="R126" s="562"/>
      <c r="S126" s="562"/>
      <c r="T126" s="562"/>
      <c r="U126" s="562"/>
      <c r="V126" s="562"/>
      <c r="W126" s="562"/>
      <c r="X126" s="562"/>
      <c r="Y126" s="562"/>
      <c r="Z126" s="562"/>
      <c r="AA126" s="562"/>
      <c r="AB126" s="562"/>
      <c r="AC126" s="540"/>
      <c r="AD126" s="540"/>
      <c r="AE126" s="540"/>
      <c r="AF126" s="540"/>
      <c r="AG126" s="540"/>
      <c r="AH126" s="540"/>
      <c r="AI126" s="540"/>
      <c r="AJ126" s="540"/>
      <c r="AK126" s="540"/>
      <c r="AL126" s="540"/>
      <c r="AM126" s="540"/>
      <c r="AN126" s="540"/>
      <c r="AO126" s="540"/>
      <c r="AP126" s="540"/>
    </row>
    <row r="127" spans="1:42" s="552" customFormat="1" ht="12" customHeight="1">
      <c r="A127" s="1323">
        <v>221.44</v>
      </c>
      <c r="B127" s="1324"/>
      <c r="C127" s="188">
        <v>34</v>
      </c>
      <c r="D127" s="773"/>
      <c r="E127" s="733">
        <f t="shared" si="12"/>
        <v>970</v>
      </c>
      <c r="F127" s="734"/>
      <c r="G127" s="735"/>
      <c r="H127" s="733">
        <f t="shared" si="13"/>
        <v>32980</v>
      </c>
      <c r="I127" s="734"/>
      <c r="J127" s="734"/>
      <c r="K127" s="734"/>
      <c r="L127" s="735"/>
      <c r="M127" s="1353"/>
      <c r="N127" s="1354"/>
      <c r="O127" s="562"/>
      <c r="P127" s="182"/>
      <c r="Q127" s="607"/>
      <c r="R127" s="562"/>
      <c r="S127" s="562"/>
      <c r="T127" s="562"/>
      <c r="U127" s="562"/>
      <c r="V127" s="562"/>
      <c r="W127" s="562"/>
      <c r="X127" s="562"/>
      <c r="Y127" s="562"/>
      <c r="Z127" s="562"/>
      <c r="AA127" s="562"/>
      <c r="AB127" s="562"/>
      <c r="AC127" s="540"/>
      <c r="AD127" s="540"/>
      <c r="AE127" s="540"/>
      <c r="AF127" s="540"/>
      <c r="AG127" s="540"/>
      <c r="AH127" s="540"/>
      <c r="AI127" s="540"/>
      <c r="AJ127" s="540"/>
      <c r="AK127" s="540"/>
      <c r="AL127" s="540"/>
      <c r="AM127" s="540"/>
      <c r="AN127" s="540"/>
      <c r="AO127" s="540"/>
      <c r="AP127" s="540"/>
    </row>
    <row r="128" spans="1:42" s="552" customFormat="1" ht="11.25" customHeight="1">
      <c r="A128" s="780" t="s">
        <v>211</v>
      </c>
      <c r="B128" s="785"/>
      <c r="C128" s="527">
        <f>SUM(C121:C127)</f>
        <v>1507</v>
      </c>
      <c r="D128" s="535"/>
      <c r="E128" s="733"/>
      <c r="F128" s="734"/>
      <c r="G128" s="735"/>
      <c r="H128" s="757">
        <f>SUM(H121:H127)</f>
        <v>733220</v>
      </c>
      <c r="I128" s="758"/>
      <c r="J128" s="758"/>
      <c r="K128" s="758"/>
      <c r="L128" s="759"/>
      <c r="M128" s="534" t="s">
        <v>210</v>
      </c>
      <c r="N128" s="525">
        <f>H128-M113</f>
        <v>3220</v>
      </c>
      <c r="O128" s="554"/>
      <c r="P128" s="543"/>
      <c r="Q128" s="607"/>
      <c r="R128" s="554"/>
      <c r="S128" s="554"/>
      <c r="T128" s="554"/>
      <c r="U128" s="554"/>
      <c r="V128" s="554"/>
      <c r="W128" s="554"/>
      <c r="X128" s="554"/>
      <c r="Y128" s="554"/>
      <c r="Z128" s="554"/>
      <c r="AA128" s="554"/>
      <c r="AB128" s="554"/>
      <c r="AC128" s="540"/>
      <c r="AD128" s="540"/>
      <c r="AE128" s="540"/>
      <c r="AF128" s="540"/>
      <c r="AG128" s="540"/>
      <c r="AH128" s="540"/>
      <c r="AI128" s="540"/>
      <c r="AJ128" s="540"/>
      <c r="AK128" s="540"/>
      <c r="AL128" s="540"/>
      <c r="AM128" s="540"/>
      <c r="AN128" s="540"/>
      <c r="AO128" s="540"/>
      <c r="AP128" s="540"/>
    </row>
    <row r="129" spans="1:42" s="552" customFormat="1" ht="5.25" customHeight="1">
      <c r="C129" s="562"/>
      <c r="E129" s="36"/>
      <c r="F129" s="36"/>
      <c r="G129" s="36"/>
      <c r="H129" s="231"/>
      <c r="I129" s="231"/>
      <c r="J129" s="231"/>
      <c r="K129" s="231"/>
      <c r="L129" s="231"/>
      <c r="N129" s="554"/>
      <c r="O129" s="554"/>
      <c r="P129" s="543"/>
      <c r="Q129" s="607"/>
      <c r="R129" s="554"/>
      <c r="S129" s="554"/>
      <c r="T129" s="554"/>
      <c r="U129" s="554"/>
      <c r="V129" s="554"/>
      <c r="W129" s="554"/>
      <c r="X129" s="554"/>
      <c r="Y129" s="554"/>
      <c r="Z129" s="554"/>
      <c r="AA129" s="554"/>
      <c r="AB129" s="554"/>
      <c r="AC129" s="540"/>
      <c r="AD129" s="540"/>
      <c r="AE129" s="540"/>
      <c r="AF129" s="540"/>
      <c r="AG129" s="540"/>
      <c r="AH129" s="540"/>
      <c r="AI129" s="540"/>
      <c r="AJ129" s="540"/>
      <c r="AK129" s="540"/>
      <c r="AL129" s="540"/>
      <c r="AM129" s="540"/>
      <c r="AN129" s="540"/>
      <c r="AO129" s="540"/>
      <c r="AP129" s="540"/>
    </row>
    <row r="130" spans="1:42" s="552" customFormat="1" ht="12.75" customHeight="1">
      <c r="A130" s="523" t="s">
        <v>321</v>
      </c>
      <c r="B130" s="523"/>
      <c r="C130" s="523"/>
      <c r="D130" s="221" t="s">
        <v>255</v>
      </c>
      <c r="E130" s="221"/>
      <c r="F130" s="221"/>
      <c r="G130" s="221"/>
      <c r="H130" s="221"/>
      <c r="I130" s="221"/>
      <c r="J130" s="221"/>
      <c r="K130" s="221"/>
      <c r="M130" s="764">
        <f>D133</f>
        <v>1978000</v>
      </c>
      <c r="N130" s="764"/>
      <c r="O130" s="533"/>
      <c r="P130" s="220"/>
      <c r="Q130" s="615"/>
      <c r="R130" s="533"/>
      <c r="S130" s="533"/>
      <c r="T130" s="533"/>
      <c r="U130" s="533"/>
      <c r="V130" s="533"/>
      <c r="W130" s="533"/>
      <c r="X130" s="533"/>
      <c r="Y130" s="533"/>
      <c r="Z130" s="533"/>
      <c r="AA130" s="533"/>
      <c r="AB130" s="533"/>
      <c r="AC130" s="540"/>
      <c r="AD130" s="540"/>
      <c r="AE130" s="540"/>
      <c r="AF130" s="540"/>
      <c r="AG130" s="540"/>
      <c r="AH130" s="540"/>
      <c r="AI130" s="540"/>
      <c r="AJ130" s="540"/>
      <c r="AK130" s="540"/>
      <c r="AL130" s="540"/>
      <c r="AM130" s="540"/>
      <c r="AN130" s="540"/>
      <c r="AO130" s="540"/>
      <c r="AP130" s="540"/>
    </row>
    <row r="131" spans="1:42" s="552" customFormat="1">
      <c r="A131" s="69" t="s">
        <v>314</v>
      </c>
      <c r="B131" s="523"/>
      <c r="C131" s="523"/>
      <c r="D131" s="71"/>
      <c r="E131" s="71"/>
      <c r="F131" s="71"/>
      <c r="G131" s="71"/>
      <c r="H131" s="71"/>
      <c r="I131" s="71"/>
      <c r="J131" s="71"/>
      <c r="K131" s="71"/>
      <c r="L131" s="533"/>
      <c r="M131" s="533"/>
      <c r="N131" s="533"/>
      <c r="O131" s="533"/>
      <c r="P131" s="220"/>
      <c r="Q131" s="615"/>
      <c r="R131" s="533"/>
      <c r="S131" s="533"/>
      <c r="T131" s="533"/>
      <c r="U131" s="533"/>
      <c r="V131" s="533"/>
      <c r="W131" s="533"/>
      <c r="X131" s="533"/>
      <c r="Y131" s="533"/>
      <c r="Z131" s="533"/>
      <c r="AA131" s="533"/>
      <c r="AB131" s="533"/>
      <c r="AC131" s="540"/>
      <c r="AD131" s="540"/>
      <c r="AE131" s="540"/>
      <c r="AF131" s="540"/>
      <c r="AG131" s="540"/>
      <c r="AH131" s="540"/>
      <c r="AI131" s="540"/>
      <c r="AJ131" s="540"/>
      <c r="AK131" s="540"/>
      <c r="AL131" s="540"/>
      <c r="AM131" s="540"/>
      <c r="AN131" s="540"/>
      <c r="AO131" s="540"/>
      <c r="AP131" s="540"/>
    </row>
    <row r="132" spans="1:42" s="552" customFormat="1" ht="12.75" customHeight="1" thickBot="1">
      <c r="A132" s="743" t="s">
        <v>320</v>
      </c>
      <c r="B132" s="744"/>
      <c r="C132" s="745"/>
      <c r="D132" s="743" t="s">
        <v>1</v>
      </c>
      <c r="E132" s="744"/>
      <c r="F132" s="745"/>
      <c r="G132" s="743" t="s">
        <v>318</v>
      </c>
      <c r="H132" s="744"/>
      <c r="I132" s="744"/>
      <c r="J132" s="744"/>
      <c r="K132" s="744"/>
      <c r="L132" s="744"/>
      <c r="M132" s="744"/>
      <c r="N132" s="745"/>
      <c r="O132" s="557"/>
      <c r="P132" s="244"/>
      <c r="Q132" s="607"/>
      <c r="R132" s="557"/>
      <c r="S132" s="557"/>
      <c r="T132" s="557"/>
      <c r="U132" s="557"/>
      <c r="V132" s="557"/>
      <c r="W132" s="557"/>
      <c r="X132" s="557"/>
      <c r="Y132" s="557"/>
      <c r="Z132" s="557"/>
      <c r="AA132" s="557"/>
      <c r="AB132" s="557"/>
      <c r="AC132" s="540"/>
      <c r="AD132" s="540"/>
      <c r="AE132" s="540"/>
      <c r="AF132" s="540"/>
      <c r="AG132" s="540"/>
      <c r="AH132" s="540"/>
      <c r="AI132" s="540"/>
      <c r="AJ132" s="540"/>
      <c r="AK132" s="540"/>
      <c r="AL132" s="540"/>
      <c r="AM132" s="540"/>
      <c r="AN132" s="540"/>
      <c r="AO132" s="540"/>
      <c r="AP132" s="540"/>
    </row>
    <row r="133" spans="1:42" s="552" customFormat="1" ht="14.25" customHeight="1" thickTop="1" thickBot="1">
      <c r="A133" s="1363" t="s">
        <v>317</v>
      </c>
      <c r="B133" s="1364"/>
      <c r="C133" s="1365"/>
      <c r="D133" s="1366">
        <v>1978000</v>
      </c>
      <c r="E133" s="1367"/>
      <c r="F133" s="1368"/>
      <c r="G133" s="1369" t="s">
        <v>471</v>
      </c>
      <c r="H133" s="1370"/>
      <c r="I133" s="1370"/>
      <c r="J133" s="1370"/>
      <c r="K133" s="1370"/>
      <c r="L133" s="1370"/>
      <c r="M133" s="1370"/>
      <c r="N133" s="1371"/>
      <c r="O133" s="12"/>
      <c r="P133" s="243"/>
      <c r="Q133" s="266"/>
      <c r="R133" s="12"/>
      <c r="S133" s="12"/>
      <c r="T133" s="12"/>
      <c r="U133" s="12"/>
      <c r="V133" s="12"/>
      <c r="W133" s="12"/>
      <c r="X133" s="12"/>
      <c r="Y133" s="12"/>
      <c r="Z133" s="12"/>
      <c r="AA133" s="12"/>
      <c r="AB133" s="12"/>
      <c r="AC133" s="540"/>
      <c r="AD133" s="540"/>
      <c r="AE133" s="540"/>
      <c r="AF133" s="540"/>
      <c r="AG133" s="540"/>
      <c r="AH133" s="540"/>
      <c r="AI133" s="540"/>
      <c r="AJ133" s="540"/>
      <c r="AK133" s="540"/>
      <c r="AL133" s="540"/>
      <c r="AM133" s="540"/>
      <c r="AN133" s="540"/>
      <c r="AO133" s="540"/>
      <c r="AP133" s="540"/>
    </row>
    <row r="134" spans="1:42" s="552" customFormat="1" ht="3" customHeight="1" thickTop="1">
      <c r="A134" s="557"/>
      <c r="B134" s="557"/>
      <c r="C134" s="557"/>
      <c r="D134" s="554"/>
      <c r="E134" s="554"/>
      <c r="F134" s="554"/>
      <c r="G134" s="12"/>
      <c r="H134" s="12"/>
      <c r="I134" s="12"/>
      <c r="J134" s="12"/>
      <c r="K134" s="12"/>
      <c r="L134" s="12"/>
      <c r="M134" s="12"/>
      <c r="N134" s="12"/>
      <c r="O134" s="12"/>
      <c r="P134" s="243"/>
      <c r="Q134" s="266"/>
      <c r="R134" s="12"/>
      <c r="S134" s="12"/>
      <c r="T134" s="12"/>
      <c r="U134" s="12"/>
      <c r="V134" s="12"/>
      <c r="W134" s="12"/>
      <c r="X134" s="12"/>
      <c r="Y134" s="12"/>
      <c r="Z134" s="12"/>
      <c r="AA134" s="12"/>
      <c r="AB134" s="12"/>
      <c r="AC134" s="540"/>
      <c r="AD134" s="540"/>
      <c r="AE134" s="540"/>
      <c r="AF134" s="540"/>
      <c r="AG134" s="540"/>
      <c r="AH134" s="540"/>
      <c r="AI134" s="540"/>
      <c r="AJ134" s="540"/>
      <c r="AK134" s="540"/>
      <c r="AL134" s="540"/>
      <c r="AM134" s="540"/>
      <c r="AN134" s="540"/>
      <c r="AO134" s="540"/>
      <c r="AP134" s="540"/>
    </row>
    <row r="135" spans="1:42" s="552" customFormat="1">
      <c r="A135" s="674" t="s">
        <v>309</v>
      </c>
      <c r="B135" s="674"/>
      <c r="C135" s="674"/>
      <c r="D135" s="674"/>
      <c r="E135" s="674"/>
      <c r="F135" s="674"/>
      <c r="G135" s="674"/>
      <c r="H135" s="674"/>
      <c r="I135" s="674"/>
      <c r="J135" s="674"/>
      <c r="K135" s="674"/>
      <c r="L135" s="674"/>
      <c r="M135" s="674"/>
      <c r="N135" s="674"/>
      <c r="O135" s="522"/>
      <c r="P135" s="242"/>
      <c r="Q135" s="618"/>
      <c r="R135" s="522"/>
      <c r="S135" s="522"/>
      <c r="T135" s="522"/>
      <c r="U135" s="522"/>
      <c r="V135" s="522"/>
      <c r="W135" s="522"/>
      <c r="X135" s="522"/>
      <c r="Y135" s="522"/>
      <c r="Z135" s="522"/>
      <c r="AA135" s="522"/>
      <c r="AB135" s="522"/>
      <c r="AC135" s="540"/>
      <c r="AD135" s="540"/>
      <c r="AE135" s="540"/>
      <c r="AF135" s="540"/>
      <c r="AG135" s="540"/>
      <c r="AH135" s="540"/>
      <c r="AI135" s="540"/>
      <c r="AJ135" s="540"/>
      <c r="AK135" s="540"/>
      <c r="AL135" s="540"/>
      <c r="AM135" s="540"/>
      <c r="AN135" s="540"/>
      <c r="AO135" s="540"/>
      <c r="AP135" s="540"/>
    </row>
    <row r="136" spans="1:42" s="552" customFormat="1" ht="12.75" customHeight="1">
      <c r="A136" s="760">
        <f>M130</f>
        <v>1978000</v>
      </c>
      <c r="B136" s="760"/>
      <c r="C136" s="760"/>
      <c r="D136" s="191">
        <v>166370</v>
      </c>
      <c r="E136" s="190" t="s">
        <v>218</v>
      </c>
      <c r="F136" s="521" t="s">
        <v>283</v>
      </c>
      <c r="G136" s="722">
        <f>ROUND(A136/D136,2)</f>
        <v>11.89</v>
      </c>
      <c r="H136" s="722"/>
      <c r="I136" s="1350"/>
      <c r="J136" s="1350"/>
      <c r="K136" s="1350"/>
      <c r="L136" s="1350"/>
      <c r="M136" s="1350"/>
      <c r="N136" s="1350"/>
      <c r="O136" s="526"/>
      <c r="P136" s="37"/>
      <c r="Q136" s="266"/>
      <c r="R136" s="526"/>
      <c r="S136" s="526"/>
      <c r="T136" s="526"/>
      <c r="U136" s="526"/>
      <c r="V136" s="526"/>
      <c r="W136" s="526"/>
      <c r="X136" s="526"/>
      <c r="Y136" s="526"/>
      <c r="Z136" s="526"/>
      <c r="AA136" s="526"/>
      <c r="AB136" s="526"/>
      <c r="AC136" s="540"/>
      <c r="AD136" s="540"/>
      <c r="AE136" s="540"/>
      <c r="AF136" s="540"/>
      <c r="AG136" s="540"/>
      <c r="AH136" s="540"/>
      <c r="AI136" s="540"/>
      <c r="AJ136" s="540"/>
      <c r="AK136" s="540"/>
      <c r="AL136" s="540"/>
      <c r="AM136" s="540"/>
      <c r="AN136" s="540"/>
      <c r="AO136" s="540"/>
      <c r="AP136" s="540"/>
    </row>
    <row r="137" spans="1:42" s="552" customFormat="1" ht="13.5" customHeight="1" thickBot="1">
      <c r="A137" s="1351" t="s">
        <v>217</v>
      </c>
      <c r="B137" s="1352"/>
      <c r="C137" s="558" t="s">
        <v>216</v>
      </c>
      <c r="D137" s="528" t="s">
        <v>215</v>
      </c>
      <c r="E137" s="761" t="s">
        <v>214</v>
      </c>
      <c r="F137" s="762"/>
      <c r="G137" s="763"/>
      <c r="H137" s="761" t="s">
        <v>213</v>
      </c>
      <c r="I137" s="762"/>
      <c r="J137" s="762"/>
      <c r="K137" s="762"/>
      <c r="L137" s="763"/>
      <c r="M137" s="761" t="s">
        <v>212</v>
      </c>
      <c r="N137" s="763"/>
      <c r="P137" s="540"/>
      <c r="Q137" s="607"/>
      <c r="AC137" s="540"/>
      <c r="AD137" s="540"/>
      <c r="AE137" s="540"/>
      <c r="AF137" s="540"/>
      <c r="AG137" s="540"/>
      <c r="AH137" s="540"/>
      <c r="AI137" s="540"/>
      <c r="AJ137" s="540"/>
      <c r="AK137" s="540"/>
      <c r="AL137" s="540"/>
      <c r="AM137" s="540"/>
      <c r="AN137" s="540"/>
      <c r="AO137" s="540"/>
      <c r="AP137" s="540"/>
    </row>
    <row r="138" spans="1:42" s="552" customFormat="1" ht="12.75" customHeight="1" thickTop="1">
      <c r="A138" s="1355">
        <v>79.319999999999993</v>
      </c>
      <c r="B138" s="1356"/>
      <c r="C138" s="189">
        <v>258</v>
      </c>
      <c r="D138" s="1372">
        <f>G136</f>
        <v>11.89</v>
      </c>
      <c r="E138" s="1358">
        <f t="shared" ref="E138:E144" si="14">ROUND(A138*$D$138,-1)</f>
        <v>940</v>
      </c>
      <c r="F138" s="1359"/>
      <c r="G138" s="1360"/>
      <c r="H138" s="1358">
        <f t="shared" ref="H138:H144" si="15">ROUND(E138*C138,0)</f>
        <v>242520</v>
      </c>
      <c r="I138" s="1359"/>
      <c r="J138" s="1359"/>
      <c r="K138" s="1359"/>
      <c r="L138" s="1360"/>
      <c r="M138" s="1361"/>
      <c r="N138" s="1362"/>
      <c r="O138" s="562"/>
      <c r="P138" s="182"/>
      <c r="Q138" s="607"/>
      <c r="R138" s="562"/>
      <c r="S138" s="562"/>
      <c r="T138" s="562"/>
      <c r="U138" s="562"/>
      <c r="V138" s="562"/>
      <c r="W138" s="562"/>
      <c r="X138" s="562"/>
      <c r="Y138" s="562"/>
      <c r="Z138" s="562"/>
      <c r="AA138" s="562"/>
      <c r="AB138" s="562"/>
      <c r="AC138" s="540"/>
      <c r="AD138" s="540"/>
      <c r="AE138" s="540"/>
      <c r="AF138" s="540"/>
      <c r="AG138" s="540"/>
      <c r="AH138" s="540"/>
      <c r="AI138" s="540"/>
      <c r="AJ138" s="540"/>
      <c r="AK138" s="540"/>
      <c r="AL138" s="540"/>
      <c r="AM138" s="540"/>
      <c r="AN138" s="540"/>
      <c r="AO138" s="540"/>
      <c r="AP138" s="540"/>
    </row>
    <row r="139" spans="1:42" s="552" customFormat="1" ht="12.75" customHeight="1">
      <c r="A139" s="1323">
        <v>92.54</v>
      </c>
      <c r="B139" s="1324"/>
      <c r="C139" s="188">
        <v>196</v>
      </c>
      <c r="D139" s="727"/>
      <c r="E139" s="733">
        <f t="shared" si="14"/>
        <v>1100</v>
      </c>
      <c r="F139" s="734"/>
      <c r="G139" s="735"/>
      <c r="H139" s="733">
        <f t="shared" si="15"/>
        <v>215600</v>
      </c>
      <c r="I139" s="734"/>
      <c r="J139" s="734"/>
      <c r="K139" s="734"/>
      <c r="L139" s="735"/>
      <c r="M139" s="1353"/>
      <c r="N139" s="1354"/>
      <c r="O139" s="562"/>
      <c r="P139" s="182"/>
      <c r="Q139" s="607"/>
      <c r="R139" s="562"/>
      <c r="S139" s="562"/>
      <c r="T139" s="562"/>
      <c r="U139" s="562"/>
      <c r="V139" s="562"/>
      <c r="W139" s="562"/>
      <c r="X139" s="562"/>
      <c r="Y139" s="562"/>
      <c r="Z139" s="562"/>
      <c r="AA139" s="562"/>
      <c r="AB139" s="562"/>
      <c r="AC139" s="540"/>
      <c r="AD139" s="540"/>
      <c r="AE139" s="540"/>
      <c r="AF139" s="540"/>
      <c r="AG139" s="540"/>
      <c r="AH139" s="540"/>
      <c r="AI139" s="540"/>
      <c r="AJ139" s="540"/>
      <c r="AK139" s="540"/>
      <c r="AL139" s="540"/>
      <c r="AM139" s="540"/>
      <c r="AN139" s="540"/>
      <c r="AO139" s="540"/>
      <c r="AP139" s="540"/>
    </row>
    <row r="140" spans="1:42" s="552" customFormat="1" ht="12.75" customHeight="1">
      <c r="A140" s="1323">
        <v>109.07</v>
      </c>
      <c r="B140" s="1324"/>
      <c r="C140" s="188">
        <v>815</v>
      </c>
      <c r="D140" s="727"/>
      <c r="E140" s="733">
        <f t="shared" si="14"/>
        <v>1300</v>
      </c>
      <c r="F140" s="734"/>
      <c r="G140" s="735"/>
      <c r="H140" s="733">
        <f t="shared" si="15"/>
        <v>1059500</v>
      </c>
      <c r="I140" s="734"/>
      <c r="J140" s="734"/>
      <c r="K140" s="734"/>
      <c r="L140" s="735"/>
      <c r="M140" s="1353"/>
      <c r="N140" s="1354"/>
      <c r="O140" s="562"/>
      <c r="P140" s="182"/>
      <c r="Q140" s="607"/>
      <c r="R140" s="562"/>
      <c r="S140" s="562"/>
      <c r="T140" s="562"/>
      <c r="U140" s="562"/>
      <c r="V140" s="562"/>
      <c r="W140" s="562"/>
      <c r="X140" s="562"/>
      <c r="Y140" s="562"/>
      <c r="Z140" s="562"/>
      <c r="AA140" s="562"/>
      <c r="AB140" s="562"/>
      <c r="AC140" s="540"/>
      <c r="AD140" s="540"/>
      <c r="AE140" s="540"/>
      <c r="AF140" s="540"/>
      <c r="AG140" s="540"/>
      <c r="AH140" s="540"/>
      <c r="AI140" s="540"/>
      <c r="AJ140" s="540"/>
      <c r="AK140" s="540"/>
      <c r="AL140" s="540"/>
      <c r="AM140" s="540"/>
      <c r="AN140" s="540"/>
      <c r="AO140" s="540"/>
      <c r="AP140" s="540"/>
    </row>
    <row r="141" spans="1:42" s="552" customFormat="1" ht="12.75" customHeight="1">
      <c r="A141" s="1323">
        <v>128.9</v>
      </c>
      <c r="B141" s="1324"/>
      <c r="C141" s="188">
        <v>68</v>
      </c>
      <c r="D141" s="727"/>
      <c r="E141" s="733">
        <f t="shared" si="14"/>
        <v>1530</v>
      </c>
      <c r="F141" s="734"/>
      <c r="G141" s="735"/>
      <c r="H141" s="733">
        <f t="shared" si="15"/>
        <v>104040</v>
      </c>
      <c r="I141" s="734"/>
      <c r="J141" s="734"/>
      <c r="K141" s="734"/>
      <c r="L141" s="735"/>
      <c r="M141" s="1353"/>
      <c r="N141" s="1354"/>
      <c r="O141" s="562"/>
      <c r="P141" s="182"/>
      <c r="Q141" s="607"/>
      <c r="R141" s="562"/>
      <c r="S141" s="562"/>
      <c r="T141" s="562"/>
      <c r="U141" s="562"/>
      <c r="V141" s="562"/>
      <c r="W141" s="562"/>
      <c r="X141" s="562"/>
      <c r="Y141" s="562"/>
      <c r="Z141" s="562"/>
      <c r="AA141" s="562"/>
      <c r="AB141" s="562"/>
      <c r="AC141" s="540"/>
      <c r="AD141" s="540"/>
      <c r="AE141" s="540"/>
      <c r="AF141" s="540"/>
      <c r="AG141" s="540"/>
      <c r="AH141" s="540"/>
      <c r="AI141" s="540"/>
      <c r="AJ141" s="540"/>
      <c r="AK141" s="540"/>
      <c r="AL141" s="540"/>
      <c r="AM141" s="540"/>
      <c r="AN141" s="540"/>
      <c r="AO141" s="540"/>
      <c r="AP141" s="540"/>
    </row>
    <row r="142" spans="1:42" s="552" customFormat="1" ht="12.75" customHeight="1">
      <c r="A142" s="1323">
        <v>158.63999999999999</v>
      </c>
      <c r="B142" s="1324"/>
      <c r="C142" s="188">
        <v>102</v>
      </c>
      <c r="D142" s="727"/>
      <c r="E142" s="733">
        <f t="shared" si="14"/>
        <v>1890</v>
      </c>
      <c r="F142" s="734"/>
      <c r="G142" s="735"/>
      <c r="H142" s="733">
        <f t="shared" si="15"/>
        <v>192780</v>
      </c>
      <c r="I142" s="734"/>
      <c r="J142" s="734"/>
      <c r="K142" s="734"/>
      <c r="L142" s="735"/>
      <c r="M142" s="1353"/>
      <c r="N142" s="1354"/>
      <c r="O142" s="562"/>
      <c r="P142" s="182"/>
      <c r="Q142" s="607"/>
      <c r="R142" s="562"/>
      <c r="S142" s="562"/>
      <c r="T142" s="562"/>
      <c r="U142" s="562"/>
      <c r="V142" s="562"/>
      <c r="W142" s="562"/>
      <c r="X142" s="562"/>
      <c r="Y142" s="562"/>
      <c r="Z142" s="562"/>
      <c r="AA142" s="562"/>
      <c r="AB142" s="562"/>
      <c r="AC142" s="540"/>
      <c r="AD142" s="540"/>
      <c r="AE142" s="540"/>
      <c r="AF142" s="540"/>
      <c r="AG142" s="540"/>
      <c r="AH142" s="540"/>
      <c r="AI142" s="540"/>
      <c r="AJ142" s="540"/>
      <c r="AK142" s="540"/>
      <c r="AL142" s="540"/>
      <c r="AM142" s="540"/>
      <c r="AN142" s="540"/>
      <c r="AO142" s="540"/>
      <c r="AP142" s="540"/>
    </row>
    <row r="143" spans="1:42" s="552" customFormat="1" ht="12.75" customHeight="1">
      <c r="A143" s="1323">
        <v>188.39</v>
      </c>
      <c r="B143" s="1324"/>
      <c r="C143" s="188">
        <v>34</v>
      </c>
      <c r="D143" s="727"/>
      <c r="E143" s="733">
        <f t="shared" si="14"/>
        <v>2240</v>
      </c>
      <c r="F143" s="734"/>
      <c r="G143" s="735"/>
      <c r="H143" s="733">
        <f t="shared" si="15"/>
        <v>76160</v>
      </c>
      <c r="I143" s="734"/>
      <c r="J143" s="734"/>
      <c r="K143" s="734"/>
      <c r="L143" s="735"/>
      <c r="M143" s="1353"/>
      <c r="N143" s="1354"/>
      <c r="O143" s="562"/>
      <c r="P143" s="182"/>
      <c r="Q143" s="607"/>
      <c r="R143" s="562"/>
      <c r="S143" s="562"/>
      <c r="T143" s="562"/>
      <c r="U143" s="562"/>
      <c r="V143" s="562"/>
      <c r="W143" s="562"/>
      <c r="X143" s="562"/>
      <c r="Y143" s="562"/>
      <c r="Z143" s="562"/>
      <c r="AA143" s="562"/>
      <c r="AB143" s="562"/>
      <c r="AC143" s="540"/>
      <c r="AD143" s="540"/>
      <c r="AE143" s="540"/>
      <c r="AF143" s="540"/>
      <c r="AG143" s="540"/>
      <c r="AH143" s="540"/>
      <c r="AI143" s="540"/>
      <c r="AJ143" s="540"/>
      <c r="AK143" s="540"/>
      <c r="AL143" s="540"/>
      <c r="AM143" s="540"/>
      <c r="AN143" s="540"/>
      <c r="AO143" s="540"/>
      <c r="AP143" s="540"/>
    </row>
    <row r="144" spans="1:42" s="552" customFormat="1" ht="12.75" customHeight="1">
      <c r="A144" s="1323">
        <v>221.44</v>
      </c>
      <c r="B144" s="1324"/>
      <c r="C144" s="188">
        <v>34</v>
      </c>
      <c r="D144" s="729"/>
      <c r="E144" s="733">
        <f t="shared" si="14"/>
        <v>2630</v>
      </c>
      <c r="F144" s="734"/>
      <c r="G144" s="735"/>
      <c r="H144" s="733">
        <f t="shared" si="15"/>
        <v>89420</v>
      </c>
      <c r="I144" s="734"/>
      <c r="J144" s="734"/>
      <c r="K144" s="734"/>
      <c r="L144" s="735"/>
      <c r="M144" s="1353"/>
      <c r="N144" s="1354"/>
      <c r="O144" s="562"/>
      <c r="P144" s="182"/>
      <c r="Q144" s="607"/>
      <c r="R144" s="562"/>
      <c r="S144" s="562"/>
      <c r="T144" s="562"/>
      <c r="U144" s="562"/>
      <c r="V144" s="562"/>
      <c r="W144" s="562"/>
      <c r="X144" s="562"/>
      <c r="Y144" s="562"/>
      <c r="Z144" s="562"/>
      <c r="AA144" s="562"/>
      <c r="AB144" s="562"/>
      <c r="AC144" s="540"/>
      <c r="AD144" s="540"/>
      <c r="AE144" s="540"/>
      <c r="AF144" s="540"/>
      <c r="AG144" s="540"/>
      <c r="AH144" s="540"/>
      <c r="AI144" s="540"/>
      <c r="AJ144" s="540"/>
      <c r="AK144" s="540"/>
      <c r="AL144" s="540"/>
      <c r="AM144" s="540"/>
      <c r="AN144" s="540"/>
      <c r="AO144" s="540"/>
      <c r="AP144" s="540"/>
    </row>
    <row r="145" spans="1:42" s="552" customFormat="1" ht="12.75" customHeight="1">
      <c r="A145" s="780" t="s">
        <v>211</v>
      </c>
      <c r="B145" s="785"/>
      <c r="C145" s="527">
        <f>SUM(C138:C144)</f>
        <v>1507</v>
      </c>
      <c r="D145" s="535"/>
      <c r="E145" s="733"/>
      <c r="F145" s="734"/>
      <c r="G145" s="735"/>
      <c r="H145" s="757">
        <f>SUM(H138:H144)</f>
        <v>1980020</v>
      </c>
      <c r="I145" s="758"/>
      <c r="J145" s="758"/>
      <c r="K145" s="758"/>
      <c r="L145" s="759"/>
      <c r="M145" s="534" t="s">
        <v>210</v>
      </c>
      <c r="N145" s="525">
        <f>H145-A136</f>
        <v>2020</v>
      </c>
      <c r="O145" s="554"/>
      <c r="P145" s="543"/>
      <c r="Q145" s="607"/>
      <c r="R145" s="554"/>
      <c r="S145" s="554"/>
      <c r="T145" s="554"/>
      <c r="U145" s="554"/>
      <c r="V145" s="554"/>
      <c r="W145" s="554"/>
      <c r="X145" s="554"/>
      <c r="Y145" s="554"/>
      <c r="Z145" s="554"/>
      <c r="AA145" s="554"/>
      <c r="AB145" s="554"/>
      <c r="AC145" s="540"/>
      <c r="AD145" s="540"/>
      <c r="AE145" s="540"/>
      <c r="AF145" s="540"/>
      <c r="AG145" s="540"/>
      <c r="AH145" s="540"/>
      <c r="AI145" s="540"/>
      <c r="AJ145" s="540"/>
      <c r="AK145" s="540"/>
      <c r="AL145" s="540"/>
      <c r="AM145" s="540"/>
      <c r="AN145" s="540"/>
      <c r="AO145" s="540"/>
      <c r="AP145" s="540"/>
    </row>
    <row r="146" spans="1:42" s="552" customFormat="1" ht="6" customHeight="1">
      <c r="C146" s="562"/>
      <c r="E146" s="554"/>
      <c r="F146" s="554"/>
      <c r="G146" s="554"/>
      <c r="H146" s="562"/>
      <c r="I146" s="562"/>
      <c r="J146" s="562"/>
      <c r="K146" s="562"/>
      <c r="L146" s="562"/>
      <c r="N146" s="554"/>
      <c r="O146" s="554"/>
      <c r="P146" s="543"/>
      <c r="Q146" s="607"/>
      <c r="R146" s="554"/>
      <c r="S146" s="554"/>
      <c r="T146" s="554"/>
      <c r="U146" s="554"/>
      <c r="V146" s="554"/>
      <c r="W146" s="554"/>
      <c r="X146" s="554"/>
      <c r="Y146" s="554"/>
      <c r="Z146" s="554"/>
      <c r="AA146" s="554"/>
      <c r="AB146" s="554"/>
      <c r="AC146" s="540"/>
      <c r="AD146" s="540"/>
      <c r="AE146" s="540"/>
      <c r="AF146" s="540"/>
      <c r="AG146" s="540"/>
      <c r="AH146" s="540"/>
      <c r="AI146" s="540"/>
      <c r="AJ146" s="540"/>
      <c r="AK146" s="540"/>
      <c r="AL146" s="540"/>
      <c r="AM146" s="540"/>
      <c r="AN146" s="540"/>
      <c r="AO146" s="540"/>
      <c r="AP146" s="540"/>
    </row>
    <row r="147" spans="1:42" s="552" customFormat="1" ht="13.5" customHeight="1">
      <c r="A147" s="523" t="s">
        <v>315</v>
      </c>
      <c r="B147" s="523"/>
      <c r="C147" s="523"/>
      <c r="D147" s="221" t="s">
        <v>255</v>
      </c>
      <c r="E147" s="221"/>
      <c r="F147" s="221"/>
      <c r="G147" s="221"/>
      <c r="H147" s="221"/>
      <c r="I147" s="221"/>
      <c r="J147" s="221"/>
      <c r="K147" s="221"/>
      <c r="M147" s="764">
        <f>H166</f>
        <v>4867380</v>
      </c>
      <c r="N147" s="764"/>
      <c r="O147" s="533"/>
      <c r="P147" s="220"/>
      <c r="Q147" s="615"/>
      <c r="R147" s="533"/>
      <c r="S147" s="533"/>
      <c r="T147" s="533"/>
      <c r="U147" s="533"/>
      <c r="V147" s="533"/>
      <c r="W147" s="533"/>
      <c r="X147" s="533"/>
      <c r="Y147" s="533"/>
      <c r="Z147" s="533"/>
      <c r="AA147" s="533"/>
      <c r="AB147" s="533"/>
      <c r="AC147" s="540"/>
      <c r="AD147" s="540"/>
      <c r="AE147" s="540"/>
      <c r="AF147" s="540"/>
      <c r="AG147" s="540"/>
      <c r="AH147" s="540"/>
      <c r="AI147" s="540"/>
      <c r="AJ147" s="540"/>
      <c r="AK147" s="540"/>
      <c r="AL147" s="540"/>
      <c r="AM147" s="540"/>
      <c r="AN147" s="540"/>
      <c r="AO147" s="540"/>
      <c r="AP147" s="540"/>
    </row>
    <row r="148" spans="1:42" s="552" customFormat="1" ht="14.25" customHeight="1">
      <c r="A148" s="69" t="s">
        <v>314</v>
      </c>
      <c r="B148" s="523"/>
      <c r="C148" s="523"/>
      <c r="D148" s="71"/>
      <c r="E148" s="71"/>
      <c r="F148" s="71"/>
      <c r="G148" s="71"/>
      <c r="H148" s="71"/>
      <c r="I148" s="71"/>
      <c r="J148" s="71"/>
      <c r="K148" s="71"/>
      <c r="L148" s="533"/>
      <c r="M148" s="533"/>
      <c r="N148" s="533"/>
      <c r="O148" s="533"/>
      <c r="P148" s="220"/>
      <c r="Q148" s="615"/>
      <c r="R148" s="533"/>
      <c r="S148" s="533"/>
      <c r="T148" s="533"/>
      <c r="U148" s="533"/>
      <c r="V148" s="533"/>
      <c r="W148" s="533"/>
      <c r="X148" s="533"/>
      <c r="Y148" s="533"/>
      <c r="Z148" s="533"/>
      <c r="AA148" s="533"/>
      <c r="AB148" s="533"/>
      <c r="AC148" s="540"/>
      <c r="AD148" s="540"/>
      <c r="AE148" s="540"/>
      <c r="AF148" s="540"/>
      <c r="AG148" s="540"/>
      <c r="AH148" s="540"/>
      <c r="AI148" s="540"/>
      <c r="AJ148" s="540"/>
      <c r="AK148" s="540"/>
      <c r="AL148" s="540"/>
      <c r="AM148" s="540"/>
      <c r="AN148" s="540"/>
      <c r="AO148" s="540"/>
      <c r="AP148" s="540"/>
    </row>
    <row r="149" spans="1:42" s="552" customFormat="1" ht="14.25" customHeight="1" thickBot="1">
      <c r="A149" s="743" t="s">
        <v>304</v>
      </c>
      <c r="B149" s="744"/>
      <c r="C149" s="745"/>
      <c r="D149" s="743" t="s">
        <v>5</v>
      </c>
      <c r="E149" s="744"/>
      <c r="F149" s="744"/>
      <c r="G149" s="745"/>
      <c r="H149" s="743" t="s">
        <v>313</v>
      </c>
      <c r="I149" s="744"/>
      <c r="J149" s="744"/>
      <c r="K149" s="745"/>
      <c r="L149" s="743" t="s">
        <v>312</v>
      </c>
      <c r="M149" s="744"/>
      <c r="N149" s="745"/>
      <c r="O149" s="557"/>
      <c r="P149" s="244"/>
      <c r="Q149" s="607"/>
      <c r="R149" s="557"/>
      <c r="S149" s="557"/>
      <c r="T149" s="557"/>
      <c r="U149" s="557"/>
      <c r="V149" s="557"/>
      <c r="W149" s="557"/>
      <c r="X149" s="557"/>
      <c r="Y149" s="557"/>
      <c r="Z149" s="557"/>
      <c r="AA149" s="557"/>
      <c r="AB149" s="557"/>
      <c r="AC149" s="540"/>
      <c r="AD149" s="540"/>
      <c r="AE149" s="540"/>
      <c r="AF149" s="540"/>
      <c r="AG149" s="540"/>
      <c r="AH149" s="540"/>
      <c r="AI149" s="540"/>
      <c r="AJ149" s="540"/>
      <c r="AK149" s="540"/>
      <c r="AL149" s="540"/>
      <c r="AM149" s="540"/>
      <c r="AN149" s="540"/>
      <c r="AO149" s="540"/>
      <c r="AP149" s="540"/>
    </row>
    <row r="150" spans="1:42" s="552" customFormat="1" ht="14.25" customHeight="1" thickTop="1">
      <c r="A150" s="690" t="s">
        <v>561</v>
      </c>
      <c r="B150" s="691"/>
      <c r="C150" s="692"/>
      <c r="D150" s="700" t="s">
        <v>562</v>
      </c>
      <c r="E150" s="701"/>
      <c r="F150" s="701"/>
      <c r="G150" s="702"/>
      <c r="H150" s="1336">
        <v>722220</v>
      </c>
      <c r="I150" s="1337"/>
      <c r="J150" s="1337"/>
      <c r="K150" s="1338"/>
      <c r="L150" s="1333" t="s">
        <v>566</v>
      </c>
      <c r="M150" s="1334"/>
      <c r="N150" s="1335"/>
      <c r="O150" s="557"/>
      <c r="P150" s="244"/>
      <c r="Q150" s="607"/>
      <c r="R150" s="557"/>
      <c r="S150" s="557"/>
      <c r="T150" s="557"/>
      <c r="U150" s="557"/>
      <c r="V150" s="557"/>
      <c r="W150" s="557"/>
      <c r="X150" s="557"/>
      <c r="Y150" s="557"/>
      <c r="Z150" s="557"/>
      <c r="AA150" s="557"/>
      <c r="AB150" s="557"/>
      <c r="AC150" s="540"/>
      <c r="AD150" s="540"/>
      <c r="AE150" s="540"/>
      <c r="AF150" s="540"/>
      <c r="AG150" s="540"/>
      <c r="AH150" s="540"/>
      <c r="AI150" s="540"/>
      <c r="AJ150" s="540"/>
      <c r="AK150" s="540"/>
      <c r="AL150" s="540"/>
      <c r="AM150" s="540"/>
      <c r="AN150" s="540"/>
      <c r="AO150" s="540"/>
      <c r="AP150" s="540"/>
    </row>
    <row r="151" spans="1:42" s="552" customFormat="1" ht="14.25" customHeight="1">
      <c r="A151" s="694"/>
      <c r="B151" s="695"/>
      <c r="C151" s="696"/>
      <c r="D151" s="703" t="s">
        <v>563</v>
      </c>
      <c r="E151" s="704"/>
      <c r="F151" s="704"/>
      <c r="G151" s="705"/>
      <c r="H151" s="706">
        <v>333330</v>
      </c>
      <c r="I151" s="707"/>
      <c r="J151" s="707"/>
      <c r="K151" s="708"/>
      <c r="L151" s="709" t="s">
        <v>566</v>
      </c>
      <c r="M151" s="710"/>
      <c r="N151" s="711"/>
      <c r="O151" s="557"/>
      <c r="P151" s="244"/>
      <c r="Q151" s="607"/>
      <c r="R151" s="557"/>
      <c r="S151" s="557"/>
      <c r="T151" s="557"/>
      <c r="U151" s="557"/>
      <c r="V151" s="557"/>
      <c r="W151" s="557"/>
      <c r="X151" s="557"/>
      <c r="Y151" s="557"/>
      <c r="Z151" s="557"/>
      <c r="AA151" s="557"/>
      <c r="AB151" s="557"/>
      <c r="AC151" s="540"/>
      <c r="AD151" s="540"/>
      <c r="AE151" s="540"/>
      <c r="AF151" s="540"/>
      <c r="AG151" s="540"/>
      <c r="AH151" s="540"/>
      <c r="AI151" s="540"/>
      <c r="AJ151" s="540"/>
      <c r="AK151" s="540"/>
      <c r="AL151" s="540"/>
      <c r="AM151" s="540"/>
      <c r="AN151" s="540"/>
      <c r="AO151" s="540"/>
      <c r="AP151" s="540"/>
    </row>
    <row r="152" spans="1:42" s="552" customFormat="1" ht="14.25" customHeight="1">
      <c r="A152" s="694"/>
      <c r="B152" s="695"/>
      <c r="C152" s="696"/>
      <c r="D152" s="703" t="s">
        <v>564</v>
      </c>
      <c r="E152" s="704"/>
      <c r="F152" s="704"/>
      <c r="G152" s="705"/>
      <c r="H152" s="706">
        <v>333330</v>
      </c>
      <c r="I152" s="707"/>
      <c r="J152" s="707"/>
      <c r="K152" s="708"/>
      <c r="L152" s="709" t="s">
        <v>566</v>
      </c>
      <c r="M152" s="710"/>
      <c r="N152" s="711"/>
      <c r="O152" s="557"/>
      <c r="P152" s="244"/>
      <c r="Q152" s="607"/>
      <c r="R152" s="557"/>
      <c r="S152" s="557"/>
      <c r="T152" s="557"/>
      <c r="U152" s="557"/>
      <c r="V152" s="557"/>
      <c r="W152" s="557"/>
      <c r="X152" s="557"/>
      <c r="Y152" s="557"/>
      <c r="Z152" s="557"/>
      <c r="AA152" s="557"/>
      <c r="AB152" s="557"/>
      <c r="AC152" s="540"/>
      <c r="AD152" s="540"/>
      <c r="AE152" s="540"/>
      <c r="AF152" s="540"/>
      <c r="AG152" s="540"/>
      <c r="AH152" s="540"/>
      <c r="AI152" s="540"/>
      <c r="AJ152" s="540"/>
      <c r="AK152" s="540"/>
      <c r="AL152" s="540"/>
      <c r="AM152" s="540"/>
      <c r="AN152" s="540"/>
      <c r="AO152" s="540"/>
      <c r="AP152" s="540"/>
    </row>
    <row r="153" spans="1:42" s="552" customFormat="1" ht="14.25" customHeight="1">
      <c r="A153" s="697"/>
      <c r="B153" s="698"/>
      <c r="C153" s="699"/>
      <c r="D153" s="703" t="s">
        <v>565</v>
      </c>
      <c r="E153" s="704"/>
      <c r="F153" s="704"/>
      <c r="G153" s="705"/>
      <c r="H153" s="706">
        <v>155560</v>
      </c>
      <c r="I153" s="707"/>
      <c r="J153" s="707"/>
      <c r="K153" s="708"/>
      <c r="L153" s="709" t="s">
        <v>566</v>
      </c>
      <c r="M153" s="710"/>
      <c r="N153" s="711"/>
      <c r="O153" s="557"/>
      <c r="P153" s="244"/>
      <c r="Q153" s="607"/>
      <c r="R153" s="557"/>
      <c r="S153" s="557"/>
      <c r="T153" s="557"/>
      <c r="U153" s="557"/>
      <c r="V153" s="557"/>
      <c r="W153" s="557"/>
      <c r="X153" s="557"/>
      <c r="Y153" s="557"/>
      <c r="Z153" s="557"/>
      <c r="AA153" s="557"/>
      <c r="AB153" s="557"/>
      <c r="AC153" s="540"/>
      <c r="AD153" s="540"/>
      <c r="AE153" s="540"/>
      <c r="AF153" s="540"/>
      <c r="AG153" s="540"/>
      <c r="AH153" s="540"/>
      <c r="AI153" s="540"/>
      <c r="AJ153" s="540"/>
      <c r="AK153" s="540"/>
      <c r="AL153" s="540"/>
      <c r="AM153" s="540"/>
      <c r="AN153" s="540"/>
      <c r="AO153" s="540"/>
      <c r="AP153" s="540"/>
    </row>
    <row r="154" spans="1:42" s="552" customFormat="1" ht="12" customHeight="1">
      <c r="A154" s="1087" t="s">
        <v>311</v>
      </c>
      <c r="B154" s="1088"/>
      <c r="C154" s="1089"/>
      <c r="D154" s="951" t="s">
        <v>582</v>
      </c>
      <c r="E154" s="712"/>
      <c r="F154" s="712"/>
      <c r="G154" s="713"/>
      <c r="H154" s="706">
        <v>454670</v>
      </c>
      <c r="I154" s="707"/>
      <c r="J154" s="707"/>
      <c r="K154" s="708"/>
      <c r="L154" s="709" t="s">
        <v>581</v>
      </c>
      <c r="M154" s="710"/>
      <c r="N154" s="711"/>
      <c r="O154" s="557"/>
      <c r="P154" s="244"/>
      <c r="Q154" s="607"/>
      <c r="R154" s="557"/>
      <c r="S154" s="557"/>
      <c r="T154" s="557"/>
      <c r="U154" s="557"/>
      <c r="V154" s="557"/>
      <c r="W154" s="557"/>
      <c r="X154" s="557"/>
      <c r="Y154" s="557"/>
      <c r="Z154" s="557"/>
      <c r="AA154" s="557"/>
      <c r="AB154" s="557"/>
      <c r="AC154" s="540"/>
      <c r="AD154" s="540"/>
      <c r="AE154" s="540"/>
      <c r="AF154" s="540"/>
      <c r="AG154" s="540"/>
      <c r="AH154" s="540"/>
      <c r="AI154" s="540"/>
      <c r="AJ154" s="540"/>
      <c r="AK154" s="540"/>
      <c r="AL154" s="540"/>
      <c r="AM154" s="540"/>
      <c r="AN154" s="540"/>
      <c r="AO154" s="540"/>
      <c r="AP154" s="540"/>
    </row>
    <row r="155" spans="1:42" s="552" customFormat="1" ht="12" customHeight="1">
      <c r="A155" s="1090"/>
      <c r="B155" s="1091"/>
      <c r="C155" s="1092"/>
      <c r="D155" s="951" t="s">
        <v>583</v>
      </c>
      <c r="E155" s="712"/>
      <c r="F155" s="712"/>
      <c r="G155" s="713"/>
      <c r="H155" s="706">
        <v>513340</v>
      </c>
      <c r="I155" s="707"/>
      <c r="J155" s="707"/>
      <c r="K155" s="708"/>
      <c r="L155" s="709" t="s">
        <v>584</v>
      </c>
      <c r="M155" s="710"/>
      <c r="N155" s="711"/>
      <c r="O155" s="557"/>
      <c r="P155" s="244"/>
      <c r="Q155" s="607"/>
      <c r="R155" s="557"/>
      <c r="S155" s="557"/>
      <c r="T155" s="557"/>
      <c r="U155" s="557"/>
      <c r="V155" s="557"/>
      <c r="W155" s="557"/>
      <c r="X155" s="557"/>
      <c r="Y155" s="557"/>
      <c r="Z155" s="557"/>
      <c r="AA155" s="557"/>
      <c r="AB155" s="557"/>
      <c r="AC155" s="540"/>
      <c r="AD155" s="540"/>
      <c r="AE155" s="540"/>
      <c r="AF155" s="540"/>
      <c r="AG155" s="540"/>
      <c r="AH155" s="540"/>
      <c r="AI155" s="540"/>
      <c r="AJ155" s="540"/>
      <c r="AK155" s="540"/>
      <c r="AL155" s="540"/>
      <c r="AM155" s="540"/>
      <c r="AN155" s="540"/>
      <c r="AO155" s="540"/>
      <c r="AP155" s="540"/>
    </row>
    <row r="156" spans="1:42" s="552" customFormat="1" ht="12" customHeight="1">
      <c r="A156" s="1090"/>
      <c r="B156" s="1091"/>
      <c r="C156" s="1092"/>
      <c r="D156" s="951" t="s">
        <v>585</v>
      </c>
      <c r="E156" s="712"/>
      <c r="F156" s="712"/>
      <c r="G156" s="713"/>
      <c r="H156" s="706">
        <v>458890</v>
      </c>
      <c r="I156" s="707"/>
      <c r="J156" s="707"/>
      <c r="K156" s="708"/>
      <c r="L156" s="709" t="s">
        <v>566</v>
      </c>
      <c r="M156" s="710"/>
      <c r="N156" s="711"/>
      <c r="O156" s="557"/>
      <c r="P156" s="244"/>
      <c r="Q156" s="607"/>
      <c r="R156" s="557"/>
      <c r="S156" s="557"/>
      <c r="T156" s="557"/>
      <c r="U156" s="557"/>
      <c r="V156" s="557"/>
      <c r="W156" s="557"/>
      <c r="X156" s="557"/>
      <c r="Y156" s="557"/>
      <c r="Z156" s="557"/>
      <c r="AA156" s="557"/>
      <c r="AB156" s="557"/>
      <c r="AC156" s="540"/>
      <c r="AD156" s="540"/>
      <c r="AE156" s="540"/>
      <c r="AF156" s="540"/>
      <c r="AG156" s="540"/>
      <c r="AH156" s="540"/>
      <c r="AI156" s="540"/>
      <c r="AJ156" s="540"/>
      <c r="AK156" s="540"/>
      <c r="AL156" s="540"/>
      <c r="AM156" s="540"/>
      <c r="AN156" s="540"/>
      <c r="AO156" s="540"/>
      <c r="AP156" s="540"/>
    </row>
    <row r="157" spans="1:42" s="552" customFormat="1" ht="12" customHeight="1">
      <c r="A157" s="1090"/>
      <c r="B157" s="1091"/>
      <c r="C157" s="1092"/>
      <c r="D157" s="951" t="s">
        <v>587</v>
      </c>
      <c r="E157" s="712"/>
      <c r="F157" s="712"/>
      <c r="G157" s="713"/>
      <c r="H157" s="706">
        <v>28600</v>
      </c>
      <c r="I157" s="707"/>
      <c r="J157" s="707"/>
      <c r="K157" s="708"/>
      <c r="L157" s="709"/>
      <c r="M157" s="710"/>
      <c r="N157" s="711"/>
      <c r="O157" s="557"/>
      <c r="P157" s="244"/>
      <c r="Q157" s="607"/>
      <c r="R157" s="557"/>
      <c r="S157" s="557"/>
      <c r="T157" s="557"/>
      <c r="U157" s="557"/>
      <c r="V157" s="557"/>
      <c r="W157" s="557"/>
      <c r="X157" s="557"/>
      <c r="Y157" s="557"/>
      <c r="Z157" s="557"/>
      <c r="AA157" s="557"/>
      <c r="AB157" s="557"/>
      <c r="AC157" s="540"/>
      <c r="AD157" s="540"/>
      <c r="AE157" s="540"/>
      <c r="AF157" s="540"/>
      <c r="AG157" s="540"/>
      <c r="AH157" s="540"/>
      <c r="AI157" s="540"/>
      <c r="AJ157" s="540"/>
      <c r="AK157" s="540"/>
      <c r="AL157" s="540"/>
      <c r="AM157" s="540"/>
      <c r="AN157" s="540"/>
      <c r="AO157" s="540"/>
      <c r="AP157" s="540"/>
    </row>
    <row r="158" spans="1:42" s="552" customFormat="1" ht="12" customHeight="1">
      <c r="A158" s="1090"/>
      <c r="B158" s="1091"/>
      <c r="C158" s="1092"/>
      <c r="D158" s="1373" t="s">
        <v>588</v>
      </c>
      <c r="E158" s="714"/>
      <c r="F158" s="714"/>
      <c r="G158" s="715"/>
      <c r="H158" s="706">
        <v>12000</v>
      </c>
      <c r="I158" s="707"/>
      <c r="J158" s="707"/>
      <c r="K158" s="708"/>
      <c r="L158" s="709"/>
      <c r="M158" s="710"/>
      <c r="N158" s="711"/>
      <c r="O158" s="557"/>
      <c r="P158" s="244"/>
      <c r="Q158" s="607"/>
      <c r="R158" s="557"/>
      <c r="S158" s="557"/>
      <c r="T158" s="557"/>
      <c r="U158" s="557"/>
      <c r="V158" s="557"/>
      <c r="W158" s="557"/>
      <c r="X158" s="557"/>
      <c r="Y158" s="557"/>
      <c r="Z158" s="557"/>
      <c r="AA158" s="557"/>
      <c r="AB158" s="557"/>
      <c r="AC158" s="540"/>
      <c r="AD158" s="540"/>
      <c r="AE158" s="540"/>
      <c r="AF158" s="540"/>
      <c r="AG158" s="540"/>
      <c r="AH158" s="540"/>
      <c r="AI158" s="540"/>
      <c r="AJ158" s="540"/>
      <c r="AK158" s="540"/>
      <c r="AL158" s="540"/>
      <c r="AM158" s="540"/>
      <c r="AN158" s="540"/>
      <c r="AO158" s="540"/>
      <c r="AP158" s="540"/>
    </row>
    <row r="159" spans="1:42" s="552" customFormat="1" ht="12" customHeight="1">
      <c r="A159" s="1090"/>
      <c r="B159" s="1091"/>
      <c r="C159" s="1092"/>
      <c r="D159" s="703" t="s">
        <v>589</v>
      </c>
      <c r="E159" s="704"/>
      <c r="F159" s="704"/>
      <c r="G159" s="705"/>
      <c r="H159" s="706">
        <v>176000</v>
      </c>
      <c r="I159" s="707"/>
      <c r="J159" s="707"/>
      <c r="K159" s="708"/>
      <c r="L159" s="709"/>
      <c r="M159" s="710"/>
      <c r="N159" s="711"/>
      <c r="O159" s="557"/>
      <c r="P159" s="244"/>
      <c r="Q159" s="607"/>
      <c r="R159" s="557"/>
      <c r="S159" s="557"/>
      <c r="T159" s="557"/>
      <c r="U159" s="557"/>
      <c r="V159" s="557"/>
      <c r="W159" s="557"/>
      <c r="X159" s="557"/>
      <c r="Y159" s="557"/>
      <c r="Z159" s="557"/>
      <c r="AA159" s="557"/>
      <c r="AB159" s="557"/>
      <c r="AC159" s="540"/>
      <c r="AD159" s="540"/>
      <c r="AE159" s="540"/>
      <c r="AF159" s="540"/>
      <c r="AG159" s="540"/>
      <c r="AH159" s="540"/>
      <c r="AI159" s="540"/>
      <c r="AJ159" s="540"/>
      <c r="AK159" s="540"/>
      <c r="AL159" s="540"/>
      <c r="AM159" s="540"/>
      <c r="AN159" s="540"/>
      <c r="AO159" s="540"/>
      <c r="AP159" s="540"/>
    </row>
    <row r="160" spans="1:42" s="552" customFormat="1" ht="12" customHeight="1">
      <c r="A160" s="1090"/>
      <c r="B160" s="1091"/>
      <c r="C160" s="1092"/>
      <c r="D160" s="703" t="s">
        <v>592</v>
      </c>
      <c r="E160" s="704"/>
      <c r="F160" s="704"/>
      <c r="G160" s="705"/>
      <c r="H160" s="706">
        <v>30000</v>
      </c>
      <c r="I160" s="707"/>
      <c r="J160" s="707"/>
      <c r="K160" s="708"/>
      <c r="L160" s="709"/>
      <c r="M160" s="710"/>
      <c r="N160" s="711"/>
      <c r="O160" s="557"/>
      <c r="P160" s="244"/>
      <c r="Q160" s="607"/>
      <c r="R160" s="557"/>
      <c r="S160" s="557"/>
      <c r="T160" s="557"/>
      <c r="U160" s="557"/>
      <c r="V160" s="557"/>
      <c r="W160" s="557"/>
      <c r="X160" s="557"/>
      <c r="Y160" s="557"/>
      <c r="Z160" s="557"/>
      <c r="AA160" s="557"/>
      <c r="AB160" s="557"/>
      <c r="AC160" s="540"/>
      <c r="AD160" s="540"/>
      <c r="AE160" s="540"/>
      <c r="AF160" s="540"/>
      <c r="AG160" s="540"/>
      <c r="AH160" s="540"/>
      <c r="AI160" s="540"/>
      <c r="AJ160" s="540"/>
      <c r="AK160" s="540"/>
      <c r="AL160" s="540"/>
      <c r="AM160" s="540"/>
      <c r="AN160" s="540"/>
      <c r="AO160" s="540"/>
      <c r="AP160" s="540"/>
    </row>
    <row r="161" spans="1:42" s="552" customFormat="1" ht="12" customHeight="1">
      <c r="A161" s="1090"/>
      <c r="B161" s="1091"/>
      <c r="C161" s="1092"/>
      <c r="D161" s="703" t="s">
        <v>593</v>
      </c>
      <c r="E161" s="704"/>
      <c r="F161" s="704"/>
      <c r="G161" s="705"/>
      <c r="H161" s="706">
        <v>700000</v>
      </c>
      <c r="I161" s="707"/>
      <c r="J161" s="707"/>
      <c r="K161" s="708"/>
      <c r="L161" s="709"/>
      <c r="M161" s="710"/>
      <c r="N161" s="711"/>
      <c r="O161" s="557"/>
      <c r="P161" s="244"/>
      <c r="Q161" s="607"/>
      <c r="R161" s="557"/>
      <c r="S161" s="557"/>
      <c r="T161" s="557"/>
      <c r="U161" s="557"/>
      <c r="V161" s="557"/>
      <c r="W161" s="557"/>
      <c r="X161" s="557"/>
      <c r="Y161" s="557"/>
      <c r="Z161" s="557"/>
      <c r="AA161" s="557"/>
      <c r="AB161" s="557"/>
      <c r="AC161" s="540"/>
      <c r="AD161" s="540"/>
      <c r="AE161" s="540"/>
      <c r="AF161" s="540"/>
      <c r="AG161" s="540"/>
      <c r="AH161" s="540"/>
      <c r="AI161" s="540"/>
      <c r="AJ161" s="540"/>
      <c r="AK161" s="540"/>
      <c r="AL161" s="540"/>
      <c r="AM161" s="540"/>
      <c r="AN161" s="540"/>
      <c r="AO161" s="540"/>
      <c r="AP161" s="540"/>
    </row>
    <row r="162" spans="1:42" s="552" customFormat="1" ht="12" customHeight="1">
      <c r="A162" s="1090"/>
      <c r="B162" s="1091"/>
      <c r="C162" s="1092"/>
      <c r="D162" s="951" t="s">
        <v>591</v>
      </c>
      <c r="E162" s="712"/>
      <c r="F162" s="712"/>
      <c r="G162" s="713"/>
      <c r="H162" s="706">
        <v>22100</v>
      </c>
      <c r="I162" s="707"/>
      <c r="J162" s="707"/>
      <c r="K162" s="708"/>
      <c r="L162" s="952"/>
      <c r="M162" s="953"/>
      <c r="N162" s="954"/>
      <c r="O162" s="331">
        <f>SUM(H162:K163)</f>
        <v>154100</v>
      </c>
      <c r="P162" s="252"/>
      <c r="Q162" s="619"/>
      <c r="R162" s="251"/>
      <c r="S162" s="251"/>
      <c r="T162" s="251"/>
      <c r="U162" s="251"/>
      <c r="V162" s="251"/>
      <c r="W162" s="251"/>
      <c r="X162" s="251"/>
      <c r="Y162" s="251"/>
      <c r="Z162" s="251"/>
      <c r="AA162" s="251"/>
      <c r="AB162" s="251"/>
      <c r="AC162" s="182" t="e">
        <f>#REF!+#REF!+#REF!+#REF!+#REF!+#REF!</f>
        <v>#REF!</v>
      </c>
      <c r="AD162" s="540"/>
      <c r="AE162" s="540"/>
      <c r="AF162" s="540"/>
      <c r="AG162" s="540"/>
      <c r="AH162" s="540"/>
      <c r="AI162" s="540"/>
      <c r="AJ162" s="540"/>
      <c r="AK162" s="540"/>
      <c r="AL162" s="540"/>
      <c r="AM162" s="540"/>
      <c r="AN162" s="540"/>
      <c r="AO162" s="540"/>
      <c r="AP162" s="540"/>
    </row>
    <row r="163" spans="1:42" s="552" customFormat="1" ht="12" customHeight="1">
      <c r="A163" s="1090"/>
      <c r="B163" s="1091"/>
      <c r="C163" s="1092"/>
      <c r="D163" s="703" t="s">
        <v>594</v>
      </c>
      <c r="E163" s="704"/>
      <c r="F163" s="704"/>
      <c r="G163" s="705"/>
      <c r="H163" s="706">
        <v>132000</v>
      </c>
      <c r="I163" s="707"/>
      <c r="J163" s="707"/>
      <c r="K163" s="708"/>
      <c r="L163" s="952"/>
      <c r="M163" s="953"/>
      <c r="N163" s="954"/>
      <c r="O163" s="249"/>
      <c r="P163" s="250"/>
      <c r="Q163" s="620"/>
      <c r="R163" s="249"/>
      <c r="S163" s="249"/>
      <c r="T163" s="249"/>
      <c r="U163" s="249"/>
      <c r="V163" s="249"/>
      <c r="W163" s="249"/>
      <c r="X163" s="249"/>
      <c r="Y163" s="249"/>
      <c r="Z163" s="249"/>
      <c r="AA163" s="249"/>
      <c r="AB163" s="249"/>
      <c r="AC163" s="540"/>
      <c r="AD163" s="540"/>
      <c r="AE163" s="540"/>
      <c r="AF163" s="540"/>
      <c r="AG163" s="540"/>
      <c r="AH163" s="540"/>
      <c r="AI163" s="540"/>
      <c r="AJ163" s="540"/>
      <c r="AK163" s="540"/>
      <c r="AL163" s="540"/>
      <c r="AM163" s="540"/>
      <c r="AN163" s="540"/>
      <c r="AO163" s="540"/>
      <c r="AP163" s="540"/>
    </row>
    <row r="164" spans="1:42" s="552" customFormat="1" ht="12" customHeight="1">
      <c r="A164" s="1090"/>
      <c r="B164" s="1091"/>
      <c r="C164" s="1092"/>
      <c r="D164" s="951" t="s">
        <v>590</v>
      </c>
      <c r="E164" s="712"/>
      <c r="F164" s="712"/>
      <c r="G164" s="713"/>
      <c r="H164" s="706">
        <v>780340</v>
      </c>
      <c r="I164" s="707"/>
      <c r="J164" s="707"/>
      <c r="K164" s="708"/>
      <c r="L164" s="952"/>
      <c r="M164" s="953"/>
      <c r="N164" s="954"/>
      <c r="O164" s="249"/>
      <c r="P164" s="250"/>
      <c r="Q164" s="620"/>
      <c r="R164" s="249"/>
      <c r="S164" s="249"/>
      <c r="T164" s="249"/>
      <c r="U164" s="249"/>
      <c r="V164" s="249"/>
      <c r="W164" s="249"/>
      <c r="X164" s="249"/>
      <c r="Y164" s="249"/>
      <c r="Z164" s="249"/>
      <c r="AA164" s="249"/>
      <c r="AB164" s="249"/>
      <c r="AC164" s="540"/>
      <c r="AD164" s="540"/>
      <c r="AE164" s="540"/>
      <c r="AF164" s="540"/>
      <c r="AG164" s="540"/>
      <c r="AH164" s="540"/>
      <c r="AI164" s="540"/>
      <c r="AJ164" s="540"/>
      <c r="AK164" s="540"/>
      <c r="AL164" s="540"/>
      <c r="AM164" s="540"/>
      <c r="AN164" s="540"/>
      <c r="AO164" s="540"/>
      <c r="AP164" s="540"/>
    </row>
    <row r="165" spans="1:42" s="552" customFormat="1" ht="12" customHeight="1">
      <c r="A165" s="1093"/>
      <c r="B165" s="1094"/>
      <c r="C165" s="1095"/>
      <c r="D165" s="951" t="s">
        <v>595</v>
      </c>
      <c r="E165" s="712"/>
      <c r="F165" s="712"/>
      <c r="G165" s="713"/>
      <c r="H165" s="706">
        <v>15000</v>
      </c>
      <c r="I165" s="707"/>
      <c r="J165" s="707"/>
      <c r="K165" s="708"/>
      <c r="L165" s="952"/>
      <c r="M165" s="953"/>
      <c r="N165" s="954"/>
      <c r="O165" s="249"/>
      <c r="P165" s="250"/>
      <c r="Q165" s="620"/>
      <c r="R165" s="249"/>
      <c r="S165" s="249"/>
      <c r="T165" s="249"/>
      <c r="U165" s="249"/>
      <c r="V165" s="249"/>
      <c r="W165" s="249"/>
      <c r="X165" s="249"/>
      <c r="Y165" s="249"/>
      <c r="Z165" s="249"/>
      <c r="AA165" s="249"/>
      <c r="AB165" s="249"/>
      <c r="AC165" s="540"/>
      <c r="AD165" s="540"/>
      <c r="AE165" s="540"/>
      <c r="AF165" s="540"/>
      <c r="AG165" s="540"/>
      <c r="AH165" s="540"/>
      <c r="AI165" s="540"/>
      <c r="AJ165" s="540"/>
      <c r="AK165" s="540"/>
      <c r="AL165" s="540"/>
      <c r="AM165" s="540"/>
      <c r="AN165" s="540"/>
      <c r="AO165" s="540"/>
      <c r="AP165" s="540"/>
    </row>
    <row r="166" spans="1:42" s="552" customFormat="1" ht="15" customHeight="1">
      <c r="A166" s="709" t="s">
        <v>310</v>
      </c>
      <c r="B166" s="710"/>
      <c r="C166" s="710"/>
      <c r="D166" s="710"/>
      <c r="E166" s="710"/>
      <c r="F166" s="710"/>
      <c r="G166" s="711"/>
      <c r="H166" s="706">
        <f>SUM(H150:K165)</f>
        <v>4867380</v>
      </c>
      <c r="I166" s="707"/>
      <c r="J166" s="707"/>
      <c r="K166" s="708"/>
      <c r="L166" s="1084" t="s">
        <v>0</v>
      </c>
      <c r="M166" s="1085"/>
      <c r="N166" s="1086"/>
      <c r="O166" s="522"/>
      <c r="P166" s="242"/>
      <c r="Q166" s="618"/>
      <c r="R166" s="522"/>
      <c r="S166" s="524"/>
      <c r="T166" s="524"/>
      <c r="U166" s="524"/>
      <c r="V166" s="524"/>
      <c r="W166" s="524"/>
      <c r="X166" s="524"/>
      <c r="Y166" s="524"/>
      <c r="Z166" s="524"/>
      <c r="AA166" s="524"/>
      <c r="AB166" s="524"/>
      <c r="AC166" s="540"/>
      <c r="AD166" s="540"/>
      <c r="AE166" s="540"/>
      <c r="AF166" s="540"/>
      <c r="AG166" s="540"/>
      <c r="AH166" s="540"/>
      <c r="AI166" s="540"/>
      <c r="AJ166" s="540"/>
      <c r="AK166" s="540"/>
      <c r="AL166" s="540"/>
      <c r="AM166" s="540"/>
      <c r="AN166" s="540"/>
      <c r="AO166" s="540"/>
      <c r="AP166" s="540"/>
    </row>
    <row r="167" spans="1:42" s="552" customFormat="1" ht="3.75" customHeight="1">
      <c r="A167" s="557"/>
      <c r="B167" s="557"/>
      <c r="C167" s="557"/>
      <c r="D167" s="557"/>
      <c r="E167" s="554"/>
      <c r="F167" s="554"/>
      <c r="G167" s="554"/>
      <c r="H167" s="554"/>
      <c r="I167" s="554"/>
      <c r="J167" s="554"/>
      <c r="K167" s="554"/>
      <c r="L167" s="249"/>
      <c r="M167" s="249"/>
      <c r="N167" s="249"/>
      <c r="O167" s="526"/>
      <c r="P167" s="37"/>
      <c r="Q167" s="266"/>
      <c r="R167" s="526"/>
      <c r="S167" s="524"/>
      <c r="T167" s="524"/>
      <c r="U167" s="524"/>
      <c r="V167" s="524"/>
      <c r="W167" s="524"/>
      <c r="X167" s="524"/>
      <c r="Y167" s="524"/>
      <c r="Z167" s="524"/>
      <c r="AA167" s="524"/>
      <c r="AB167" s="524"/>
      <c r="AC167" s="540"/>
      <c r="AD167" s="540"/>
      <c r="AE167" s="540"/>
      <c r="AF167" s="540"/>
      <c r="AG167" s="540"/>
      <c r="AH167" s="540"/>
      <c r="AI167" s="540"/>
      <c r="AJ167" s="540"/>
      <c r="AK167" s="540"/>
      <c r="AL167" s="540"/>
      <c r="AM167" s="540"/>
      <c r="AN167" s="540"/>
      <c r="AO167" s="540"/>
      <c r="AP167" s="540"/>
    </row>
    <row r="168" spans="1:42" s="552" customFormat="1" ht="14.25" customHeight="1">
      <c r="A168" s="674" t="s">
        <v>309</v>
      </c>
      <c r="B168" s="674"/>
      <c r="C168" s="674"/>
      <c r="D168" s="674"/>
      <c r="E168" s="674"/>
      <c r="F168" s="674"/>
      <c r="G168" s="674"/>
      <c r="H168" s="674"/>
      <c r="I168" s="674"/>
      <c r="J168" s="674"/>
      <c r="K168" s="674"/>
      <c r="L168" s="674"/>
      <c r="M168" s="674"/>
      <c r="N168" s="674"/>
      <c r="P168" s="540"/>
      <c r="Q168" s="607"/>
      <c r="S168" s="522"/>
      <c r="T168" s="522"/>
      <c r="U168" s="522"/>
      <c r="V168" s="522"/>
      <c r="W168" s="522"/>
      <c r="X168" s="522"/>
      <c r="Y168" s="522"/>
      <c r="Z168" s="522"/>
      <c r="AA168" s="522"/>
      <c r="AB168" s="522"/>
      <c r="AC168" s="540"/>
      <c r="AD168" s="540"/>
      <c r="AE168" s="540"/>
      <c r="AF168" s="540"/>
      <c r="AG168" s="540"/>
      <c r="AH168" s="540"/>
      <c r="AI168" s="540"/>
      <c r="AJ168" s="540"/>
      <c r="AK168" s="540"/>
      <c r="AL168" s="540"/>
      <c r="AM168" s="540"/>
      <c r="AN168" s="540"/>
      <c r="AO168" s="540"/>
      <c r="AP168" s="540"/>
    </row>
    <row r="169" spans="1:42" s="552" customFormat="1" ht="15" customHeight="1">
      <c r="A169" s="721">
        <f>M147</f>
        <v>4867380</v>
      </c>
      <c r="B169" s="721"/>
      <c r="C169" s="721"/>
      <c r="D169" s="191">
        <v>166370</v>
      </c>
      <c r="E169" s="190" t="s">
        <v>218</v>
      </c>
      <c r="F169" s="521" t="s">
        <v>283</v>
      </c>
      <c r="G169" s="722">
        <f>ROUND(A169/D169,2)</f>
        <v>29.26</v>
      </c>
      <c r="H169" s="722"/>
      <c r="I169" s="1350"/>
      <c r="J169" s="1350"/>
      <c r="K169" s="1350"/>
      <c r="L169" s="1350"/>
      <c r="M169" s="1350"/>
      <c r="N169" s="1350"/>
      <c r="O169" s="562"/>
      <c r="P169" s="182"/>
      <c r="Q169" s="607"/>
      <c r="R169" s="562"/>
      <c r="S169" s="526"/>
      <c r="T169" s="526"/>
      <c r="U169" s="526"/>
      <c r="V169" s="526"/>
      <c r="W169" s="526"/>
      <c r="X169" s="526"/>
      <c r="Y169" s="526"/>
      <c r="Z169" s="526"/>
      <c r="AA169" s="526"/>
      <c r="AB169" s="526"/>
      <c r="AC169" s="540"/>
      <c r="AD169" s="540"/>
      <c r="AE169" s="540"/>
      <c r="AF169" s="540"/>
      <c r="AG169" s="540"/>
      <c r="AH169" s="540"/>
      <c r="AI169" s="540"/>
      <c r="AJ169" s="540"/>
      <c r="AK169" s="540"/>
      <c r="AL169" s="540"/>
      <c r="AM169" s="540"/>
      <c r="AN169" s="540"/>
      <c r="AO169" s="540"/>
      <c r="AP169" s="540"/>
    </row>
    <row r="170" spans="1:42" s="552" customFormat="1" ht="13.5" customHeight="1" thickBot="1">
      <c r="A170" s="1351" t="s">
        <v>217</v>
      </c>
      <c r="B170" s="1352"/>
      <c r="C170" s="558" t="s">
        <v>216</v>
      </c>
      <c r="D170" s="528" t="s">
        <v>215</v>
      </c>
      <c r="E170" s="761" t="s">
        <v>214</v>
      </c>
      <c r="F170" s="762"/>
      <c r="G170" s="763"/>
      <c r="H170" s="761" t="s">
        <v>213</v>
      </c>
      <c r="I170" s="762"/>
      <c r="J170" s="762"/>
      <c r="K170" s="762"/>
      <c r="L170" s="763"/>
      <c r="M170" s="761" t="s">
        <v>212</v>
      </c>
      <c r="N170" s="763"/>
      <c r="O170" s="562"/>
      <c r="P170" s="182"/>
      <c r="Q170" s="607"/>
      <c r="R170" s="562"/>
      <c r="AC170" s="540"/>
      <c r="AD170" s="540"/>
      <c r="AE170" s="540"/>
      <c r="AF170" s="540"/>
      <c r="AG170" s="540"/>
      <c r="AH170" s="540"/>
      <c r="AI170" s="540"/>
      <c r="AJ170" s="540"/>
      <c r="AK170" s="540"/>
      <c r="AL170" s="540"/>
      <c r="AM170" s="540"/>
      <c r="AN170" s="540"/>
      <c r="AO170" s="540"/>
      <c r="AP170" s="540"/>
    </row>
    <row r="171" spans="1:42" s="552" customFormat="1" ht="12" customHeight="1" thickTop="1">
      <c r="A171" s="1355">
        <v>79.319999999999993</v>
      </c>
      <c r="B171" s="1356"/>
      <c r="C171" s="189">
        <v>258</v>
      </c>
      <c r="D171" s="1372">
        <f>G169</f>
        <v>29.26</v>
      </c>
      <c r="E171" s="1358">
        <f t="shared" ref="E171:E177" si="16">ROUND(A171*$D$171,-1)</f>
        <v>2320</v>
      </c>
      <c r="F171" s="1359"/>
      <c r="G171" s="1360"/>
      <c r="H171" s="1358">
        <f t="shared" ref="H171:H177" si="17">ROUND(E171*C171,0)</f>
        <v>598560</v>
      </c>
      <c r="I171" s="1359"/>
      <c r="J171" s="1359"/>
      <c r="K171" s="1359"/>
      <c r="L171" s="1360"/>
      <c r="M171" s="1361"/>
      <c r="N171" s="1362"/>
      <c r="O171" s="562"/>
      <c r="P171" s="182"/>
      <c r="Q171" s="607"/>
      <c r="R171" s="562"/>
      <c r="S171" s="562"/>
      <c r="T171" s="562"/>
      <c r="U171" s="562"/>
      <c r="V171" s="562"/>
      <c r="W171" s="562"/>
      <c r="X171" s="562"/>
      <c r="Y171" s="562"/>
      <c r="Z171" s="562"/>
      <c r="AA171" s="562"/>
      <c r="AB171" s="562"/>
      <c r="AC171" s="540"/>
      <c r="AD171" s="540"/>
      <c r="AE171" s="540"/>
      <c r="AF171" s="540"/>
      <c r="AG171" s="540"/>
      <c r="AH171" s="540"/>
      <c r="AI171" s="540"/>
      <c r="AJ171" s="540"/>
      <c r="AK171" s="540"/>
      <c r="AL171" s="540"/>
      <c r="AM171" s="540"/>
      <c r="AN171" s="540"/>
      <c r="AO171" s="540"/>
      <c r="AP171" s="540"/>
    </row>
    <row r="172" spans="1:42" s="552" customFormat="1" ht="12" customHeight="1">
      <c r="A172" s="1323">
        <v>92.54</v>
      </c>
      <c r="B172" s="1324"/>
      <c r="C172" s="188">
        <v>196</v>
      </c>
      <c r="D172" s="727"/>
      <c r="E172" s="733">
        <f t="shared" si="16"/>
        <v>2710</v>
      </c>
      <c r="F172" s="734"/>
      <c r="G172" s="735"/>
      <c r="H172" s="733">
        <f t="shared" si="17"/>
        <v>531160</v>
      </c>
      <c r="I172" s="734"/>
      <c r="J172" s="734"/>
      <c r="K172" s="734"/>
      <c r="L172" s="735"/>
      <c r="M172" s="1353"/>
      <c r="N172" s="1354"/>
      <c r="O172" s="562"/>
      <c r="P172" s="182"/>
      <c r="Q172" s="607"/>
      <c r="R172" s="562"/>
      <c r="S172" s="562"/>
      <c r="T172" s="562"/>
      <c r="U172" s="562"/>
      <c r="V172" s="562"/>
      <c r="W172" s="562"/>
      <c r="X172" s="562"/>
      <c r="Y172" s="562"/>
      <c r="Z172" s="562"/>
      <c r="AA172" s="562"/>
      <c r="AB172" s="562"/>
      <c r="AC172" s="540"/>
      <c r="AD172" s="540"/>
      <c r="AE172" s="540"/>
      <c r="AF172" s="540"/>
      <c r="AG172" s="540"/>
      <c r="AH172" s="540"/>
      <c r="AI172" s="540"/>
      <c r="AJ172" s="540"/>
      <c r="AK172" s="540"/>
      <c r="AL172" s="540"/>
      <c r="AM172" s="540"/>
      <c r="AN172" s="540"/>
      <c r="AO172" s="540"/>
      <c r="AP172" s="540"/>
    </row>
    <row r="173" spans="1:42" s="552" customFormat="1" ht="12" customHeight="1">
      <c r="A173" s="1323">
        <v>109.07</v>
      </c>
      <c r="B173" s="1324"/>
      <c r="C173" s="188">
        <v>815</v>
      </c>
      <c r="D173" s="727"/>
      <c r="E173" s="733">
        <f t="shared" si="16"/>
        <v>3190</v>
      </c>
      <c r="F173" s="734"/>
      <c r="G173" s="735"/>
      <c r="H173" s="733">
        <f t="shared" si="17"/>
        <v>2599850</v>
      </c>
      <c r="I173" s="734"/>
      <c r="J173" s="734"/>
      <c r="K173" s="734"/>
      <c r="L173" s="735"/>
      <c r="M173" s="1353"/>
      <c r="N173" s="1354"/>
      <c r="O173" s="562"/>
      <c r="P173" s="182"/>
      <c r="Q173" s="607"/>
      <c r="R173" s="562"/>
      <c r="S173" s="562"/>
      <c r="T173" s="562"/>
      <c r="U173" s="562"/>
      <c r="V173" s="562"/>
      <c r="W173" s="562"/>
      <c r="X173" s="562"/>
      <c r="Y173" s="562"/>
      <c r="Z173" s="562"/>
      <c r="AA173" s="562"/>
      <c r="AB173" s="562"/>
      <c r="AC173" s="540"/>
      <c r="AD173" s="540"/>
      <c r="AE173" s="540"/>
      <c r="AF173" s="540"/>
      <c r="AG173" s="540"/>
      <c r="AH173" s="540"/>
      <c r="AI173" s="540"/>
      <c r="AJ173" s="540"/>
      <c r="AK173" s="540"/>
      <c r="AL173" s="540"/>
      <c r="AM173" s="540"/>
      <c r="AN173" s="540"/>
      <c r="AO173" s="540"/>
      <c r="AP173" s="540"/>
    </row>
    <row r="174" spans="1:42" s="552" customFormat="1" ht="12" customHeight="1">
      <c r="A174" s="1323">
        <v>128.9</v>
      </c>
      <c r="B174" s="1324"/>
      <c r="C174" s="188">
        <v>68</v>
      </c>
      <c r="D174" s="727"/>
      <c r="E174" s="733">
        <f t="shared" si="16"/>
        <v>3770</v>
      </c>
      <c r="F174" s="734"/>
      <c r="G174" s="735"/>
      <c r="H174" s="733">
        <f t="shared" si="17"/>
        <v>256360</v>
      </c>
      <c r="I174" s="734"/>
      <c r="J174" s="734"/>
      <c r="K174" s="734"/>
      <c r="L174" s="735"/>
      <c r="M174" s="1353"/>
      <c r="N174" s="1354"/>
      <c r="O174" s="562"/>
      <c r="P174" s="182"/>
      <c r="Q174" s="607"/>
      <c r="R174" s="562"/>
      <c r="S174" s="562"/>
      <c r="T174" s="562"/>
      <c r="U174" s="562"/>
      <c r="V174" s="562"/>
      <c r="W174" s="562"/>
      <c r="X174" s="562"/>
      <c r="Y174" s="562"/>
      <c r="Z174" s="562"/>
      <c r="AA174" s="562"/>
      <c r="AB174" s="562"/>
      <c r="AC174" s="540"/>
      <c r="AD174" s="540"/>
      <c r="AE174" s="540"/>
      <c r="AF174" s="540"/>
      <c r="AG174" s="540"/>
      <c r="AH174" s="540"/>
      <c r="AI174" s="540"/>
      <c r="AJ174" s="540"/>
      <c r="AK174" s="540"/>
      <c r="AL174" s="540"/>
      <c r="AM174" s="540"/>
      <c r="AN174" s="540"/>
      <c r="AO174" s="540"/>
      <c r="AP174" s="540"/>
    </row>
    <row r="175" spans="1:42" s="552" customFormat="1" ht="12" customHeight="1">
      <c r="A175" s="1323">
        <v>158.63999999999999</v>
      </c>
      <c r="B175" s="1324"/>
      <c r="C175" s="188">
        <v>102</v>
      </c>
      <c r="D175" s="727"/>
      <c r="E175" s="733">
        <f t="shared" si="16"/>
        <v>4640</v>
      </c>
      <c r="F175" s="734"/>
      <c r="G175" s="735"/>
      <c r="H175" s="733">
        <f t="shared" si="17"/>
        <v>473280</v>
      </c>
      <c r="I175" s="734"/>
      <c r="J175" s="734"/>
      <c r="K175" s="734"/>
      <c r="L175" s="735"/>
      <c r="M175" s="1353"/>
      <c r="N175" s="1354"/>
      <c r="O175" s="562"/>
      <c r="P175" s="182"/>
      <c r="Q175" s="607"/>
      <c r="R175" s="562"/>
      <c r="S175" s="562"/>
      <c r="T175" s="562"/>
      <c r="U175" s="562"/>
      <c r="V175" s="562"/>
      <c r="W175" s="562"/>
      <c r="X175" s="562"/>
      <c r="Y175" s="562"/>
      <c r="Z175" s="562"/>
      <c r="AA175" s="562"/>
      <c r="AB175" s="562"/>
      <c r="AC175" s="540"/>
      <c r="AD175" s="540"/>
      <c r="AE175" s="540"/>
      <c r="AF175" s="540"/>
      <c r="AG175" s="540"/>
      <c r="AH175" s="540"/>
      <c r="AI175" s="540"/>
      <c r="AJ175" s="540"/>
      <c r="AK175" s="540"/>
      <c r="AL175" s="540"/>
      <c r="AM175" s="540"/>
      <c r="AN175" s="540"/>
      <c r="AO175" s="540"/>
      <c r="AP175" s="540"/>
    </row>
    <row r="176" spans="1:42" s="552" customFormat="1" ht="12" customHeight="1">
      <c r="A176" s="1323">
        <v>188.39</v>
      </c>
      <c r="B176" s="1324"/>
      <c r="C176" s="188">
        <v>34</v>
      </c>
      <c r="D176" s="727"/>
      <c r="E176" s="733">
        <f t="shared" si="16"/>
        <v>5510</v>
      </c>
      <c r="F176" s="734"/>
      <c r="G176" s="735"/>
      <c r="H176" s="733">
        <f t="shared" si="17"/>
        <v>187340</v>
      </c>
      <c r="I176" s="734"/>
      <c r="J176" s="734"/>
      <c r="K176" s="734"/>
      <c r="L176" s="735"/>
      <c r="M176" s="1353"/>
      <c r="N176" s="1354"/>
      <c r="O176" s="554"/>
      <c r="P176" s="543"/>
      <c r="Q176" s="607"/>
      <c r="R176" s="554"/>
      <c r="S176" s="562"/>
      <c r="T176" s="562"/>
      <c r="U176" s="562"/>
      <c r="V176" s="562"/>
      <c r="W176" s="562"/>
      <c r="X176" s="562"/>
      <c r="Y176" s="562"/>
      <c r="Z176" s="562"/>
      <c r="AA176" s="562"/>
      <c r="AB176" s="562"/>
      <c r="AC176" s="540"/>
      <c r="AD176" s="540"/>
      <c r="AE176" s="540"/>
      <c r="AF176" s="540"/>
      <c r="AG176" s="540"/>
      <c r="AH176" s="540"/>
      <c r="AI176" s="540"/>
      <c r="AJ176" s="540"/>
      <c r="AK176" s="540"/>
      <c r="AL176" s="540"/>
      <c r="AM176" s="540"/>
      <c r="AN176" s="540"/>
      <c r="AO176" s="540"/>
      <c r="AP176" s="540"/>
    </row>
    <row r="177" spans="1:42" s="552" customFormat="1" ht="12" customHeight="1">
      <c r="A177" s="1323">
        <v>221.44</v>
      </c>
      <c r="B177" s="1324"/>
      <c r="C177" s="188">
        <v>34</v>
      </c>
      <c r="D177" s="729"/>
      <c r="E177" s="733">
        <f t="shared" si="16"/>
        <v>6480</v>
      </c>
      <c r="F177" s="734"/>
      <c r="G177" s="735"/>
      <c r="H177" s="733">
        <f t="shared" si="17"/>
        <v>220320</v>
      </c>
      <c r="I177" s="734"/>
      <c r="J177" s="734"/>
      <c r="K177" s="734"/>
      <c r="L177" s="735"/>
      <c r="M177" s="1353"/>
      <c r="N177" s="1354"/>
      <c r="O177" s="554"/>
      <c r="P177" s="543"/>
      <c r="Q177" s="607"/>
      <c r="R177" s="554"/>
      <c r="S177" s="562"/>
      <c r="T177" s="562"/>
      <c r="U177" s="562"/>
      <c r="V177" s="562"/>
      <c r="W177" s="562"/>
      <c r="X177" s="562"/>
      <c r="Y177" s="562"/>
      <c r="Z177" s="562"/>
      <c r="AA177" s="562"/>
      <c r="AB177" s="562"/>
      <c r="AC177" s="540"/>
      <c r="AD177" s="540"/>
      <c r="AE177" s="540"/>
      <c r="AF177" s="540"/>
      <c r="AG177" s="540"/>
      <c r="AH177" s="540"/>
      <c r="AI177" s="540"/>
      <c r="AJ177" s="540"/>
      <c r="AK177" s="540"/>
      <c r="AL177" s="540"/>
      <c r="AM177" s="540"/>
      <c r="AN177" s="540"/>
      <c r="AO177" s="540"/>
      <c r="AP177" s="540"/>
    </row>
    <row r="178" spans="1:42" s="552" customFormat="1" ht="12" customHeight="1">
      <c r="A178" s="780" t="s">
        <v>211</v>
      </c>
      <c r="B178" s="785"/>
      <c r="C178" s="527">
        <f>SUM(C171:C177)</f>
        <v>1507</v>
      </c>
      <c r="D178" s="535"/>
      <c r="E178" s="733"/>
      <c r="F178" s="734"/>
      <c r="G178" s="735"/>
      <c r="H178" s="757">
        <f>SUM(H171:H177)</f>
        <v>4866870</v>
      </c>
      <c r="I178" s="758"/>
      <c r="J178" s="758"/>
      <c r="K178" s="758"/>
      <c r="L178" s="759"/>
      <c r="M178" s="534" t="s">
        <v>210</v>
      </c>
      <c r="N178" s="525">
        <f>H178-A169</f>
        <v>-510</v>
      </c>
      <c r="O178" s="533"/>
      <c r="P178" s="220"/>
      <c r="Q178" s="615"/>
      <c r="R178" s="533"/>
      <c r="S178" s="554"/>
      <c r="T178" s="554"/>
      <c r="U178" s="554"/>
      <c r="V178" s="554"/>
      <c r="W178" s="554"/>
      <c r="X178" s="554"/>
      <c r="Y178" s="554"/>
      <c r="Z178" s="554"/>
      <c r="AA178" s="554"/>
      <c r="AB178" s="554"/>
      <c r="AC178" s="540"/>
      <c r="AD178" s="540"/>
      <c r="AE178" s="540"/>
      <c r="AF178" s="540"/>
      <c r="AG178" s="540"/>
      <c r="AH178" s="540"/>
      <c r="AI178" s="540"/>
      <c r="AJ178" s="540"/>
      <c r="AK178" s="540"/>
      <c r="AL178" s="540"/>
      <c r="AM178" s="540"/>
      <c r="AN178" s="540"/>
      <c r="AO178" s="540"/>
      <c r="AP178" s="540"/>
    </row>
    <row r="179" spans="1:42" s="552" customFormat="1" ht="3.75" customHeight="1">
      <c r="C179" s="562"/>
      <c r="E179" s="36"/>
      <c r="F179" s="36"/>
      <c r="G179" s="36"/>
      <c r="H179" s="231"/>
      <c r="I179" s="231"/>
      <c r="J179" s="231"/>
      <c r="K179" s="231"/>
      <c r="L179" s="231"/>
      <c r="N179" s="554"/>
      <c r="O179" s="522"/>
      <c r="P179" s="242"/>
      <c r="Q179" s="618"/>
      <c r="R179" s="522"/>
      <c r="S179" s="554"/>
      <c r="T179" s="554"/>
      <c r="U179" s="554"/>
      <c r="V179" s="554"/>
      <c r="W179" s="554"/>
      <c r="X179" s="554"/>
      <c r="Y179" s="554"/>
      <c r="Z179" s="554"/>
      <c r="AA179" s="554"/>
      <c r="AB179" s="554"/>
      <c r="AC179" s="540"/>
      <c r="AD179" s="540"/>
      <c r="AE179" s="540"/>
      <c r="AF179" s="540"/>
      <c r="AG179" s="540"/>
      <c r="AH179" s="540"/>
      <c r="AI179" s="540"/>
      <c r="AJ179" s="540"/>
      <c r="AK179" s="540"/>
      <c r="AL179" s="540"/>
      <c r="AM179" s="540"/>
      <c r="AN179" s="540"/>
      <c r="AO179" s="540"/>
      <c r="AP179" s="540"/>
    </row>
    <row r="180" spans="1:42" s="552" customFormat="1" ht="14.25" customHeight="1">
      <c r="A180" s="523" t="s">
        <v>308</v>
      </c>
      <c r="B180" s="523"/>
      <c r="C180" s="523"/>
      <c r="D180" s="221" t="s">
        <v>255</v>
      </c>
      <c r="E180" s="221"/>
      <c r="F180" s="221"/>
      <c r="G180" s="221"/>
      <c r="H180" s="221"/>
      <c r="I180" s="221"/>
      <c r="J180" s="221"/>
      <c r="K180" s="221"/>
      <c r="M180" s="764">
        <f>H190</f>
        <v>12584750</v>
      </c>
      <c r="N180" s="764"/>
      <c r="P180" s="540"/>
      <c r="Q180" s="607"/>
      <c r="S180" s="533"/>
      <c r="T180" s="533"/>
      <c r="U180" s="533"/>
      <c r="V180" s="533"/>
      <c r="W180" s="533"/>
      <c r="X180" s="533"/>
      <c r="Y180" s="533"/>
      <c r="Z180" s="533"/>
      <c r="AA180" s="533"/>
      <c r="AB180" s="533"/>
      <c r="AC180" s="540"/>
      <c r="AD180" s="540"/>
      <c r="AE180" s="540"/>
      <c r="AF180" s="540"/>
      <c r="AG180" s="540"/>
      <c r="AH180" s="540"/>
      <c r="AI180" s="540"/>
      <c r="AJ180" s="540"/>
      <c r="AK180" s="540"/>
      <c r="AL180" s="540"/>
      <c r="AM180" s="540"/>
      <c r="AN180" s="540"/>
      <c r="AO180" s="540"/>
      <c r="AP180" s="540"/>
    </row>
    <row r="181" spans="1:42" s="552" customFormat="1" ht="17.25" customHeight="1">
      <c r="A181" s="1374" t="s">
        <v>307</v>
      </c>
      <c r="B181" s="1374"/>
      <c r="C181" s="1374"/>
      <c r="D181" s="1374"/>
      <c r="E181" s="1374"/>
      <c r="F181" s="1374"/>
      <c r="G181" s="1374"/>
      <c r="H181" s="1374"/>
      <c r="I181" s="1374"/>
      <c r="J181" s="1374"/>
      <c r="K181" s="1374"/>
      <c r="L181" s="1374"/>
      <c r="M181" s="1374"/>
      <c r="N181" s="1374"/>
      <c r="O181" s="562"/>
      <c r="P181" s="182"/>
      <c r="Q181" s="607"/>
      <c r="R181" s="562"/>
      <c r="S181" s="522"/>
      <c r="T181" s="522"/>
      <c r="U181" s="522"/>
      <c r="V181" s="522"/>
      <c r="W181" s="522"/>
      <c r="X181" s="522"/>
      <c r="Y181" s="522"/>
      <c r="Z181" s="522"/>
      <c r="AA181" s="522"/>
      <c r="AB181" s="522"/>
      <c r="AC181" s="540"/>
      <c r="AD181" s="540"/>
      <c r="AE181" s="540"/>
      <c r="AF181" s="540"/>
      <c r="AG181" s="540"/>
      <c r="AH181" s="540"/>
      <c r="AI181" s="540"/>
      <c r="AJ181" s="540"/>
      <c r="AK181" s="540"/>
      <c r="AL181" s="540"/>
      <c r="AM181" s="540"/>
      <c r="AN181" s="540"/>
      <c r="AO181" s="540"/>
      <c r="AP181" s="540"/>
    </row>
    <row r="182" spans="1:42" s="552" customFormat="1" ht="11.25" customHeight="1" thickBot="1">
      <c r="A182" s="1351" t="s">
        <v>217</v>
      </c>
      <c r="B182" s="1352"/>
      <c r="C182" s="558" t="s">
        <v>216</v>
      </c>
      <c r="D182" s="528" t="s">
        <v>215</v>
      </c>
      <c r="E182" s="761" t="s">
        <v>214</v>
      </c>
      <c r="F182" s="762"/>
      <c r="G182" s="763"/>
      <c r="H182" s="761" t="s">
        <v>213</v>
      </c>
      <c r="I182" s="762"/>
      <c r="J182" s="762"/>
      <c r="K182" s="762"/>
      <c r="L182" s="763"/>
      <c r="M182" s="761" t="s">
        <v>212</v>
      </c>
      <c r="N182" s="763"/>
      <c r="O182" s="562"/>
      <c r="P182" s="182"/>
      <c r="Q182" s="607"/>
      <c r="R182" s="562"/>
      <c r="AC182" s="540"/>
      <c r="AD182" s="540"/>
      <c r="AE182" s="540"/>
      <c r="AF182" s="540"/>
      <c r="AG182" s="540"/>
      <c r="AH182" s="540"/>
      <c r="AI182" s="540"/>
      <c r="AJ182" s="540"/>
      <c r="AK182" s="540"/>
      <c r="AL182" s="540"/>
      <c r="AM182" s="540"/>
      <c r="AN182" s="540"/>
      <c r="AO182" s="540"/>
      <c r="AP182" s="540"/>
    </row>
    <row r="183" spans="1:42" s="552" customFormat="1" ht="12" customHeight="1" thickTop="1">
      <c r="A183" s="1355">
        <v>79.319999999999993</v>
      </c>
      <c r="B183" s="1356"/>
      <c r="C183" s="189">
        <v>258</v>
      </c>
      <c r="D183" s="1372">
        <v>75.650000000000006</v>
      </c>
      <c r="E183" s="1358">
        <f t="shared" ref="E183:E189" si="18">ROUND(A183*$D$183,-1)</f>
        <v>6000</v>
      </c>
      <c r="F183" s="1359"/>
      <c r="G183" s="1360"/>
      <c r="H183" s="1358">
        <f t="shared" ref="H183:H189" si="19">E183*C183</f>
        <v>1548000</v>
      </c>
      <c r="I183" s="1359"/>
      <c r="J183" s="1359"/>
      <c r="K183" s="1359"/>
      <c r="L183" s="1360"/>
      <c r="M183" s="1361"/>
      <c r="N183" s="1362"/>
      <c r="O183" s="562"/>
      <c r="P183" s="182"/>
      <c r="Q183" s="607"/>
      <c r="R183" s="562"/>
      <c r="S183" s="562"/>
      <c r="T183" s="562"/>
      <c r="U183" s="562"/>
      <c r="V183" s="562"/>
      <c r="W183" s="562"/>
      <c r="X183" s="562"/>
      <c r="Y183" s="562"/>
      <c r="Z183" s="562"/>
      <c r="AA183" s="562"/>
      <c r="AB183" s="562"/>
      <c r="AC183" s="540"/>
      <c r="AD183" s="540"/>
      <c r="AE183" s="540"/>
      <c r="AF183" s="540"/>
      <c r="AG183" s="540"/>
      <c r="AH183" s="540"/>
      <c r="AI183" s="540"/>
      <c r="AJ183" s="540"/>
      <c r="AK183" s="540"/>
      <c r="AL183" s="540"/>
      <c r="AM183" s="540"/>
      <c r="AN183" s="540"/>
      <c r="AO183" s="540"/>
      <c r="AP183" s="540"/>
    </row>
    <row r="184" spans="1:42" s="552" customFormat="1" ht="12" customHeight="1">
      <c r="A184" s="1323">
        <v>92.54</v>
      </c>
      <c r="B184" s="1324"/>
      <c r="C184" s="188">
        <v>196</v>
      </c>
      <c r="D184" s="727"/>
      <c r="E184" s="733">
        <f t="shared" si="18"/>
        <v>7000</v>
      </c>
      <c r="F184" s="734"/>
      <c r="G184" s="735"/>
      <c r="H184" s="733">
        <f t="shared" si="19"/>
        <v>1372000</v>
      </c>
      <c r="I184" s="734"/>
      <c r="J184" s="734"/>
      <c r="K184" s="734"/>
      <c r="L184" s="735"/>
      <c r="M184" s="1353"/>
      <c r="N184" s="1354"/>
      <c r="O184" s="562"/>
      <c r="P184" s="182"/>
      <c r="Q184" s="607"/>
      <c r="R184" s="562"/>
      <c r="S184" s="562"/>
      <c r="T184" s="562"/>
      <c r="U184" s="562"/>
      <c r="V184" s="562"/>
      <c r="W184" s="562"/>
      <c r="X184" s="562"/>
      <c r="Y184" s="562"/>
      <c r="Z184" s="562"/>
      <c r="AA184" s="562"/>
      <c r="AB184" s="562"/>
      <c r="AC184" s="540"/>
      <c r="AD184" s="540"/>
      <c r="AE184" s="540"/>
      <c r="AF184" s="540"/>
      <c r="AG184" s="540"/>
      <c r="AH184" s="540"/>
      <c r="AI184" s="540"/>
      <c r="AJ184" s="540"/>
      <c r="AK184" s="540"/>
      <c r="AL184" s="540"/>
      <c r="AM184" s="540"/>
      <c r="AN184" s="540"/>
      <c r="AO184" s="540"/>
      <c r="AP184" s="540"/>
    </row>
    <row r="185" spans="1:42" s="552" customFormat="1" ht="12" customHeight="1">
      <c r="A185" s="1323">
        <v>109.07</v>
      </c>
      <c r="B185" s="1324"/>
      <c r="C185" s="188">
        <v>815</v>
      </c>
      <c r="D185" s="727"/>
      <c r="E185" s="733">
        <f t="shared" si="18"/>
        <v>8250</v>
      </c>
      <c r="F185" s="734"/>
      <c r="G185" s="735"/>
      <c r="H185" s="733">
        <f t="shared" si="19"/>
        <v>6723750</v>
      </c>
      <c r="I185" s="734"/>
      <c r="J185" s="734"/>
      <c r="K185" s="734"/>
      <c r="L185" s="735"/>
      <c r="M185" s="1353"/>
      <c r="N185" s="1354"/>
      <c r="O185" s="562"/>
      <c r="P185" s="182"/>
      <c r="Q185" s="607"/>
      <c r="R185" s="562"/>
      <c r="S185" s="562"/>
      <c r="T185" s="562"/>
      <c r="U185" s="562"/>
      <c r="V185" s="562"/>
      <c r="W185" s="562"/>
      <c r="X185" s="562"/>
      <c r="Y185" s="562"/>
      <c r="Z185" s="562"/>
      <c r="AA185" s="562"/>
      <c r="AB185" s="562"/>
      <c r="AC185" s="540"/>
      <c r="AD185" s="540"/>
      <c r="AE185" s="540"/>
      <c r="AF185" s="540"/>
      <c r="AG185" s="540"/>
      <c r="AH185" s="540"/>
      <c r="AI185" s="540"/>
      <c r="AJ185" s="540"/>
      <c r="AK185" s="540"/>
      <c r="AL185" s="540"/>
      <c r="AM185" s="540"/>
      <c r="AN185" s="540"/>
      <c r="AO185" s="540"/>
      <c r="AP185" s="540"/>
    </row>
    <row r="186" spans="1:42" s="552" customFormat="1" ht="12" customHeight="1">
      <c r="A186" s="1323">
        <v>128.9</v>
      </c>
      <c r="B186" s="1324"/>
      <c r="C186" s="188">
        <v>68</v>
      </c>
      <c r="D186" s="727"/>
      <c r="E186" s="733">
        <f t="shared" si="18"/>
        <v>9750</v>
      </c>
      <c r="F186" s="734"/>
      <c r="G186" s="735"/>
      <c r="H186" s="733">
        <f t="shared" si="19"/>
        <v>663000</v>
      </c>
      <c r="I186" s="734"/>
      <c r="J186" s="734"/>
      <c r="K186" s="734"/>
      <c r="L186" s="735"/>
      <c r="M186" s="1353"/>
      <c r="N186" s="1354"/>
      <c r="O186" s="562"/>
      <c r="P186" s="182"/>
      <c r="Q186" s="607"/>
      <c r="R186" s="562"/>
      <c r="S186" s="562"/>
      <c r="T186" s="562"/>
      <c r="U186" s="562"/>
      <c r="V186" s="562"/>
      <c r="W186" s="562"/>
      <c r="X186" s="562"/>
      <c r="Y186" s="562"/>
      <c r="Z186" s="562"/>
      <c r="AA186" s="562"/>
      <c r="AB186" s="562"/>
      <c r="AC186" s="540"/>
      <c r="AD186" s="540"/>
      <c r="AE186" s="540"/>
      <c r="AF186" s="540"/>
      <c r="AG186" s="540"/>
      <c r="AH186" s="540"/>
      <c r="AI186" s="540"/>
      <c r="AJ186" s="540"/>
      <c r="AK186" s="540"/>
      <c r="AL186" s="540"/>
      <c r="AM186" s="540"/>
      <c r="AN186" s="540"/>
      <c r="AO186" s="540"/>
      <c r="AP186" s="540"/>
    </row>
    <row r="187" spans="1:42" s="552" customFormat="1" ht="12" customHeight="1">
      <c r="A187" s="1323">
        <v>158.63999999999999</v>
      </c>
      <c r="B187" s="1324"/>
      <c r="C187" s="188">
        <v>102</v>
      </c>
      <c r="D187" s="727"/>
      <c r="E187" s="733">
        <f t="shared" si="18"/>
        <v>12000</v>
      </c>
      <c r="F187" s="734"/>
      <c r="G187" s="735"/>
      <c r="H187" s="733">
        <f t="shared" si="19"/>
        <v>1224000</v>
      </c>
      <c r="I187" s="734"/>
      <c r="J187" s="734"/>
      <c r="K187" s="734"/>
      <c r="L187" s="735"/>
      <c r="M187" s="1353"/>
      <c r="N187" s="1354"/>
      <c r="O187" s="562"/>
      <c r="P187" s="182"/>
      <c r="Q187" s="607"/>
      <c r="R187" s="562"/>
      <c r="S187" s="562"/>
      <c r="T187" s="562"/>
      <c r="U187" s="562"/>
      <c r="V187" s="562"/>
      <c r="W187" s="562"/>
      <c r="X187" s="562"/>
      <c r="Y187" s="562"/>
      <c r="Z187" s="562"/>
      <c r="AA187" s="562"/>
      <c r="AB187" s="562"/>
      <c r="AC187" s="540"/>
      <c r="AD187" s="540"/>
      <c r="AE187" s="540"/>
      <c r="AF187" s="540"/>
      <c r="AG187" s="540"/>
      <c r="AH187" s="540"/>
      <c r="AI187" s="540"/>
      <c r="AJ187" s="540"/>
      <c r="AK187" s="540"/>
      <c r="AL187" s="540"/>
      <c r="AM187" s="540"/>
      <c r="AN187" s="540"/>
      <c r="AO187" s="540"/>
      <c r="AP187" s="540"/>
    </row>
    <row r="188" spans="1:42" s="552" customFormat="1" ht="12" customHeight="1">
      <c r="A188" s="1323">
        <v>188.39</v>
      </c>
      <c r="B188" s="1324"/>
      <c r="C188" s="188">
        <v>34</v>
      </c>
      <c r="D188" s="727"/>
      <c r="E188" s="733">
        <f t="shared" si="18"/>
        <v>14250</v>
      </c>
      <c r="F188" s="734"/>
      <c r="G188" s="735"/>
      <c r="H188" s="733">
        <f t="shared" si="19"/>
        <v>484500</v>
      </c>
      <c r="I188" s="734"/>
      <c r="J188" s="734"/>
      <c r="K188" s="734"/>
      <c r="L188" s="735"/>
      <c r="M188" s="1353"/>
      <c r="N188" s="1354"/>
      <c r="O188" s="554"/>
      <c r="P188" s="543"/>
      <c r="Q188" s="607"/>
      <c r="R188" s="554"/>
      <c r="S188" s="562"/>
      <c r="T188" s="562"/>
      <c r="U188" s="562"/>
      <c r="V188" s="562"/>
      <c r="W188" s="562"/>
      <c r="X188" s="562"/>
      <c r="Y188" s="562"/>
      <c r="Z188" s="562"/>
      <c r="AA188" s="562"/>
      <c r="AB188" s="562"/>
      <c r="AC188" s="540"/>
      <c r="AD188" s="540"/>
      <c r="AE188" s="540"/>
      <c r="AF188" s="540"/>
      <c r="AG188" s="540"/>
      <c r="AH188" s="540"/>
      <c r="AI188" s="540"/>
      <c r="AJ188" s="540"/>
      <c r="AK188" s="540"/>
      <c r="AL188" s="540"/>
      <c r="AM188" s="540"/>
      <c r="AN188" s="540"/>
      <c r="AO188" s="540"/>
      <c r="AP188" s="540"/>
    </row>
    <row r="189" spans="1:42" s="552" customFormat="1" ht="12" customHeight="1">
      <c r="A189" s="1323">
        <v>221.44</v>
      </c>
      <c r="B189" s="1324"/>
      <c r="C189" s="188">
        <v>34</v>
      </c>
      <c r="D189" s="729"/>
      <c r="E189" s="733">
        <f t="shared" si="18"/>
        <v>16750</v>
      </c>
      <c r="F189" s="734"/>
      <c r="G189" s="735"/>
      <c r="H189" s="733">
        <f t="shared" si="19"/>
        <v>569500</v>
      </c>
      <c r="I189" s="734"/>
      <c r="J189" s="734"/>
      <c r="K189" s="734"/>
      <c r="L189" s="735"/>
      <c r="M189" s="1353"/>
      <c r="N189" s="1354"/>
      <c r="O189" s="204"/>
      <c r="P189" s="544"/>
      <c r="Q189" s="232"/>
      <c r="R189" s="204"/>
      <c r="S189" s="562"/>
      <c r="T189" s="562"/>
      <c r="U189" s="562"/>
      <c r="V189" s="562"/>
      <c r="W189" s="562"/>
      <c r="X189" s="562"/>
      <c r="Y189" s="562"/>
      <c r="Z189" s="562"/>
      <c r="AA189" s="562"/>
      <c r="AB189" s="562"/>
      <c r="AC189" s="540"/>
      <c r="AD189" s="540"/>
      <c r="AE189" s="540"/>
      <c r="AF189" s="540"/>
      <c r="AG189" s="540"/>
      <c r="AH189" s="540"/>
      <c r="AI189" s="540"/>
      <c r="AJ189" s="540"/>
      <c r="AK189" s="540"/>
      <c r="AL189" s="540"/>
      <c r="AM189" s="540"/>
      <c r="AN189" s="540"/>
      <c r="AO189" s="540"/>
      <c r="AP189" s="540"/>
    </row>
    <row r="190" spans="1:42" s="552" customFormat="1" ht="16.5" customHeight="1">
      <c r="A190" s="780" t="s">
        <v>211</v>
      </c>
      <c r="B190" s="785"/>
      <c r="C190" s="527">
        <f>SUM(C183:C189)</f>
        <v>1507</v>
      </c>
      <c r="D190" s="535"/>
      <c r="E190" s="733"/>
      <c r="F190" s="734"/>
      <c r="G190" s="735"/>
      <c r="H190" s="757">
        <f>SUM(H183:H189)</f>
        <v>12584750</v>
      </c>
      <c r="I190" s="758"/>
      <c r="J190" s="758"/>
      <c r="K190" s="758"/>
      <c r="L190" s="759"/>
      <c r="M190" s="534"/>
      <c r="N190" s="525"/>
      <c r="O190" s="533"/>
      <c r="P190" s="220"/>
      <c r="Q190" s="615"/>
      <c r="R190" s="533"/>
      <c r="S190" s="554"/>
      <c r="T190" s="554"/>
      <c r="U190" s="554"/>
      <c r="V190" s="554"/>
      <c r="W190" s="554"/>
      <c r="X190" s="554"/>
      <c r="Y190" s="554"/>
      <c r="Z190" s="554"/>
      <c r="AA190" s="554"/>
      <c r="AB190" s="554"/>
      <c r="AC190" s="540"/>
      <c r="AD190" s="540"/>
      <c r="AE190" s="540"/>
      <c r="AF190" s="540"/>
      <c r="AG190" s="540"/>
      <c r="AH190" s="540"/>
      <c r="AI190" s="540"/>
      <c r="AJ190" s="540"/>
      <c r="AK190" s="540"/>
      <c r="AL190" s="540"/>
      <c r="AM190" s="540"/>
      <c r="AN190" s="540"/>
      <c r="AO190" s="540"/>
      <c r="AP190" s="540"/>
    </row>
    <row r="191" spans="1:42" s="552" customFormat="1" ht="2.25" customHeight="1">
      <c r="A191" s="204"/>
      <c r="B191" s="204"/>
      <c r="C191" s="204"/>
      <c r="D191" s="204"/>
      <c r="E191" s="204"/>
      <c r="F191" s="204"/>
      <c r="G191" s="204"/>
      <c r="H191" s="204"/>
      <c r="I191" s="204"/>
      <c r="J191" s="204"/>
      <c r="K191" s="204"/>
      <c r="L191" s="204"/>
      <c r="M191" s="204"/>
      <c r="N191" s="204"/>
      <c r="O191" s="245"/>
      <c r="P191" s="246"/>
      <c r="Q191" s="618"/>
      <c r="R191" s="245"/>
      <c r="S191" s="204"/>
      <c r="T191" s="204"/>
      <c r="U191" s="204"/>
      <c r="V191" s="204"/>
      <c r="W191" s="204"/>
      <c r="X191" s="204"/>
      <c r="Y191" s="204"/>
      <c r="Z191" s="204"/>
      <c r="AA191" s="204"/>
      <c r="AB191" s="204"/>
      <c r="AC191" s="540"/>
      <c r="AD191" s="540"/>
      <c r="AE191" s="540"/>
      <c r="AF191" s="540"/>
      <c r="AG191" s="540"/>
      <c r="AH191" s="540"/>
      <c r="AI191" s="540"/>
      <c r="AJ191" s="540"/>
      <c r="AK191" s="540"/>
      <c r="AL191" s="540"/>
      <c r="AM191" s="540"/>
      <c r="AN191" s="540"/>
      <c r="AO191" s="540"/>
      <c r="AP191" s="540"/>
    </row>
    <row r="192" spans="1:42" s="552" customFormat="1" ht="14.25" customHeight="1">
      <c r="A192" s="523" t="s">
        <v>306</v>
      </c>
      <c r="B192" s="523"/>
      <c r="C192" s="523"/>
      <c r="D192" s="221" t="s">
        <v>255</v>
      </c>
      <c r="E192" s="221"/>
      <c r="F192" s="221"/>
      <c r="G192" s="221"/>
      <c r="H192" s="221"/>
      <c r="I192" s="221"/>
      <c r="J192" s="221"/>
      <c r="K192" s="221"/>
      <c r="M192" s="764">
        <f>D195</f>
        <v>1207840</v>
      </c>
      <c r="N192" s="764"/>
      <c r="O192" s="557"/>
      <c r="P192" s="244"/>
      <c r="Q192" s="607"/>
      <c r="R192" s="557"/>
      <c r="S192" s="533"/>
      <c r="T192" s="533"/>
      <c r="U192" s="533"/>
      <c r="V192" s="533"/>
      <c r="W192" s="533"/>
      <c r="X192" s="533"/>
      <c r="Y192" s="533"/>
      <c r="Z192" s="533"/>
      <c r="AA192" s="533"/>
      <c r="AB192" s="533"/>
      <c r="AC192" s="540"/>
      <c r="AD192" s="540"/>
      <c r="AE192" s="540"/>
      <c r="AF192" s="540"/>
      <c r="AG192" s="540"/>
      <c r="AH192" s="540"/>
      <c r="AI192" s="540"/>
      <c r="AJ192" s="540"/>
      <c r="AK192" s="540"/>
      <c r="AL192" s="540"/>
      <c r="AM192" s="540"/>
      <c r="AN192" s="540"/>
      <c r="AO192" s="540"/>
      <c r="AP192" s="540"/>
    </row>
    <row r="193" spans="1:42" s="552" customFormat="1" ht="12.75" customHeight="1">
      <c r="A193" s="69" t="s">
        <v>305</v>
      </c>
      <c r="B193" s="245"/>
      <c r="D193" s="245"/>
      <c r="E193" s="245"/>
      <c r="F193" s="245"/>
      <c r="G193" s="245"/>
      <c r="H193" s="245"/>
      <c r="I193" s="245"/>
      <c r="J193" s="245"/>
      <c r="K193" s="245"/>
      <c r="L193" s="245"/>
      <c r="M193" s="245"/>
      <c r="N193" s="245"/>
      <c r="O193" s="12"/>
      <c r="P193" s="243"/>
      <c r="Q193" s="266"/>
      <c r="R193" s="12"/>
      <c r="S193" s="245"/>
      <c r="T193" s="245"/>
      <c r="U193" s="245"/>
      <c r="V193" s="245"/>
      <c r="W193" s="245"/>
      <c r="X193" s="245"/>
      <c r="Y193" s="245"/>
      <c r="Z193" s="245"/>
      <c r="AA193" s="245"/>
      <c r="AB193" s="245"/>
      <c r="AC193" s="540"/>
      <c r="AD193" s="540"/>
      <c r="AE193" s="540"/>
      <c r="AF193" s="540"/>
      <c r="AG193" s="540"/>
      <c r="AH193" s="540"/>
      <c r="AI193" s="540"/>
      <c r="AJ193" s="540"/>
      <c r="AK193" s="540"/>
      <c r="AL193" s="540"/>
      <c r="AM193" s="540"/>
      <c r="AN193" s="540"/>
      <c r="AO193" s="540"/>
      <c r="AP193" s="540"/>
    </row>
    <row r="194" spans="1:42" s="552" customFormat="1" ht="12" customHeight="1" thickBot="1">
      <c r="A194" s="743" t="s">
        <v>304</v>
      </c>
      <c r="B194" s="744"/>
      <c r="C194" s="745"/>
      <c r="D194" s="743" t="s">
        <v>303</v>
      </c>
      <c r="E194" s="744"/>
      <c r="F194" s="745"/>
      <c r="G194" s="743" t="s">
        <v>302</v>
      </c>
      <c r="H194" s="744"/>
      <c r="I194" s="744"/>
      <c r="J194" s="744"/>
      <c r="K194" s="744"/>
      <c r="L194" s="744"/>
      <c r="M194" s="744"/>
      <c r="N194" s="745"/>
      <c r="O194" s="522"/>
      <c r="P194" s="242"/>
      <c r="Q194" s="618"/>
      <c r="R194" s="522"/>
      <c r="S194" s="557"/>
      <c r="T194" s="557"/>
      <c r="U194" s="557"/>
      <c r="V194" s="557"/>
      <c r="W194" s="557"/>
      <c r="X194" s="557"/>
      <c r="Y194" s="557"/>
      <c r="Z194" s="557"/>
      <c r="AA194" s="557"/>
      <c r="AB194" s="557"/>
      <c r="AC194" s="540"/>
      <c r="AD194" s="540"/>
      <c r="AE194" s="540"/>
      <c r="AF194" s="540"/>
      <c r="AG194" s="540"/>
      <c r="AH194" s="540"/>
      <c r="AI194" s="540"/>
      <c r="AJ194" s="540"/>
      <c r="AK194" s="540"/>
      <c r="AL194" s="540"/>
      <c r="AM194" s="540"/>
      <c r="AN194" s="540"/>
      <c r="AO194" s="540"/>
      <c r="AP194" s="540"/>
    </row>
    <row r="195" spans="1:42" s="552" customFormat="1" ht="12.75" customHeight="1" thickTop="1">
      <c r="A195" s="1333" t="s">
        <v>301</v>
      </c>
      <c r="B195" s="1334"/>
      <c r="C195" s="1335"/>
      <c r="D195" s="1375">
        <v>1207840</v>
      </c>
      <c r="E195" s="1376"/>
      <c r="F195" s="1377"/>
      <c r="G195" s="1339" t="s">
        <v>547</v>
      </c>
      <c r="H195" s="1340"/>
      <c r="I195" s="1340"/>
      <c r="J195" s="1340"/>
      <c r="K195" s="1340"/>
      <c r="L195" s="1340"/>
      <c r="M195" s="1340"/>
      <c r="N195" s="1341"/>
      <c r="O195" s="526"/>
      <c r="P195" s="37"/>
      <c r="Q195" s="266"/>
      <c r="R195" s="526"/>
      <c r="S195" s="12"/>
      <c r="T195" s="12"/>
      <c r="U195" s="12"/>
      <c r="V195" s="12"/>
      <c r="W195" s="12"/>
      <c r="X195" s="12"/>
      <c r="Y195" s="12"/>
      <c r="Z195" s="12"/>
      <c r="AA195" s="12"/>
      <c r="AB195" s="12"/>
      <c r="AC195" s="540"/>
      <c r="AD195" s="540"/>
      <c r="AE195" s="540"/>
      <c r="AF195" s="540"/>
      <c r="AG195" s="540"/>
      <c r="AH195" s="540"/>
      <c r="AI195" s="540"/>
      <c r="AJ195" s="540"/>
      <c r="AK195" s="540"/>
      <c r="AL195" s="540"/>
      <c r="AM195" s="540"/>
      <c r="AN195" s="540"/>
      <c r="AO195" s="540"/>
      <c r="AP195" s="540"/>
    </row>
    <row r="196" spans="1:42" s="552" customFormat="1" ht="12.75" customHeight="1">
      <c r="A196" s="1168" t="s">
        <v>300</v>
      </c>
      <c r="B196" s="1168"/>
      <c r="C196" s="1168"/>
      <c r="D196" s="1168"/>
      <c r="E196" s="1168"/>
      <c r="F196" s="1168"/>
      <c r="G196" s="1168"/>
      <c r="H196" s="1168"/>
      <c r="I196" s="1168"/>
      <c r="J196" s="1168"/>
      <c r="K196" s="1168"/>
      <c r="L196" s="1168"/>
      <c r="M196" s="1168"/>
      <c r="N196" s="1168"/>
      <c r="P196" s="540"/>
      <c r="Q196" s="607"/>
      <c r="S196" s="522"/>
      <c r="T196" s="522"/>
      <c r="U196" s="522"/>
      <c r="V196" s="522"/>
      <c r="W196" s="522"/>
      <c r="X196" s="522"/>
      <c r="Y196" s="522"/>
      <c r="Z196" s="522"/>
      <c r="AA196" s="522"/>
      <c r="AB196" s="522"/>
      <c r="AC196" s="540"/>
      <c r="AD196" s="540"/>
      <c r="AE196" s="540"/>
      <c r="AF196" s="540"/>
      <c r="AG196" s="540"/>
      <c r="AH196" s="540"/>
      <c r="AI196" s="540"/>
      <c r="AJ196" s="540"/>
      <c r="AK196" s="540"/>
      <c r="AL196" s="540"/>
      <c r="AM196" s="540"/>
      <c r="AN196" s="540"/>
      <c r="AO196" s="540"/>
      <c r="AP196" s="540"/>
    </row>
    <row r="197" spans="1:42" s="552" customFormat="1" ht="12.75" customHeight="1">
      <c r="A197" s="721">
        <f>M192</f>
        <v>1207840</v>
      </c>
      <c r="B197" s="721"/>
      <c r="C197" s="721"/>
      <c r="D197" s="191">
        <v>166370</v>
      </c>
      <c r="E197" s="190" t="s">
        <v>218</v>
      </c>
      <c r="F197" s="521" t="s">
        <v>283</v>
      </c>
      <c r="G197" s="722">
        <f>ROUND(A197/D197,2)</f>
        <v>7.26</v>
      </c>
      <c r="H197" s="722"/>
      <c r="I197" s="1350"/>
      <c r="J197" s="1350"/>
      <c r="K197" s="1350"/>
      <c r="L197" s="1350"/>
      <c r="M197" s="1350"/>
      <c r="N197" s="1350"/>
      <c r="O197" s="562"/>
      <c r="P197" s="182"/>
      <c r="Q197" s="607"/>
      <c r="R197" s="562"/>
      <c r="S197" s="526"/>
      <c r="T197" s="526"/>
      <c r="U197" s="526"/>
      <c r="V197" s="526"/>
      <c r="W197" s="526"/>
      <c r="X197" s="526"/>
      <c r="Y197" s="526"/>
      <c r="Z197" s="526"/>
      <c r="AA197" s="526"/>
      <c r="AB197" s="526"/>
      <c r="AC197" s="540"/>
      <c r="AD197" s="540"/>
      <c r="AE197" s="540"/>
      <c r="AF197" s="540"/>
      <c r="AG197" s="540"/>
      <c r="AH197" s="540"/>
      <c r="AI197" s="540"/>
      <c r="AJ197" s="540"/>
      <c r="AK197" s="540"/>
      <c r="AL197" s="540"/>
      <c r="AM197" s="540"/>
      <c r="AN197" s="540"/>
      <c r="AO197" s="540"/>
      <c r="AP197" s="540"/>
    </row>
    <row r="198" spans="1:42" s="552" customFormat="1" ht="11.25" customHeight="1" thickBot="1">
      <c r="A198" s="1351" t="s">
        <v>217</v>
      </c>
      <c r="B198" s="1352"/>
      <c r="C198" s="558" t="s">
        <v>216</v>
      </c>
      <c r="D198" s="528" t="s">
        <v>215</v>
      </c>
      <c r="E198" s="761" t="s">
        <v>214</v>
      </c>
      <c r="F198" s="762"/>
      <c r="G198" s="763"/>
      <c r="H198" s="761" t="s">
        <v>213</v>
      </c>
      <c r="I198" s="762"/>
      <c r="J198" s="762"/>
      <c r="K198" s="762"/>
      <c r="L198" s="763"/>
      <c r="M198" s="761" t="s">
        <v>212</v>
      </c>
      <c r="N198" s="763"/>
      <c r="O198" s="562"/>
      <c r="P198" s="182"/>
      <c r="Q198" s="607"/>
      <c r="R198" s="562"/>
      <c r="AC198" s="540"/>
      <c r="AD198" s="540"/>
      <c r="AE198" s="540"/>
      <c r="AF198" s="540"/>
      <c r="AG198" s="540"/>
      <c r="AH198" s="540"/>
      <c r="AI198" s="540"/>
      <c r="AJ198" s="540"/>
      <c r="AK198" s="540"/>
      <c r="AL198" s="540"/>
      <c r="AM198" s="540"/>
      <c r="AN198" s="540"/>
      <c r="AO198" s="540"/>
      <c r="AP198" s="540"/>
    </row>
    <row r="199" spans="1:42" s="552" customFormat="1" ht="11.25" customHeight="1" thickTop="1">
      <c r="A199" s="1355">
        <v>79.319999999999993</v>
      </c>
      <c r="B199" s="1356"/>
      <c r="C199" s="189">
        <v>258</v>
      </c>
      <c r="D199" s="1372">
        <f>G197</f>
        <v>7.26</v>
      </c>
      <c r="E199" s="1358">
        <f t="shared" ref="E199:E205" si="20">ROUND(A199*$D$199,-1)</f>
        <v>580</v>
      </c>
      <c r="F199" s="1359"/>
      <c r="G199" s="1360"/>
      <c r="H199" s="1358">
        <f t="shared" ref="H199:H205" si="21">ROUND(E199*C199,0)</f>
        <v>149640</v>
      </c>
      <c r="I199" s="1359"/>
      <c r="J199" s="1359"/>
      <c r="K199" s="1359"/>
      <c r="L199" s="1360"/>
      <c r="M199" s="1361"/>
      <c r="N199" s="1362"/>
      <c r="O199" s="562"/>
      <c r="P199" s="182"/>
      <c r="Q199" s="607"/>
      <c r="R199" s="562"/>
      <c r="S199" s="562"/>
      <c r="T199" s="562"/>
      <c r="U199" s="562"/>
      <c r="V199" s="562"/>
      <c r="W199" s="562"/>
      <c r="X199" s="562"/>
      <c r="Y199" s="562"/>
      <c r="Z199" s="562"/>
      <c r="AA199" s="562"/>
      <c r="AB199" s="562"/>
      <c r="AC199" s="540"/>
      <c r="AD199" s="540"/>
      <c r="AE199" s="540"/>
      <c r="AF199" s="540"/>
      <c r="AG199" s="540"/>
      <c r="AH199" s="540"/>
      <c r="AI199" s="540"/>
      <c r="AJ199" s="540"/>
      <c r="AK199" s="540"/>
      <c r="AL199" s="540"/>
      <c r="AM199" s="540"/>
      <c r="AN199" s="540"/>
      <c r="AO199" s="540"/>
      <c r="AP199" s="540"/>
    </row>
    <row r="200" spans="1:42" s="552" customFormat="1" ht="11.25" customHeight="1">
      <c r="A200" s="1323">
        <v>92.54</v>
      </c>
      <c r="B200" s="1324"/>
      <c r="C200" s="188">
        <v>196</v>
      </c>
      <c r="D200" s="727"/>
      <c r="E200" s="733">
        <f t="shared" si="20"/>
        <v>670</v>
      </c>
      <c r="F200" s="734"/>
      <c r="G200" s="735"/>
      <c r="H200" s="733">
        <f t="shared" si="21"/>
        <v>131320</v>
      </c>
      <c r="I200" s="734"/>
      <c r="J200" s="734"/>
      <c r="K200" s="734"/>
      <c r="L200" s="735"/>
      <c r="M200" s="1353"/>
      <c r="N200" s="1354"/>
      <c r="O200" s="562"/>
      <c r="P200" s="182"/>
      <c r="Q200" s="607"/>
      <c r="R200" s="562"/>
      <c r="S200" s="562"/>
      <c r="T200" s="562"/>
      <c r="U200" s="562"/>
      <c r="V200" s="562"/>
      <c r="W200" s="562"/>
      <c r="X200" s="562"/>
      <c r="Y200" s="562"/>
      <c r="Z200" s="562"/>
      <c r="AA200" s="562"/>
      <c r="AB200" s="562"/>
      <c r="AC200" s="540"/>
      <c r="AD200" s="540"/>
      <c r="AE200" s="540"/>
      <c r="AF200" s="540"/>
      <c r="AG200" s="540"/>
      <c r="AH200" s="540"/>
      <c r="AI200" s="540"/>
      <c r="AJ200" s="540"/>
      <c r="AK200" s="540"/>
      <c r="AL200" s="540"/>
      <c r="AM200" s="540"/>
      <c r="AN200" s="540"/>
      <c r="AO200" s="540"/>
      <c r="AP200" s="540"/>
    </row>
    <row r="201" spans="1:42" s="552" customFormat="1" ht="11.25" customHeight="1">
      <c r="A201" s="1323">
        <v>109.07</v>
      </c>
      <c r="B201" s="1324"/>
      <c r="C201" s="188">
        <v>815</v>
      </c>
      <c r="D201" s="727"/>
      <c r="E201" s="733">
        <f t="shared" si="20"/>
        <v>790</v>
      </c>
      <c r="F201" s="734"/>
      <c r="G201" s="735"/>
      <c r="H201" s="733">
        <f t="shared" si="21"/>
        <v>643850</v>
      </c>
      <c r="I201" s="734"/>
      <c r="J201" s="734"/>
      <c r="K201" s="734"/>
      <c r="L201" s="735"/>
      <c r="M201" s="1353"/>
      <c r="N201" s="1354"/>
      <c r="O201" s="562"/>
      <c r="P201" s="182"/>
      <c r="Q201" s="607"/>
      <c r="R201" s="562"/>
      <c r="S201" s="562"/>
      <c r="T201" s="562"/>
      <c r="U201" s="562"/>
      <c r="V201" s="562"/>
      <c r="W201" s="562"/>
      <c r="X201" s="562"/>
      <c r="Y201" s="562"/>
      <c r="Z201" s="562"/>
      <c r="AA201" s="562"/>
      <c r="AB201" s="562"/>
      <c r="AC201" s="540"/>
      <c r="AD201" s="540"/>
      <c r="AE201" s="540"/>
      <c r="AF201" s="540"/>
      <c r="AG201" s="540"/>
      <c r="AH201" s="540"/>
      <c r="AI201" s="540"/>
      <c r="AJ201" s="540"/>
      <c r="AK201" s="540"/>
      <c r="AL201" s="540"/>
      <c r="AM201" s="540"/>
      <c r="AN201" s="540"/>
      <c r="AO201" s="540"/>
      <c r="AP201" s="540"/>
    </row>
    <row r="202" spans="1:42" s="552" customFormat="1" ht="11.25" customHeight="1">
      <c r="A202" s="1323">
        <v>128.9</v>
      </c>
      <c r="B202" s="1324"/>
      <c r="C202" s="188">
        <v>68</v>
      </c>
      <c r="D202" s="727"/>
      <c r="E202" s="733">
        <f t="shared" si="20"/>
        <v>940</v>
      </c>
      <c r="F202" s="734"/>
      <c r="G202" s="735"/>
      <c r="H202" s="733">
        <f t="shared" si="21"/>
        <v>63920</v>
      </c>
      <c r="I202" s="734"/>
      <c r="J202" s="734"/>
      <c r="K202" s="734"/>
      <c r="L202" s="735"/>
      <c r="M202" s="1353"/>
      <c r="N202" s="1354"/>
      <c r="O202" s="562"/>
      <c r="P202" s="182"/>
      <c r="Q202" s="607"/>
      <c r="R202" s="562"/>
      <c r="S202" s="562"/>
      <c r="T202" s="562"/>
      <c r="U202" s="562"/>
      <c r="V202" s="562"/>
      <c r="W202" s="562"/>
      <c r="X202" s="562"/>
      <c r="Y202" s="562"/>
      <c r="Z202" s="562"/>
      <c r="AA202" s="562"/>
      <c r="AB202" s="562"/>
      <c r="AC202" s="540"/>
      <c r="AD202" s="540"/>
      <c r="AE202" s="540"/>
      <c r="AF202" s="540"/>
      <c r="AG202" s="540"/>
      <c r="AH202" s="540"/>
      <c r="AI202" s="540"/>
      <c r="AJ202" s="540"/>
      <c r="AK202" s="540"/>
      <c r="AL202" s="540"/>
      <c r="AM202" s="540"/>
      <c r="AN202" s="540"/>
      <c r="AO202" s="540"/>
      <c r="AP202" s="540"/>
    </row>
    <row r="203" spans="1:42" s="552" customFormat="1" ht="11.25" customHeight="1">
      <c r="A203" s="1323">
        <v>158.63999999999999</v>
      </c>
      <c r="B203" s="1324"/>
      <c r="C203" s="188">
        <v>102</v>
      </c>
      <c r="D203" s="727"/>
      <c r="E203" s="733">
        <f t="shared" si="20"/>
        <v>1150</v>
      </c>
      <c r="F203" s="734"/>
      <c r="G203" s="735"/>
      <c r="H203" s="733">
        <f t="shared" si="21"/>
        <v>117300</v>
      </c>
      <c r="I203" s="734"/>
      <c r="J203" s="734"/>
      <c r="K203" s="734"/>
      <c r="L203" s="735"/>
      <c r="M203" s="1353"/>
      <c r="N203" s="1354"/>
      <c r="O203" s="562"/>
      <c r="P203" s="182"/>
      <c r="Q203" s="607"/>
      <c r="R203" s="562"/>
      <c r="S203" s="562"/>
      <c r="T203" s="562"/>
      <c r="U203" s="562"/>
      <c r="V203" s="562"/>
      <c r="W203" s="562"/>
      <c r="X203" s="562"/>
      <c r="Y203" s="562"/>
      <c r="Z203" s="562"/>
      <c r="AA203" s="562"/>
      <c r="AB203" s="562"/>
      <c r="AC203" s="540"/>
      <c r="AD203" s="540"/>
      <c r="AE203" s="540"/>
      <c r="AF203" s="540"/>
      <c r="AG203" s="540"/>
      <c r="AH203" s="540"/>
      <c r="AI203" s="540"/>
      <c r="AJ203" s="540"/>
      <c r="AK203" s="540"/>
      <c r="AL203" s="540"/>
      <c r="AM203" s="540"/>
      <c r="AN203" s="540"/>
      <c r="AO203" s="540"/>
      <c r="AP203" s="540"/>
    </row>
    <row r="204" spans="1:42" s="552" customFormat="1" ht="11.25" customHeight="1">
      <c r="A204" s="1323">
        <v>188.39</v>
      </c>
      <c r="B204" s="1324"/>
      <c r="C204" s="188">
        <v>34</v>
      </c>
      <c r="D204" s="727"/>
      <c r="E204" s="733">
        <f t="shared" si="20"/>
        <v>1370</v>
      </c>
      <c r="F204" s="734"/>
      <c r="G204" s="735"/>
      <c r="H204" s="733">
        <f t="shared" si="21"/>
        <v>46580</v>
      </c>
      <c r="I204" s="734"/>
      <c r="J204" s="734"/>
      <c r="K204" s="734"/>
      <c r="L204" s="735"/>
      <c r="M204" s="1353"/>
      <c r="N204" s="1354"/>
      <c r="O204" s="554"/>
      <c r="P204" s="543"/>
      <c r="Q204" s="607"/>
      <c r="R204" s="554"/>
      <c r="S204" s="562"/>
      <c r="T204" s="562"/>
      <c r="U204" s="562"/>
      <c r="V204" s="562"/>
      <c r="W204" s="562"/>
      <c r="X204" s="562"/>
      <c r="Y204" s="562"/>
      <c r="Z204" s="562"/>
      <c r="AA204" s="562"/>
      <c r="AB204" s="562"/>
      <c r="AC204" s="540"/>
      <c r="AD204" s="540"/>
      <c r="AE204" s="540"/>
      <c r="AF204" s="540"/>
      <c r="AG204" s="540"/>
      <c r="AH204" s="540"/>
      <c r="AI204" s="540"/>
      <c r="AJ204" s="540"/>
      <c r="AK204" s="540"/>
      <c r="AL204" s="540"/>
      <c r="AM204" s="540"/>
      <c r="AN204" s="540"/>
      <c r="AO204" s="540"/>
      <c r="AP204" s="540"/>
    </row>
    <row r="205" spans="1:42" s="552" customFormat="1" ht="11.25" customHeight="1">
      <c r="A205" s="1323">
        <v>221.44</v>
      </c>
      <c r="B205" s="1324"/>
      <c r="C205" s="188">
        <v>34</v>
      </c>
      <c r="D205" s="729"/>
      <c r="E205" s="733">
        <f t="shared" si="20"/>
        <v>1610</v>
      </c>
      <c r="F205" s="734"/>
      <c r="G205" s="735"/>
      <c r="H205" s="733">
        <f t="shared" si="21"/>
        <v>54740</v>
      </c>
      <c r="I205" s="734"/>
      <c r="J205" s="734"/>
      <c r="K205" s="734"/>
      <c r="L205" s="735"/>
      <c r="M205" s="1353"/>
      <c r="N205" s="1354"/>
      <c r="O205" s="554"/>
      <c r="P205" s="543"/>
      <c r="Q205" s="607"/>
      <c r="R205" s="554"/>
      <c r="S205" s="562"/>
      <c r="T205" s="562"/>
      <c r="U205" s="562"/>
      <c r="V205" s="562"/>
      <c r="W205" s="562"/>
      <c r="X205" s="562"/>
      <c r="Y205" s="562"/>
      <c r="Z205" s="562"/>
      <c r="AA205" s="562"/>
      <c r="AB205" s="562"/>
      <c r="AC205" s="540"/>
      <c r="AD205" s="540"/>
      <c r="AE205" s="540"/>
      <c r="AF205" s="540"/>
      <c r="AG205" s="540"/>
      <c r="AH205" s="540"/>
      <c r="AI205" s="540"/>
      <c r="AJ205" s="540"/>
      <c r="AK205" s="540"/>
      <c r="AL205" s="540"/>
      <c r="AM205" s="540"/>
      <c r="AN205" s="540"/>
      <c r="AO205" s="540"/>
      <c r="AP205" s="540"/>
    </row>
    <row r="206" spans="1:42" s="552" customFormat="1" ht="12" customHeight="1">
      <c r="A206" s="780" t="s">
        <v>211</v>
      </c>
      <c r="B206" s="785"/>
      <c r="C206" s="527">
        <f>SUM(C199:C205)</f>
        <v>1507</v>
      </c>
      <c r="D206" s="535"/>
      <c r="E206" s="733"/>
      <c r="F206" s="734"/>
      <c r="G206" s="735"/>
      <c r="H206" s="757">
        <f>SUM(H199:H205)</f>
        <v>1207350</v>
      </c>
      <c r="I206" s="758"/>
      <c r="J206" s="758"/>
      <c r="K206" s="758"/>
      <c r="L206" s="759"/>
      <c r="M206" s="534" t="s">
        <v>210</v>
      </c>
      <c r="N206" s="525">
        <f>H206-A197</f>
        <v>-490</v>
      </c>
      <c r="O206" s="533"/>
      <c r="P206" s="220"/>
      <c r="Q206" s="615"/>
      <c r="R206" s="533"/>
      <c r="S206" s="554"/>
      <c r="T206" s="554"/>
      <c r="U206" s="554"/>
      <c r="V206" s="554"/>
      <c r="W206" s="554"/>
      <c r="X206" s="554"/>
      <c r="Y206" s="554"/>
      <c r="Z206" s="554"/>
      <c r="AA206" s="554"/>
      <c r="AB206" s="554"/>
      <c r="AC206" s="540"/>
      <c r="AD206" s="540"/>
      <c r="AE206" s="540"/>
      <c r="AF206" s="540"/>
      <c r="AG206" s="540"/>
      <c r="AH206" s="540"/>
      <c r="AI206" s="540"/>
      <c r="AJ206" s="540"/>
      <c r="AK206" s="540"/>
      <c r="AL206" s="540"/>
      <c r="AM206" s="540"/>
      <c r="AN206" s="540"/>
      <c r="AO206" s="540"/>
      <c r="AP206" s="540"/>
    </row>
    <row r="207" spans="1:42" s="552" customFormat="1" ht="2.25" customHeight="1">
      <c r="C207" s="562"/>
      <c r="E207" s="36"/>
      <c r="F207" s="36"/>
      <c r="G207" s="36"/>
      <c r="H207" s="231"/>
      <c r="I207" s="231"/>
      <c r="J207" s="231"/>
      <c r="K207" s="231"/>
      <c r="L207" s="231"/>
      <c r="N207" s="554"/>
      <c r="O207" s="217"/>
      <c r="P207" s="241"/>
      <c r="Q207" s="621"/>
      <c r="R207" s="217"/>
      <c r="S207" s="554"/>
      <c r="T207" s="554"/>
      <c r="U207" s="554"/>
      <c r="V207" s="554"/>
      <c r="W207" s="554"/>
      <c r="X207" s="554"/>
      <c r="Y207" s="554"/>
      <c r="Z207" s="554"/>
      <c r="AA207" s="554"/>
      <c r="AB207" s="554"/>
      <c r="AC207" s="540"/>
      <c r="AD207" s="540"/>
      <c r="AE207" s="540"/>
      <c r="AF207" s="540"/>
      <c r="AG207" s="540"/>
      <c r="AH207" s="540"/>
      <c r="AI207" s="540"/>
      <c r="AJ207" s="540"/>
      <c r="AK207" s="540"/>
      <c r="AL207" s="540"/>
      <c r="AM207" s="540"/>
      <c r="AN207" s="540"/>
      <c r="AO207" s="540"/>
      <c r="AP207" s="540"/>
    </row>
    <row r="208" spans="1:42" s="552" customFormat="1" ht="12.75" customHeight="1">
      <c r="A208" s="523" t="s">
        <v>299</v>
      </c>
      <c r="B208" s="523"/>
      <c r="C208" s="523"/>
      <c r="D208" s="221" t="s">
        <v>255</v>
      </c>
      <c r="E208" s="221"/>
      <c r="F208" s="221"/>
      <c r="G208" s="221"/>
      <c r="H208" s="221"/>
      <c r="I208" s="221"/>
      <c r="J208" s="221"/>
      <c r="K208" s="221"/>
      <c r="M208" s="764">
        <v>1319860</v>
      </c>
      <c r="N208" s="764"/>
      <c r="O208" s="61"/>
      <c r="P208" s="240"/>
      <c r="Q208" s="622"/>
      <c r="R208"/>
      <c r="S208" s="533"/>
      <c r="T208" s="533"/>
      <c r="U208" s="533"/>
      <c r="V208" s="533"/>
      <c r="W208" s="533"/>
      <c r="X208" s="533"/>
      <c r="Y208" s="533"/>
      <c r="Z208" s="533"/>
      <c r="AA208" s="533"/>
      <c r="AB208" s="533"/>
      <c r="AC208" s="540"/>
      <c r="AD208" s="540"/>
      <c r="AE208" s="540"/>
      <c r="AF208" s="540"/>
      <c r="AG208" s="540"/>
      <c r="AH208" s="540"/>
      <c r="AI208" s="540"/>
      <c r="AJ208" s="540"/>
      <c r="AK208" s="540"/>
      <c r="AL208" s="540"/>
      <c r="AM208" s="540"/>
      <c r="AN208" s="540"/>
      <c r="AO208" s="540"/>
      <c r="AP208" s="540"/>
    </row>
    <row r="209" spans="1:42" s="552" customFormat="1" ht="13.5" customHeight="1">
      <c r="A209" s="522" t="s">
        <v>298</v>
      </c>
      <c r="B209" s="523"/>
      <c r="C209" s="523"/>
      <c r="D209" s="71"/>
      <c r="E209" s="71"/>
      <c r="F209" s="71"/>
      <c r="G209" s="71"/>
      <c r="H209" s="71"/>
      <c r="I209" s="71"/>
      <c r="J209" s="71"/>
      <c r="K209" s="71"/>
      <c r="L209" s="217"/>
      <c r="M209" s="217"/>
      <c r="N209" s="217"/>
      <c r="O209" s="526"/>
      <c r="P209" s="37"/>
      <c r="Q209" s="266"/>
      <c r="R209" s="526"/>
      <c r="S209" s="217"/>
      <c r="T209" s="217"/>
      <c r="U209" s="217"/>
      <c r="V209" s="217"/>
      <c r="W209" s="217"/>
      <c r="X209" s="217"/>
      <c r="Y209" s="217"/>
      <c r="Z209" s="217"/>
      <c r="AA209" s="217"/>
      <c r="AB209" s="217"/>
      <c r="AC209" s="540"/>
      <c r="AD209" s="540"/>
      <c r="AE209" s="540"/>
      <c r="AF209" s="540"/>
      <c r="AG209" s="540"/>
      <c r="AH209" s="540"/>
      <c r="AI209" s="540"/>
      <c r="AJ209" s="540"/>
      <c r="AK209" s="540"/>
      <c r="AL209" s="540"/>
      <c r="AM209" s="540"/>
      <c r="AN209" s="540"/>
      <c r="AO209" s="540"/>
      <c r="AP209" s="540"/>
    </row>
    <row r="210" spans="1:42" customFormat="1" ht="12" customHeight="1">
      <c r="A210" s="522" t="s">
        <v>573</v>
      </c>
      <c r="B210" s="523"/>
      <c r="C210" s="523"/>
      <c r="O210" s="327" t="s">
        <v>437</v>
      </c>
      <c r="P210" s="540"/>
      <c r="Q210" s="607"/>
      <c r="R210" s="552"/>
      <c r="AC210" s="240"/>
      <c r="AD210" s="240"/>
      <c r="AE210" s="240"/>
      <c r="AF210" s="240"/>
      <c r="AG210" s="240"/>
      <c r="AH210" s="240"/>
      <c r="AI210" s="240"/>
      <c r="AJ210" s="240"/>
      <c r="AK210" s="240"/>
      <c r="AL210" s="240"/>
      <c r="AM210" s="240"/>
      <c r="AN210" s="240"/>
      <c r="AO210" s="240"/>
      <c r="AP210" s="240"/>
    </row>
    <row r="211" spans="1:42" s="552" customFormat="1" ht="12" customHeight="1">
      <c r="A211" s="721">
        <f>M208</f>
        <v>1319860</v>
      </c>
      <c r="B211" s="721"/>
      <c r="C211" s="721"/>
      <c r="D211" s="191">
        <v>166370</v>
      </c>
      <c r="E211" s="190" t="s">
        <v>218</v>
      </c>
      <c r="F211" s="521" t="s">
        <v>283</v>
      </c>
      <c r="G211" s="722">
        <f>ROUND(A211/D211,2)</f>
        <v>7.93</v>
      </c>
      <c r="H211" s="722"/>
      <c r="I211" s="1350"/>
      <c r="J211" s="1350"/>
      <c r="K211" s="1350"/>
      <c r="L211" s="1350"/>
      <c r="M211" s="1350"/>
      <c r="N211" s="1350"/>
      <c r="O211" s="562"/>
      <c r="P211" s="182"/>
      <c r="Q211" s="607"/>
      <c r="R211" s="562"/>
      <c r="S211" s="526"/>
      <c r="T211" s="526"/>
      <c r="U211" s="526"/>
      <c r="V211" s="526"/>
      <c r="W211" s="526"/>
      <c r="X211" s="526"/>
      <c r="Y211" s="526"/>
      <c r="Z211" s="526"/>
      <c r="AA211" s="526"/>
      <c r="AB211" s="526"/>
      <c r="AC211" s="185"/>
      <c r="AD211" s="239"/>
      <c r="AE211" s="239"/>
      <c r="AF211" s="540"/>
      <c r="AG211" s="540"/>
      <c r="AH211" s="540"/>
      <c r="AI211" s="540"/>
      <c r="AJ211" s="540"/>
      <c r="AK211" s="540"/>
      <c r="AL211" s="540"/>
      <c r="AM211" s="540"/>
      <c r="AN211" s="220"/>
      <c r="AO211" s="220"/>
      <c r="AP211" s="220"/>
    </row>
    <row r="212" spans="1:42" s="552" customFormat="1" ht="12" customHeight="1" thickBot="1">
      <c r="A212" s="1351" t="s">
        <v>217</v>
      </c>
      <c r="B212" s="1352"/>
      <c r="C212" s="558" t="s">
        <v>216</v>
      </c>
      <c r="D212" s="528" t="s">
        <v>215</v>
      </c>
      <c r="E212" s="761" t="s">
        <v>214</v>
      </c>
      <c r="F212" s="762"/>
      <c r="G212" s="763"/>
      <c r="H212" s="761" t="s">
        <v>213</v>
      </c>
      <c r="I212" s="762"/>
      <c r="J212" s="762"/>
      <c r="K212" s="762"/>
      <c r="L212" s="763"/>
      <c r="M212" s="761" t="s">
        <v>212</v>
      </c>
      <c r="N212" s="763"/>
      <c r="O212" s="562"/>
      <c r="P212" s="182"/>
      <c r="Q212" s="607"/>
      <c r="R212" s="562"/>
      <c r="AC212" s="1067"/>
      <c r="AD212" s="1067"/>
      <c r="AE212" s="1067"/>
      <c r="AF212" s="1067"/>
      <c r="AG212" s="1067"/>
      <c r="AH212" s="1067"/>
      <c r="AI212" s="1067"/>
      <c r="AJ212" s="1067"/>
      <c r="AK212" s="1067"/>
      <c r="AL212" s="1067"/>
      <c r="AM212" s="1067"/>
      <c r="AN212" s="1067"/>
      <c r="AO212" s="1067"/>
      <c r="AP212" s="540"/>
    </row>
    <row r="213" spans="1:42" s="552" customFormat="1" ht="11.25" customHeight="1" thickTop="1">
      <c r="A213" s="1355">
        <v>79.319999999999993</v>
      </c>
      <c r="B213" s="1356"/>
      <c r="C213" s="189">
        <v>258</v>
      </c>
      <c r="D213" s="1372">
        <f>G211</f>
        <v>7.93</v>
      </c>
      <c r="E213" s="1358">
        <f>ROUND(A213*$D$213,-1)</f>
        <v>630</v>
      </c>
      <c r="F213" s="1359"/>
      <c r="G213" s="1360"/>
      <c r="H213" s="1358">
        <f>ROUND(E213*C213,0)</f>
        <v>162540</v>
      </c>
      <c r="I213" s="1359"/>
      <c r="J213" s="1359"/>
      <c r="K213" s="1359"/>
      <c r="L213" s="1360"/>
      <c r="M213" s="1361"/>
      <c r="N213" s="1362"/>
      <c r="O213" s="562"/>
      <c r="P213" s="182"/>
      <c r="Q213" s="607"/>
      <c r="R213" s="562"/>
      <c r="S213" s="562"/>
      <c r="T213" s="562"/>
      <c r="U213" s="562"/>
      <c r="V213" s="562"/>
      <c r="W213" s="562"/>
      <c r="X213" s="562"/>
      <c r="Y213" s="562"/>
      <c r="Z213" s="562"/>
      <c r="AA213" s="562"/>
      <c r="AB213" s="562"/>
      <c r="AC213" s="1067"/>
      <c r="AD213" s="1067"/>
      <c r="AE213" s="1067"/>
      <c r="AF213" s="1067"/>
      <c r="AG213" s="1067"/>
      <c r="AH213" s="1067"/>
      <c r="AI213" s="1067"/>
      <c r="AJ213" s="1067"/>
      <c r="AK213" s="1064"/>
      <c r="AL213" s="1064"/>
      <c r="AM213" s="1064"/>
      <c r="AN213" s="1064"/>
      <c r="AO213" s="1064"/>
      <c r="AP213" s="1064"/>
    </row>
    <row r="214" spans="1:42" s="552" customFormat="1" ht="11.25" customHeight="1">
      <c r="A214" s="1323">
        <v>92.54</v>
      </c>
      <c r="B214" s="1324"/>
      <c r="C214" s="188">
        <v>196</v>
      </c>
      <c r="D214" s="727"/>
      <c r="E214" s="733">
        <f t="shared" ref="E214:E219" si="22">ROUND(A214*$D$213,-1)</f>
        <v>730</v>
      </c>
      <c r="F214" s="734"/>
      <c r="G214" s="735"/>
      <c r="H214" s="733">
        <f t="shared" ref="H214:H219" si="23">ROUND(E214*C214,0)</f>
        <v>143080</v>
      </c>
      <c r="I214" s="734"/>
      <c r="J214" s="734"/>
      <c r="K214" s="734"/>
      <c r="L214" s="735"/>
      <c r="M214" s="1353"/>
      <c r="N214" s="1354"/>
      <c r="O214" s="562"/>
      <c r="P214" s="182"/>
      <c r="Q214" s="607"/>
      <c r="R214" s="562"/>
      <c r="S214" s="562"/>
      <c r="T214" s="562"/>
      <c r="U214" s="562"/>
      <c r="V214" s="562"/>
      <c r="W214" s="562"/>
      <c r="X214" s="562"/>
      <c r="Y214" s="562"/>
      <c r="Z214" s="562"/>
      <c r="AA214" s="562"/>
      <c r="AB214" s="562"/>
      <c r="AC214" s="1067"/>
      <c r="AD214" s="1067"/>
      <c r="AE214" s="1067"/>
      <c r="AF214" s="1067"/>
      <c r="AG214" s="1067"/>
      <c r="AH214" s="1067"/>
      <c r="AI214" s="1067"/>
      <c r="AJ214" s="1067"/>
      <c r="AK214" s="1064"/>
      <c r="AL214" s="1064"/>
      <c r="AM214" s="1064"/>
      <c r="AN214" s="1064"/>
      <c r="AO214" s="1064"/>
      <c r="AP214" s="1064"/>
    </row>
    <row r="215" spans="1:42" s="552" customFormat="1" ht="11.25" customHeight="1">
      <c r="A215" s="1323">
        <v>109.07</v>
      </c>
      <c r="B215" s="1324"/>
      <c r="C215" s="188">
        <v>815</v>
      </c>
      <c r="D215" s="727"/>
      <c r="E215" s="733">
        <f t="shared" si="22"/>
        <v>860</v>
      </c>
      <c r="F215" s="734"/>
      <c r="G215" s="735"/>
      <c r="H215" s="733">
        <f t="shared" si="23"/>
        <v>700900</v>
      </c>
      <c r="I215" s="734"/>
      <c r="J215" s="734"/>
      <c r="K215" s="734"/>
      <c r="L215" s="735"/>
      <c r="M215" s="1353"/>
      <c r="N215" s="1354"/>
      <c r="O215" s="562"/>
      <c r="P215" s="182"/>
      <c r="Q215" s="607"/>
      <c r="R215" s="562"/>
      <c r="S215" s="562"/>
      <c r="T215" s="562"/>
      <c r="U215" s="562"/>
      <c r="V215" s="562"/>
      <c r="W215" s="562"/>
      <c r="X215" s="562"/>
      <c r="Y215" s="562"/>
      <c r="Z215" s="562"/>
      <c r="AA215" s="562"/>
      <c r="AB215" s="562"/>
      <c r="AC215" s="1072"/>
      <c r="AD215" s="1072"/>
      <c r="AE215" s="1071"/>
      <c r="AF215" s="1068"/>
      <c r="AG215" s="541"/>
      <c r="AH215" s="1059"/>
      <c r="AI215" s="1059"/>
      <c r="AJ215" s="1059"/>
      <c r="AK215" s="1068"/>
      <c r="AL215" s="1068"/>
      <c r="AM215" s="1068"/>
      <c r="AN215" s="1068"/>
      <c r="AO215" s="1068"/>
      <c r="AP215" s="225"/>
    </row>
    <row r="216" spans="1:42" s="552" customFormat="1" ht="11.25" customHeight="1">
      <c r="A216" s="1323">
        <v>128.9</v>
      </c>
      <c r="B216" s="1324"/>
      <c r="C216" s="188">
        <v>68</v>
      </c>
      <c r="D216" s="727"/>
      <c r="E216" s="733">
        <f t="shared" si="22"/>
        <v>1020</v>
      </c>
      <c r="F216" s="734"/>
      <c r="G216" s="735"/>
      <c r="H216" s="733">
        <f t="shared" si="23"/>
        <v>69360</v>
      </c>
      <c r="I216" s="734"/>
      <c r="J216" s="734"/>
      <c r="K216" s="734"/>
      <c r="L216" s="735"/>
      <c r="M216" s="1353"/>
      <c r="N216" s="1354"/>
      <c r="O216" s="562"/>
      <c r="P216" s="182"/>
      <c r="Q216" s="607"/>
      <c r="R216" s="562"/>
      <c r="S216" s="562"/>
      <c r="T216" s="562"/>
      <c r="U216" s="562"/>
      <c r="V216" s="562"/>
      <c r="W216" s="562"/>
      <c r="X216" s="562"/>
      <c r="Y216" s="562"/>
      <c r="Z216" s="562"/>
      <c r="AA216" s="562"/>
      <c r="AB216" s="562"/>
      <c r="AC216" s="1072"/>
      <c r="AD216" s="1072"/>
      <c r="AE216" s="1071"/>
      <c r="AF216" s="1068"/>
      <c r="AG216" s="541"/>
      <c r="AH216" s="1070"/>
      <c r="AI216" s="1070"/>
      <c r="AJ216" s="1070"/>
      <c r="AK216" s="1069"/>
      <c r="AL216" s="1069"/>
      <c r="AM216" s="1069"/>
      <c r="AN216" s="1068"/>
      <c r="AO216" s="1068"/>
      <c r="AP216" s="238"/>
    </row>
    <row r="217" spans="1:42" s="552" customFormat="1" ht="11.25" customHeight="1">
      <c r="A217" s="1323">
        <v>158.63999999999999</v>
      </c>
      <c r="B217" s="1324"/>
      <c r="C217" s="188">
        <v>102</v>
      </c>
      <c r="D217" s="727"/>
      <c r="E217" s="733">
        <f t="shared" si="22"/>
        <v>1260</v>
      </c>
      <c r="F217" s="734"/>
      <c r="G217" s="735"/>
      <c r="H217" s="733">
        <f t="shared" si="23"/>
        <v>128520</v>
      </c>
      <c r="I217" s="734"/>
      <c r="J217" s="734"/>
      <c r="K217" s="734"/>
      <c r="L217" s="735"/>
      <c r="M217" s="1353"/>
      <c r="N217" s="1354"/>
      <c r="O217" s="562"/>
      <c r="P217" s="182"/>
      <c r="Q217" s="607"/>
      <c r="R217" s="562"/>
      <c r="S217" s="562"/>
      <c r="T217" s="562"/>
      <c r="U217" s="562"/>
      <c r="V217" s="562"/>
      <c r="W217" s="562"/>
      <c r="X217" s="562"/>
      <c r="Y217" s="562"/>
      <c r="Z217" s="562"/>
      <c r="AA217" s="562"/>
      <c r="AB217" s="562"/>
      <c r="AC217" s="1072"/>
      <c r="AD217" s="1072"/>
      <c r="AE217" s="1071"/>
      <c r="AF217" s="1068"/>
      <c r="AG217" s="541"/>
      <c r="AH217" s="1070"/>
      <c r="AI217" s="1070"/>
      <c r="AJ217" s="1070"/>
      <c r="AK217" s="1068"/>
      <c r="AL217" s="1068"/>
      <c r="AM217" s="1068"/>
      <c r="AN217" s="1068"/>
      <c r="AO217" s="1068"/>
      <c r="AP217" s="225"/>
    </row>
    <row r="218" spans="1:42" s="552" customFormat="1" ht="11.25" customHeight="1">
      <c r="A218" s="1323">
        <v>188.39</v>
      </c>
      <c r="B218" s="1324"/>
      <c r="C218" s="188">
        <v>34</v>
      </c>
      <c r="D218" s="727"/>
      <c r="E218" s="733">
        <f t="shared" si="22"/>
        <v>1490</v>
      </c>
      <c r="F218" s="734"/>
      <c r="G218" s="735"/>
      <c r="H218" s="733">
        <f t="shared" si="23"/>
        <v>50660</v>
      </c>
      <c r="I218" s="734"/>
      <c r="J218" s="734"/>
      <c r="K218" s="734"/>
      <c r="L218" s="735"/>
      <c r="M218" s="1353"/>
      <c r="N218" s="1354"/>
      <c r="O218" s="554"/>
      <c r="P218" s="543"/>
      <c r="Q218" s="607"/>
      <c r="R218" s="554"/>
      <c r="S218" s="562"/>
      <c r="T218" s="562"/>
      <c r="U218" s="562"/>
      <c r="V218" s="562"/>
      <c r="W218" s="562"/>
      <c r="X218" s="562"/>
      <c r="Y218" s="562"/>
      <c r="Z218" s="562"/>
      <c r="AA218" s="562"/>
      <c r="AB218" s="562"/>
      <c r="AC218" s="1066"/>
      <c r="AD218" s="1066"/>
      <c r="AE218" s="1066"/>
      <c r="AF218" s="1066"/>
      <c r="AG218" s="1066"/>
      <c r="AH218" s="1066"/>
      <c r="AI218" s="1066"/>
      <c r="AJ218" s="1066"/>
      <c r="AK218" s="1066"/>
      <c r="AL218" s="1066"/>
      <c r="AM218" s="1066"/>
      <c r="AN218" s="1066"/>
      <c r="AO218" s="1066"/>
      <c r="AP218" s="1066"/>
    </row>
    <row r="219" spans="1:42" s="552" customFormat="1" ht="11.25" customHeight="1">
      <c r="A219" s="1323">
        <v>221.44</v>
      </c>
      <c r="B219" s="1324"/>
      <c r="C219" s="188">
        <v>34</v>
      </c>
      <c r="D219" s="729"/>
      <c r="E219" s="733">
        <f t="shared" si="22"/>
        <v>1760</v>
      </c>
      <c r="F219" s="734"/>
      <c r="G219" s="735"/>
      <c r="H219" s="733">
        <f t="shared" si="23"/>
        <v>59840</v>
      </c>
      <c r="I219" s="734"/>
      <c r="J219" s="734"/>
      <c r="K219" s="734"/>
      <c r="L219" s="735"/>
      <c r="M219" s="1353"/>
      <c r="N219" s="1354"/>
      <c r="O219" s="554"/>
      <c r="P219" s="543"/>
      <c r="Q219" s="607"/>
      <c r="R219" s="554"/>
      <c r="S219" s="562"/>
      <c r="T219" s="562"/>
      <c r="U219" s="562"/>
      <c r="V219" s="562"/>
      <c r="W219" s="562"/>
      <c r="X219" s="562"/>
      <c r="Y219" s="562"/>
      <c r="Z219" s="562"/>
      <c r="AA219" s="562"/>
      <c r="AB219" s="562"/>
      <c r="AC219" s="1041"/>
      <c r="AD219" s="1041"/>
      <c r="AE219" s="1041"/>
      <c r="AF219" s="1041"/>
      <c r="AG219" s="1041"/>
      <c r="AH219" s="1041"/>
      <c r="AI219" s="1041"/>
      <c r="AJ219" s="1041"/>
      <c r="AK219" s="1041"/>
      <c r="AL219" s="1041"/>
      <c r="AM219" s="1041"/>
      <c r="AN219" s="1041"/>
      <c r="AO219" s="1041"/>
      <c r="AP219" s="1041"/>
    </row>
    <row r="220" spans="1:42" s="552" customFormat="1" ht="12" customHeight="1">
      <c r="A220" s="780" t="s">
        <v>211</v>
      </c>
      <c r="B220" s="785"/>
      <c r="C220" s="527">
        <f>SUM(C213:C219)</f>
        <v>1507</v>
      </c>
      <c r="D220" s="535"/>
      <c r="E220" s="733"/>
      <c r="F220" s="734"/>
      <c r="G220" s="735"/>
      <c r="H220" s="757">
        <f>SUM(H213:H219)</f>
        <v>1314900</v>
      </c>
      <c r="I220" s="758"/>
      <c r="J220" s="758"/>
      <c r="K220" s="758"/>
      <c r="L220" s="759"/>
      <c r="M220" s="534" t="s">
        <v>210</v>
      </c>
      <c r="N220" s="525">
        <f>H220-A211</f>
        <v>-4960</v>
      </c>
      <c r="O220" s="533"/>
      <c r="P220" s="220"/>
      <c r="Q220" s="615"/>
      <c r="R220" s="533"/>
      <c r="S220" s="554"/>
      <c r="T220" s="554"/>
      <c r="U220" s="554"/>
      <c r="V220" s="554"/>
      <c r="W220" s="554"/>
      <c r="X220" s="554"/>
      <c r="Y220" s="554"/>
      <c r="Z220" s="554"/>
      <c r="AA220" s="554"/>
      <c r="AB220" s="554"/>
      <c r="AC220" s="1048"/>
      <c r="AD220" s="1048"/>
      <c r="AE220" s="1048"/>
      <c r="AF220" s="1048"/>
      <c r="AG220" s="1048"/>
      <c r="AH220" s="1059"/>
      <c r="AI220" s="1059"/>
      <c r="AJ220" s="1059"/>
      <c r="AK220" s="1059"/>
      <c r="AL220" s="1059"/>
      <c r="AM220" s="1048"/>
      <c r="AN220" s="1048"/>
      <c r="AO220" s="1048"/>
      <c r="AP220" s="1048"/>
    </row>
    <row r="221" spans="1:42" s="552" customFormat="1" ht="2.25" customHeight="1">
      <c r="C221" s="562"/>
      <c r="E221" s="36"/>
      <c r="F221" s="36"/>
      <c r="G221" s="36"/>
      <c r="H221" s="231"/>
      <c r="I221" s="231"/>
      <c r="J221" s="231"/>
      <c r="K221" s="231"/>
      <c r="L221" s="231"/>
      <c r="N221" s="554"/>
      <c r="O221" s="533"/>
      <c r="P221" s="220"/>
      <c r="Q221" s="615"/>
      <c r="R221" s="533"/>
      <c r="S221" s="554"/>
      <c r="T221" s="554"/>
      <c r="U221" s="554"/>
      <c r="V221" s="554"/>
      <c r="W221" s="554"/>
      <c r="X221" s="554"/>
      <c r="Y221" s="554"/>
      <c r="Z221" s="554"/>
      <c r="AA221" s="554"/>
      <c r="AB221" s="554"/>
      <c r="AC221" s="545"/>
      <c r="AD221" s="545"/>
      <c r="AE221" s="545"/>
      <c r="AF221" s="545"/>
      <c r="AG221" s="545"/>
      <c r="AH221" s="542"/>
      <c r="AI221" s="542"/>
      <c r="AJ221" s="542"/>
      <c r="AK221" s="542"/>
      <c r="AL221" s="542"/>
      <c r="AM221" s="545"/>
      <c r="AN221" s="545"/>
      <c r="AO221" s="545"/>
      <c r="AP221" s="545"/>
    </row>
    <row r="222" spans="1:42" s="552" customFormat="1" ht="12" customHeight="1">
      <c r="A222" s="523" t="s">
        <v>436</v>
      </c>
      <c r="B222" s="523"/>
      <c r="C222" s="523"/>
      <c r="D222" s="221"/>
      <c r="E222" s="221"/>
      <c r="F222" s="221" t="s">
        <v>255</v>
      </c>
      <c r="G222" s="221"/>
      <c r="H222" s="221"/>
      <c r="I222" s="221"/>
      <c r="J222" s="221"/>
      <c r="K222" s="221"/>
      <c r="M222" s="764">
        <f>K228</f>
        <v>1895980</v>
      </c>
      <c r="N222" s="1058"/>
      <c r="O222" s="1057"/>
      <c r="P222" s="229"/>
      <c r="Q222" s="229"/>
      <c r="R222" s="1049"/>
      <c r="S222" s="533"/>
      <c r="T222" s="533"/>
      <c r="U222" s="533"/>
      <c r="V222" s="533"/>
      <c r="W222" s="533"/>
      <c r="X222" s="533"/>
      <c r="Y222" s="533"/>
      <c r="Z222" s="533"/>
      <c r="AA222" s="533"/>
      <c r="AB222" s="533"/>
      <c r="AC222" s="540"/>
      <c r="AD222" s="540"/>
      <c r="AE222" s="540"/>
      <c r="AF222" s="540"/>
      <c r="AG222" s="540"/>
      <c r="AH222" s="540"/>
      <c r="AI222" s="540"/>
      <c r="AJ222" s="540"/>
      <c r="AK222" s="540"/>
      <c r="AL222" s="540"/>
      <c r="AM222" s="540"/>
      <c r="AN222" s="540"/>
      <c r="AO222" s="540"/>
      <c r="AP222" s="540"/>
    </row>
    <row r="223" spans="1:42" s="552" customFormat="1" ht="15.75" customHeight="1">
      <c r="A223" s="69" t="s">
        <v>489</v>
      </c>
      <c r="B223" s="523"/>
      <c r="C223" s="523"/>
      <c r="D223" s="71"/>
      <c r="E223" s="71"/>
      <c r="F223" s="71"/>
      <c r="G223" s="71"/>
      <c r="H223" s="71"/>
      <c r="I223" s="71"/>
      <c r="J223" s="71"/>
      <c r="K223" s="71"/>
      <c r="L223" s="533"/>
      <c r="M223" s="533"/>
      <c r="N223" s="533"/>
      <c r="O223" s="1057"/>
      <c r="P223" s="538"/>
      <c r="Q223" s="608"/>
      <c r="R223" s="1049"/>
      <c r="S223" s="533"/>
      <c r="T223" s="533"/>
      <c r="U223" s="533"/>
      <c r="V223" s="533"/>
      <c r="W223" s="533"/>
      <c r="X223" s="533"/>
      <c r="Y223" s="533"/>
      <c r="Z223" s="533"/>
      <c r="AA223" s="533"/>
      <c r="AB223" s="533"/>
      <c r="AC223" s="540"/>
      <c r="AD223" s="540"/>
      <c r="AE223" s="540"/>
      <c r="AF223" s="540"/>
      <c r="AG223" s="540"/>
      <c r="AH223" s="540"/>
      <c r="AI223" s="540"/>
      <c r="AJ223" s="540"/>
      <c r="AK223" s="540"/>
      <c r="AL223" s="540"/>
      <c r="AM223" s="540"/>
      <c r="AN223" s="540"/>
      <c r="AO223" s="540"/>
      <c r="AP223" s="540"/>
    </row>
    <row r="224" spans="1:42" s="552" customFormat="1" ht="8.25" customHeight="1">
      <c r="A224" s="862" t="s">
        <v>206</v>
      </c>
      <c r="B224" s="863"/>
      <c r="C224" s="723" t="s">
        <v>269</v>
      </c>
      <c r="D224" s="723" t="s">
        <v>268</v>
      </c>
      <c r="E224" s="723" t="s">
        <v>293</v>
      </c>
      <c r="F224" s="862" t="s">
        <v>292</v>
      </c>
      <c r="G224" s="863"/>
      <c r="H224" s="862" t="s">
        <v>267</v>
      </c>
      <c r="I224" s="789"/>
      <c r="J224" s="863"/>
      <c r="K224" s="1051" t="s">
        <v>248</v>
      </c>
      <c r="L224" s="1052"/>
      <c r="M224" s="1053"/>
      <c r="N224" s="786" t="s">
        <v>290</v>
      </c>
      <c r="O224" s="224"/>
      <c r="P224" s="224"/>
      <c r="Q224" s="224"/>
      <c r="R224" s="224"/>
      <c r="S224" s="1049"/>
      <c r="T224" s="531"/>
      <c r="U224" s="531"/>
      <c r="V224" s="531"/>
      <c r="W224" s="531"/>
      <c r="X224" s="531"/>
      <c r="Y224" s="531"/>
      <c r="Z224" s="531"/>
      <c r="AA224" s="531"/>
      <c r="AB224" s="531"/>
      <c r="AC224" s="227">
        <v>36</v>
      </c>
      <c r="AD224" s="554">
        <f>AC224*4070</f>
        <v>146520</v>
      </c>
      <c r="AE224" s="182" t="s">
        <v>265</v>
      </c>
      <c r="AF224" s="540"/>
      <c r="AG224" s="540"/>
      <c r="AH224" s="540"/>
      <c r="AI224" s="540"/>
      <c r="AJ224" s="540"/>
      <c r="AK224" s="540"/>
      <c r="AL224" s="540"/>
      <c r="AM224" s="540"/>
      <c r="AN224" s="540"/>
      <c r="AO224" s="540"/>
      <c r="AP224" s="540"/>
    </row>
    <row r="225" spans="1:42" s="552" customFormat="1" ht="8.25" customHeight="1" thickBot="1">
      <c r="A225" s="864"/>
      <c r="B225" s="865"/>
      <c r="C225" s="788"/>
      <c r="D225" s="788"/>
      <c r="E225" s="788"/>
      <c r="F225" s="864"/>
      <c r="G225" s="865"/>
      <c r="H225" s="864"/>
      <c r="I225" s="1050"/>
      <c r="J225" s="865"/>
      <c r="K225" s="1054"/>
      <c r="L225" s="1055"/>
      <c r="M225" s="1056"/>
      <c r="N225" s="787"/>
      <c r="O225" s="226"/>
      <c r="P225" s="226"/>
      <c r="Q225" s="226"/>
      <c r="R225" s="226"/>
      <c r="S225" s="1049"/>
      <c r="T225" s="198"/>
      <c r="U225" s="198"/>
      <c r="V225" s="198"/>
      <c r="W225" s="198"/>
      <c r="X225" s="198"/>
      <c r="Y225" s="198"/>
      <c r="Z225" s="198"/>
      <c r="AA225" s="198"/>
      <c r="AB225" s="198"/>
      <c r="AC225" s="543">
        <f>AC224*4030</f>
        <v>145080</v>
      </c>
      <c r="AD225" s="543">
        <v>128960</v>
      </c>
      <c r="AE225" s="540" t="s">
        <v>264</v>
      </c>
      <c r="AF225" s="540"/>
      <c r="AG225" s="540"/>
      <c r="AH225" s="540"/>
      <c r="AI225" s="540"/>
      <c r="AJ225" s="540"/>
      <c r="AK225" s="540"/>
      <c r="AL225" s="540"/>
      <c r="AM225" s="540"/>
      <c r="AN225" s="540"/>
      <c r="AO225" s="540"/>
      <c r="AP225" s="540"/>
    </row>
    <row r="226" spans="1:42" s="552" customFormat="1" ht="11.25" customHeight="1" thickTop="1">
      <c r="A226" s="825">
        <v>22198.95</v>
      </c>
      <c r="B226" s="826"/>
      <c r="C226" s="831">
        <v>21310.6</v>
      </c>
      <c r="D226" s="822">
        <f>C226</f>
        <v>21310.6</v>
      </c>
      <c r="E226" s="473" t="s">
        <v>287</v>
      </c>
      <c r="F226" s="1042">
        <v>21049.3</v>
      </c>
      <c r="G226" s="1043"/>
      <c r="H226" s="1060">
        <v>1891786</v>
      </c>
      <c r="I226" s="1061"/>
      <c r="J226" s="1062"/>
      <c r="K226" s="1060">
        <f>H226</f>
        <v>1891786</v>
      </c>
      <c r="L226" s="1061"/>
      <c r="M226" s="1062"/>
      <c r="N226" s="1046">
        <v>214.8</v>
      </c>
      <c r="O226" s="224"/>
      <c r="P226" s="225"/>
      <c r="Q226" s="224"/>
      <c r="R226" s="224"/>
      <c r="S226" s="224"/>
      <c r="T226" s="224"/>
      <c r="U226" s="224"/>
      <c r="V226" s="224"/>
      <c r="W226" s="224"/>
      <c r="X226" s="224"/>
      <c r="Y226" s="224"/>
      <c r="Z226" s="224"/>
      <c r="AA226" s="224"/>
      <c r="AB226" s="224"/>
      <c r="AC226" s="540"/>
      <c r="AF226" s="540"/>
      <c r="AG226" s="540"/>
      <c r="AH226" s="540"/>
      <c r="AI226" s="540"/>
      <c r="AJ226" s="540"/>
      <c r="AK226" s="540"/>
      <c r="AL226" s="540"/>
      <c r="AM226" s="540"/>
      <c r="AN226" s="540"/>
      <c r="AO226" s="540"/>
      <c r="AP226" s="540"/>
    </row>
    <row r="227" spans="1:42" s="552" customFormat="1" ht="11.25" customHeight="1">
      <c r="A227" s="827"/>
      <c r="B227" s="828"/>
      <c r="C227" s="832"/>
      <c r="D227" s="823"/>
      <c r="E227" s="474" t="s">
        <v>286</v>
      </c>
      <c r="F227" s="1044">
        <v>46.5</v>
      </c>
      <c r="G227" s="1045"/>
      <c r="H227" s="852">
        <v>4194</v>
      </c>
      <c r="I227" s="853"/>
      <c r="J227" s="854"/>
      <c r="K227" s="852">
        <f>H227</f>
        <v>4194</v>
      </c>
      <c r="L227" s="853"/>
      <c r="M227" s="854"/>
      <c r="N227" s="1047"/>
      <c r="O227" s="224"/>
      <c r="P227" s="225"/>
      <c r="Q227" s="224"/>
      <c r="R227" s="224"/>
      <c r="S227" s="226"/>
      <c r="T227" s="226"/>
      <c r="U227" s="226"/>
      <c r="V227" s="226"/>
      <c r="W227" s="226"/>
      <c r="X227" s="226"/>
      <c r="Y227" s="226"/>
      <c r="Z227" s="226"/>
      <c r="AA227" s="226"/>
      <c r="AB227" s="226"/>
      <c r="AC227" s="540"/>
      <c r="AE227" s="540"/>
      <c r="AF227" s="540"/>
      <c r="AG227" s="540"/>
      <c r="AH227" s="540"/>
      <c r="AI227" s="540"/>
      <c r="AJ227" s="540"/>
      <c r="AK227" s="540"/>
      <c r="AL227" s="540"/>
      <c r="AM227" s="540"/>
      <c r="AN227" s="540"/>
      <c r="AO227" s="540"/>
      <c r="AP227" s="540"/>
    </row>
    <row r="228" spans="1:42" s="552" customFormat="1" ht="11.25" customHeight="1">
      <c r="A228" s="829"/>
      <c r="B228" s="830"/>
      <c r="C228" s="833"/>
      <c r="D228" s="824"/>
      <c r="E228" s="555" t="s">
        <v>257</v>
      </c>
      <c r="F228" s="1044">
        <f>SUM(F226:F227)</f>
        <v>21095.8</v>
      </c>
      <c r="G228" s="1045"/>
      <c r="H228" s="852">
        <f>H226+H227</f>
        <v>1895980</v>
      </c>
      <c r="I228" s="853"/>
      <c r="J228" s="854"/>
      <c r="K228" s="852">
        <f>SUM(K226:K227)</f>
        <v>1895980</v>
      </c>
      <c r="L228" s="853"/>
      <c r="M228" s="854"/>
      <c r="N228" s="529"/>
      <c r="O228" s="354">
        <f>F228+N226</f>
        <v>21310.6</v>
      </c>
      <c r="P228" s="543"/>
      <c r="Q228" s="607"/>
      <c r="R228" s="554"/>
      <c r="S228" s="224"/>
      <c r="T228" s="224"/>
      <c r="U228" s="224"/>
      <c r="V228" s="224"/>
      <c r="W228" s="224"/>
      <c r="X228" s="224"/>
      <c r="Y228" s="224"/>
      <c r="Z228" s="224"/>
      <c r="AA228" s="224"/>
      <c r="AB228" s="224"/>
      <c r="AC228" s="540"/>
      <c r="AE228" s="540"/>
      <c r="AF228" s="540"/>
      <c r="AG228" s="540"/>
      <c r="AH228" s="540"/>
      <c r="AI228" s="540"/>
      <c r="AJ228" s="540"/>
      <c r="AK228" s="540"/>
      <c r="AL228" s="540"/>
      <c r="AM228" s="540"/>
      <c r="AN228" s="540"/>
      <c r="AO228" s="540"/>
      <c r="AP228" s="540"/>
    </row>
    <row r="229" spans="1:42" s="552" customFormat="1" ht="3" customHeight="1">
      <c r="A229" s="233"/>
      <c r="B229" s="233"/>
      <c r="C229" s="235"/>
      <c r="D229" s="234"/>
      <c r="E229" s="192"/>
      <c r="F229" s="233"/>
      <c r="G229" s="233"/>
      <c r="H229" s="232"/>
      <c r="I229" s="232"/>
      <c r="J229" s="232"/>
      <c r="K229" s="192"/>
      <c r="L229" s="192"/>
      <c r="M229" s="192"/>
      <c r="N229" s="192"/>
      <c r="O229" s="554"/>
      <c r="P229" s="543"/>
      <c r="Q229" s="607"/>
      <c r="R229" s="554"/>
      <c r="S229" s="224"/>
      <c r="T229" s="224"/>
      <c r="U229" s="224"/>
      <c r="V229" s="224"/>
      <c r="W229" s="224"/>
      <c r="X229" s="224"/>
      <c r="Y229" s="224"/>
      <c r="Z229" s="224"/>
      <c r="AA229" s="224"/>
      <c r="AB229" s="224"/>
      <c r="AC229" s="540"/>
      <c r="AE229" s="540"/>
      <c r="AF229" s="540"/>
      <c r="AG229" s="540"/>
      <c r="AH229" s="540"/>
      <c r="AI229" s="540"/>
      <c r="AJ229" s="540"/>
      <c r="AK229" s="540"/>
      <c r="AL229" s="540"/>
      <c r="AM229" s="540"/>
      <c r="AN229" s="540"/>
      <c r="AO229" s="540"/>
      <c r="AP229" s="540"/>
    </row>
    <row r="230" spans="1:42" s="552" customFormat="1" ht="13.5" customHeight="1">
      <c r="A230" s="523" t="s">
        <v>476</v>
      </c>
      <c r="B230" s="523"/>
      <c r="C230" s="523"/>
      <c r="D230" s="221"/>
      <c r="E230" s="221"/>
      <c r="F230" s="221" t="s">
        <v>255</v>
      </c>
      <c r="G230" s="221"/>
      <c r="H230" s="221"/>
      <c r="I230" s="221"/>
      <c r="J230" s="221"/>
      <c r="K230" s="221"/>
      <c r="M230" s="764">
        <f>A231</f>
        <v>1450000</v>
      </c>
      <c r="N230" s="764"/>
      <c r="O230" s="1063" t="s">
        <v>473</v>
      </c>
      <c r="P230" s="1063"/>
      <c r="Q230" s="1063"/>
      <c r="R230" s="1063"/>
      <c r="S230" s="554"/>
      <c r="T230" s="554"/>
      <c r="U230" s="554"/>
      <c r="V230" s="554"/>
      <c r="W230" s="554"/>
      <c r="X230" s="554"/>
      <c r="Y230" s="554"/>
      <c r="Z230" s="554"/>
      <c r="AA230" s="554"/>
      <c r="AB230" s="554"/>
      <c r="AC230" s="540"/>
      <c r="AD230" s="540"/>
      <c r="AE230" s="540"/>
      <c r="AF230" s="540"/>
      <c r="AG230" s="540"/>
      <c r="AH230" s="540"/>
      <c r="AI230" s="540"/>
      <c r="AJ230" s="540"/>
      <c r="AK230" s="540"/>
      <c r="AL230" s="540"/>
      <c r="AM230" s="540"/>
      <c r="AN230" s="540"/>
      <c r="AO230" s="540"/>
      <c r="AP230" s="540"/>
    </row>
    <row r="231" spans="1:42" s="552" customFormat="1" ht="11.25" customHeight="1">
      <c r="A231" s="721">
        <v>1450000</v>
      </c>
      <c r="B231" s="721"/>
      <c r="C231" s="721"/>
      <c r="D231" s="191">
        <v>166370</v>
      </c>
      <c r="E231" s="190" t="s">
        <v>218</v>
      </c>
      <c r="F231" s="521" t="s">
        <v>283</v>
      </c>
      <c r="G231" s="722">
        <f>ROUND(A231/D231,2)</f>
        <v>8.7200000000000006</v>
      </c>
      <c r="H231" s="722"/>
      <c r="I231" s="1350"/>
      <c r="J231" s="1350"/>
      <c r="K231" s="1350"/>
      <c r="L231" s="1350"/>
      <c r="M231" s="1350"/>
      <c r="N231" s="1350"/>
      <c r="O231" s="554"/>
      <c r="P231" s="543"/>
      <c r="Q231" s="607"/>
      <c r="R231" s="554"/>
      <c r="S231" s="554"/>
      <c r="T231" s="554"/>
      <c r="U231" s="554"/>
      <c r="V231" s="554"/>
      <c r="W231" s="554"/>
      <c r="X231" s="554"/>
      <c r="Y231" s="554"/>
      <c r="Z231" s="554"/>
      <c r="AA231" s="554"/>
      <c r="AB231" s="554"/>
      <c r="AC231" s="540"/>
      <c r="AD231" s="540"/>
      <c r="AE231" s="540"/>
      <c r="AF231" s="540"/>
      <c r="AG231" s="540"/>
      <c r="AH231" s="540"/>
      <c r="AI231" s="540"/>
      <c r="AJ231" s="540"/>
      <c r="AK231" s="540"/>
      <c r="AL231" s="540"/>
      <c r="AM231" s="540"/>
      <c r="AN231" s="540"/>
      <c r="AO231" s="540"/>
      <c r="AP231" s="540"/>
    </row>
    <row r="232" spans="1:42" s="552" customFormat="1" ht="11.25" customHeight="1" thickBot="1">
      <c r="A232" s="1351" t="s">
        <v>217</v>
      </c>
      <c r="B232" s="1352"/>
      <c r="C232" s="558" t="s">
        <v>216</v>
      </c>
      <c r="D232" s="528" t="s">
        <v>215</v>
      </c>
      <c r="E232" s="761" t="s">
        <v>214</v>
      </c>
      <c r="F232" s="762"/>
      <c r="G232" s="763"/>
      <c r="H232" s="761" t="s">
        <v>213</v>
      </c>
      <c r="I232" s="762"/>
      <c r="J232" s="762"/>
      <c r="K232" s="762"/>
      <c r="L232" s="763"/>
      <c r="M232" s="761" t="s">
        <v>212</v>
      </c>
      <c r="N232" s="763"/>
      <c r="O232" s="554"/>
      <c r="P232" s="543"/>
      <c r="Q232" s="607"/>
      <c r="R232" s="554"/>
      <c r="S232" s="554"/>
      <c r="T232" s="554"/>
      <c r="U232" s="554"/>
      <c r="V232" s="554"/>
      <c r="W232" s="554"/>
      <c r="X232" s="554"/>
      <c r="Y232" s="554"/>
      <c r="Z232" s="554"/>
      <c r="AA232" s="554"/>
      <c r="AB232" s="554"/>
      <c r="AC232" s="540"/>
      <c r="AD232" s="540"/>
      <c r="AE232" s="540"/>
      <c r="AF232" s="540"/>
      <c r="AG232" s="540"/>
      <c r="AH232" s="540"/>
      <c r="AI232" s="540"/>
      <c r="AJ232" s="540"/>
      <c r="AK232" s="540"/>
      <c r="AL232" s="540"/>
      <c r="AM232" s="540"/>
      <c r="AN232" s="540"/>
      <c r="AO232" s="540"/>
      <c r="AP232" s="540"/>
    </row>
    <row r="233" spans="1:42" s="552" customFormat="1" ht="11.25" customHeight="1" thickTop="1">
      <c r="A233" s="1355">
        <v>79.319999999999993</v>
      </c>
      <c r="B233" s="1356"/>
      <c r="C233" s="189">
        <v>258</v>
      </c>
      <c r="D233" s="1372">
        <f>G231</f>
        <v>8.7200000000000006</v>
      </c>
      <c r="E233" s="1358">
        <f>ROUND(A233*$D$233,-1)</f>
        <v>690</v>
      </c>
      <c r="F233" s="1359"/>
      <c r="G233" s="1360"/>
      <c r="H233" s="1358">
        <f t="shared" ref="H233:H239" si="24">ROUND(E233*C233,0)</f>
        <v>178020</v>
      </c>
      <c r="I233" s="1359"/>
      <c r="J233" s="1359"/>
      <c r="K233" s="1359"/>
      <c r="L233" s="1360"/>
      <c r="M233" s="1361"/>
      <c r="N233" s="1362"/>
      <c r="O233" s="554"/>
      <c r="P233" s="543"/>
      <c r="Q233" s="607"/>
      <c r="R233" s="554"/>
      <c r="S233" s="554"/>
      <c r="T233" s="554"/>
      <c r="U233" s="554"/>
      <c r="V233" s="554"/>
      <c r="W233" s="554"/>
      <c r="X233" s="554"/>
      <c r="Y233" s="554"/>
      <c r="Z233" s="554"/>
      <c r="AA233" s="554"/>
      <c r="AB233" s="554"/>
      <c r="AC233" s="540"/>
      <c r="AD233" s="540"/>
      <c r="AE233" s="540"/>
      <c r="AF233" s="540"/>
      <c r="AG233" s="540"/>
      <c r="AH233" s="540"/>
      <c r="AI233" s="540"/>
      <c r="AJ233" s="540"/>
      <c r="AK233" s="540"/>
      <c r="AL233" s="540"/>
      <c r="AM233" s="540"/>
      <c r="AN233" s="540"/>
      <c r="AO233" s="540"/>
      <c r="AP233" s="540"/>
    </row>
    <row r="234" spans="1:42" s="552" customFormat="1" ht="11.25" customHeight="1">
      <c r="A234" s="1323">
        <v>92.54</v>
      </c>
      <c r="B234" s="1324"/>
      <c r="C234" s="188">
        <v>196</v>
      </c>
      <c r="D234" s="727"/>
      <c r="E234" s="733">
        <f t="shared" ref="E234:E239" si="25">ROUND(A234*$D$233,-1)</f>
        <v>810</v>
      </c>
      <c r="F234" s="734"/>
      <c r="G234" s="735"/>
      <c r="H234" s="733">
        <f t="shared" si="24"/>
        <v>158760</v>
      </c>
      <c r="I234" s="734"/>
      <c r="J234" s="734"/>
      <c r="K234" s="734"/>
      <c r="L234" s="735"/>
      <c r="M234" s="1353"/>
      <c r="N234" s="1354"/>
      <c r="O234" s="554"/>
      <c r="P234" s="543"/>
      <c r="Q234" s="607"/>
      <c r="R234" s="554"/>
      <c r="S234" s="554"/>
      <c r="T234" s="554"/>
      <c r="U234" s="554"/>
      <c r="V234" s="554"/>
      <c r="W234" s="554"/>
      <c r="X234" s="554"/>
      <c r="Y234" s="554"/>
      <c r="Z234" s="554"/>
      <c r="AA234" s="554"/>
      <c r="AB234" s="554"/>
      <c r="AC234" s="540"/>
      <c r="AD234" s="540"/>
      <c r="AE234" s="540"/>
      <c r="AF234" s="540"/>
      <c r="AG234" s="540"/>
      <c r="AH234" s="540"/>
      <c r="AI234" s="540"/>
      <c r="AJ234" s="540"/>
      <c r="AK234" s="540"/>
      <c r="AL234" s="540"/>
      <c r="AM234" s="540"/>
      <c r="AN234" s="540"/>
      <c r="AO234" s="540"/>
      <c r="AP234" s="540"/>
    </row>
    <row r="235" spans="1:42" s="552" customFormat="1" ht="11.25" customHeight="1">
      <c r="A235" s="1323">
        <v>109.07</v>
      </c>
      <c r="B235" s="1324"/>
      <c r="C235" s="188">
        <v>815</v>
      </c>
      <c r="D235" s="727"/>
      <c r="E235" s="733">
        <f t="shared" si="25"/>
        <v>950</v>
      </c>
      <c r="F235" s="734"/>
      <c r="G235" s="735"/>
      <c r="H235" s="733">
        <f t="shared" si="24"/>
        <v>774250</v>
      </c>
      <c r="I235" s="734"/>
      <c r="J235" s="734"/>
      <c r="K235" s="734"/>
      <c r="L235" s="735"/>
      <c r="M235" s="1353"/>
      <c r="N235" s="1354"/>
      <c r="O235" s="554"/>
      <c r="P235" s="543"/>
      <c r="Q235" s="607"/>
      <c r="R235" s="554"/>
      <c r="S235" s="554"/>
      <c r="T235" s="554"/>
      <c r="U235" s="554"/>
      <c r="V235" s="554"/>
      <c r="W235" s="554"/>
      <c r="X235" s="554"/>
      <c r="Y235" s="554"/>
      <c r="Z235" s="554"/>
      <c r="AA235" s="554"/>
      <c r="AB235" s="554"/>
      <c r="AC235" s="540"/>
      <c r="AD235" s="540"/>
      <c r="AE235" s="540"/>
      <c r="AF235" s="540"/>
      <c r="AG235" s="540"/>
      <c r="AH235" s="540"/>
      <c r="AI235" s="540"/>
      <c r="AJ235" s="540"/>
      <c r="AK235" s="540"/>
      <c r="AL235" s="540"/>
      <c r="AM235" s="540"/>
      <c r="AN235" s="540"/>
      <c r="AO235" s="540"/>
      <c r="AP235" s="540"/>
    </row>
    <row r="236" spans="1:42" s="552" customFormat="1" ht="11.25" customHeight="1">
      <c r="A236" s="1323">
        <v>128.9</v>
      </c>
      <c r="B236" s="1324"/>
      <c r="C236" s="188">
        <v>68</v>
      </c>
      <c r="D236" s="727"/>
      <c r="E236" s="733">
        <f t="shared" si="25"/>
        <v>1120</v>
      </c>
      <c r="F236" s="734"/>
      <c r="G236" s="735"/>
      <c r="H236" s="733">
        <f t="shared" si="24"/>
        <v>76160</v>
      </c>
      <c r="I236" s="734"/>
      <c r="J236" s="734"/>
      <c r="K236" s="734"/>
      <c r="L236" s="735"/>
      <c r="M236" s="1353"/>
      <c r="N236" s="1354"/>
      <c r="O236" s="554"/>
      <c r="P236" s="543"/>
      <c r="Q236" s="607"/>
      <c r="R236" s="554"/>
      <c r="S236" s="554"/>
      <c r="T236" s="554"/>
      <c r="U236" s="554"/>
      <c r="V236" s="554"/>
      <c r="W236" s="554"/>
      <c r="X236" s="554"/>
      <c r="Y236" s="554"/>
      <c r="Z236" s="554"/>
      <c r="AA236" s="554"/>
      <c r="AB236" s="554"/>
      <c r="AC236" s="540"/>
      <c r="AD236" s="540"/>
      <c r="AE236" s="540"/>
      <c r="AF236" s="540"/>
      <c r="AG236" s="540"/>
      <c r="AH236" s="540"/>
      <c r="AI236" s="540"/>
      <c r="AJ236" s="540"/>
      <c r="AK236" s="540"/>
      <c r="AL236" s="540"/>
      <c r="AM236" s="540"/>
      <c r="AN236" s="540"/>
      <c r="AO236" s="540"/>
      <c r="AP236" s="540"/>
    </row>
    <row r="237" spans="1:42" s="552" customFormat="1" ht="11.25" customHeight="1">
      <c r="A237" s="1323">
        <v>158.63999999999999</v>
      </c>
      <c r="B237" s="1324"/>
      <c r="C237" s="188">
        <v>102</v>
      </c>
      <c r="D237" s="727"/>
      <c r="E237" s="733">
        <f t="shared" si="25"/>
        <v>1380</v>
      </c>
      <c r="F237" s="734"/>
      <c r="G237" s="735"/>
      <c r="H237" s="733">
        <f t="shared" si="24"/>
        <v>140760</v>
      </c>
      <c r="I237" s="734"/>
      <c r="J237" s="734"/>
      <c r="K237" s="734"/>
      <c r="L237" s="735"/>
      <c r="M237" s="1353"/>
      <c r="N237" s="1354"/>
      <c r="O237" s="554"/>
      <c r="P237" s="543"/>
      <c r="Q237" s="607"/>
      <c r="R237" s="554"/>
      <c r="S237" s="554"/>
      <c r="T237" s="554"/>
      <c r="U237" s="554"/>
      <c r="V237" s="554"/>
      <c r="W237" s="554"/>
      <c r="X237" s="554"/>
      <c r="Y237" s="554"/>
      <c r="Z237" s="554"/>
      <c r="AA237" s="554"/>
      <c r="AB237" s="554"/>
      <c r="AC237" s="540"/>
      <c r="AD237" s="540"/>
      <c r="AE237" s="540"/>
      <c r="AF237" s="540"/>
      <c r="AG237" s="540"/>
      <c r="AH237" s="540"/>
      <c r="AI237" s="540"/>
      <c r="AJ237" s="540"/>
      <c r="AK237" s="540"/>
      <c r="AL237" s="540"/>
      <c r="AM237" s="540"/>
      <c r="AN237" s="540"/>
      <c r="AO237" s="540"/>
      <c r="AP237" s="540"/>
    </row>
    <row r="238" spans="1:42" s="552" customFormat="1" ht="11.25" customHeight="1">
      <c r="A238" s="1323">
        <v>188.39</v>
      </c>
      <c r="B238" s="1324"/>
      <c r="C238" s="188">
        <v>34</v>
      </c>
      <c r="D238" s="727"/>
      <c r="E238" s="733">
        <f t="shared" si="25"/>
        <v>1640</v>
      </c>
      <c r="F238" s="734"/>
      <c r="G238" s="735"/>
      <c r="H238" s="733">
        <f t="shared" si="24"/>
        <v>55760</v>
      </c>
      <c r="I238" s="734"/>
      <c r="J238" s="734"/>
      <c r="K238" s="734"/>
      <c r="L238" s="735"/>
      <c r="M238" s="1353"/>
      <c r="N238" s="1354"/>
      <c r="O238" s="533"/>
      <c r="P238" s="220"/>
      <c r="Q238" s="615"/>
      <c r="R238" s="533"/>
      <c r="S238" s="554"/>
      <c r="T238" s="554"/>
      <c r="U238" s="554"/>
      <c r="V238" s="554"/>
      <c r="W238" s="554"/>
      <c r="X238" s="554"/>
      <c r="Y238" s="554"/>
      <c r="Z238" s="554"/>
      <c r="AA238" s="554"/>
      <c r="AB238" s="554"/>
      <c r="AC238" s="540"/>
      <c r="AD238" s="540"/>
      <c r="AE238" s="540"/>
      <c r="AF238" s="540"/>
      <c r="AG238" s="540"/>
      <c r="AH238" s="540"/>
      <c r="AI238" s="540"/>
      <c r="AJ238" s="540"/>
      <c r="AK238" s="540"/>
      <c r="AL238" s="540"/>
      <c r="AM238" s="540"/>
      <c r="AN238" s="540"/>
      <c r="AO238" s="540"/>
      <c r="AP238" s="540"/>
    </row>
    <row r="239" spans="1:42" s="552" customFormat="1" ht="11.25" customHeight="1">
      <c r="A239" s="1323">
        <v>221.44</v>
      </c>
      <c r="B239" s="1324"/>
      <c r="C239" s="188">
        <v>34</v>
      </c>
      <c r="D239" s="729"/>
      <c r="E239" s="733">
        <f t="shared" si="25"/>
        <v>1930</v>
      </c>
      <c r="F239" s="734"/>
      <c r="G239" s="735"/>
      <c r="H239" s="733">
        <f t="shared" si="24"/>
        <v>65620</v>
      </c>
      <c r="I239" s="734"/>
      <c r="J239" s="734"/>
      <c r="K239" s="734"/>
      <c r="L239" s="735"/>
      <c r="M239" s="1353"/>
      <c r="N239" s="1354"/>
      <c r="O239" s="533"/>
      <c r="P239" s="220"/>
      <c r="Q239" s="615"/>
      <c r="R239" s="533"/>
      <c r="S239" s="554"/>
      <c r="T239" s="554"/>
      <c r="U239" s="554"/>
      <c r="V239" s="554"/>
      <c r="W239" s="554"/>
      <c r="X239" s="554"/>
      <c r="Y239" s="554"/>
      <c r="Z239" s="554"/>
      <c r="AA239" s="554"/>
      <c r="AB239" s="554"/>
      <c r="AC239" s="540"/>
      <c r="AD239" s="540"/>
      <c r="AE239" s="540"/>
      <c r="AF239" s="540"/>
      <c r="AG239" s="540"/>
      <c r="AH239" s="540"/>
      <c r="AI239" s="540"/>
      <c r="AJ239" s="540"/>
      <c r="AK239" s="540"/>
      <c r="AL239" s="540"/>
      <c r="AM239" s="540"/>
      <c r="AN239" s="540"/>
      <c r="AO239" s="540"/>
      <c r="AP239" s="540"/>
    </row>
    <row r="240" spans="1:42" s="552" customFormat="1" ht="11.25" customHeight="1">
      <c r="A240" s="780" t="s">
        <v>211</v>
      </c>
      <c r="B240" s="785"/>
      <c r="C240" s="527">
        <f>SUM(C233:C239)</f>
        <v>1507</v>
      </c>
      <c r="D240" s="535"/>
      <c r="E240" s="733"/>
      <c r="F240" s="734"/>
      <c r="G240" s="735"/>
      <c r="H240" s="757">
        <f>SUM(H233:H239)</f>
        <v>1449330</v>
      </c>
      <c r="I240" s="758"/>
      <c r="J240" s="758"/>
      <c r="K240" s="758"/>
      <c r="L240" s="759"/>
      <c r="M240" s="534" t="s">
        <v>210</v>
      </c>
      <c r="N240" s="525">
        <f>H240-A231</f>
        <v>-670</v>
      </c>
      <c r="O240" s="554"/>
      <c r="P240" s="543"/>
      <c r="Q240" s="607"/>
      <c r="R240" s="554"/>
      <c r="S240" s="533"/>
      <c r="T240" s="533"/>
      <c r="U240" s="533"/>
      <c r="V240" s="533"/>
      <c r="W240" s="533"/>
      <c r="X240" s="533"/>
      <c r="Y240" s="533"/>
      <c r="Z240" s="533"/>
      <c r="AA240" s="533"/>
      <c r="AB240" s="533"/>
      <c r="AC240" s="540"/>
      <c r="AD240" s="540"/>
      <c r="AE240" s="540"/>
      <c r="AF240" s="540"/>
      <c r="AG240" s="540"/>
      <c r="AH240" s="540"/>
      <c r="AI240" s="540"/>
      <c r="AJ240" s="540"/>
      <c r="AK240" s="540"/>
      <c r="AL240" s="540"/>
      <c r="AM240" s="540"/>
      <c r="AN240" s="540"/>
      <c r="AO240" s="540"/>
      <c r="AP240" s="540"/>
    </row>
    <row r="241" spans="1:42" s="552" customFormat="1" ht="14.25" customHeight="1">
      <c r="A241" s="1073" t="s">
        <v>550</v>
      </c>
      <c r="B241" s="1073"/>
      <c r="C241" s="1073"/>
      <c r="D241" s="1073"/>
      <c r="E241" s="36"/>
      <c r="F241" s="221" t="s">
        <v>255</v>
      </c>
      <c r="G241" s="36"/>
      <c r="H241" s="231"/>
      <c r="I241" s="231"/>
      <c r="J241" s="231"/>
      <c r="K241" s="231"/>
      <c r="L241" s="231"/>
      <c r="M241" s="1378" t="s">
        <v>551</v>
      </c>
      <c r="N241" s="1378"/>
      <c r="O241" s="554"/>
      <c r="P241" s="543"/>
      <c r="Q241" s="607"/>
      <c r="R241" s="554"/>
      <c r="S241" s="533"/>
      <c r="T241" s="533"/>
      <c r="U241" s="533"/>
      <c r="V241" s="533"/>
      <c r="W241" s="533"/>
      <c r="X241" s="533"/>
      <c r="Y241" s="533"/>
      <c r="Z241" s="533"/>
      <c r="AA241" s="533"/>
      <c r="AB241" s="533"/>
      <c r="AC241" s="540"/>
      <c r="AD241" s="540"/>
      <c r="AE241" s="540"/>
      <c r="AF241" s="540"/>
      <c r="AG241" s="540"/>
      <c r="AH241" s="540"/>
      <c r="AI241" s="540"/>
      <c r="AJ241" s="540"/>
      <c r="AK241" s="540"/>
      <c r="AL241" s="540"/>
      <c r="AM241" s="540"/>
      <c r="AN241" s="540"/>
      <c r="AO241" s="540"/>
      <c r="AP241" s="540"/>
    </row>
    <row r="242" spans="1:42" s="552" customFormat="1" ht="12" customHeight="1">
      <c r="A242" s="523" t="s">
        <v>275</v>
      </c>
      <c r="B242" s="523"/>
      <c r="C242" s="523"/>
      <c r="D242" s="221" t="s">
        <v>255</v>
      </c>
      <c r="E242" s="221"/>
      <c r="F242" s="221"/>
      <c r="G242" s="221"/>
      <c r="H242" s="221"/>
      <c r="I242" s="221"/>
      <c r="J242" s="221"/>
      <c r="K242" s="221"/>
      <c r="M242" s="764">
        <f>F251</f>
        <v>22406080</v>
      </c>
      <c r="N242" s="764"/>
      <c r="Q242" s="607"/>
      <c r="S242" s="533"/>
      <c r="T242" s="533"/>
      <c r="U242" s="533"/>
      <c r="V242" s="533"/>
      <c r="W242" s="533"/>
      <c r="X242" s="533"/>
      <c r="Y242" s="533"/>
      <c r="Z242" s="533"/>
      <c r="AA242" s="533"/>
      <c r="AB242" s="533"/>
      <c r="AC242" s="540"/>
      <c r="AD242" s="540"/>
      <c r="AE242" s="540"/>
      <c r="AF242" s="540"/>
      <c r="AG242" s="540"/>
      <c r="AH242" s="540"/>
      <c r="AI242" s="540"/>
      <c r="AJ242" s="540"/>
      <c r="AK242" s="540"/>
      <c r="AL242" s="540"/>
      <c r="AM242" s="540"/>
      <c r="AN242" s="540"/>
      <c r="AO242" s="540"/>
      <c r="AP242" s="540"/>
    </row>
    <row r="243" spans="1:42" s="552" customFormat="1" ht="11.25" customHeight="1">
      <c r="A243" s="230" t="s">
        <v>574</v>
      </c>
      <c r="B243" s="523"/>
      <c r="C243" s="523"/>
      <c r="D243" s="521"/>
      <c r="E243" s="71"/>
      <c r="F243" s="71"/>
      <c r="G243" s="71"/>
      <c r="H243" s="71"/>
      <c r="I243" s="71"/>
      <c r="J243" s="71"/>
      <c r="K243" s="71"/>
      <c r="L243" s="533"/>
      <c r="M243" s="533"/>
      <c r="N243" s="533"/>
      <c r="O243" s="1057" t="s">
        <v>402</v>
      </c>
      <c r="P243" s="229"/>
      <c r="Q243" s="229"/>
      <c r="R243" s="1049" t="s">
        <v>403</v>
      </c>
      <c r="S243" s="533"/>
      <c r="T243" s="533"/>
      <c r="U243" s="533"/>
      <c r="V243" s="533"/>
      <c r="W243" s="533"/>
      <c r="X243" s="533"/>
      <c r="Y243" s="533"/>
      <c r="Z243" s="533"/>
      <c r="AA243" s="533"/>
      <c r="AB243" s="533"/>
      <c r="AC243" s="540"/>
      <c r="AD243" s="540"/>
      <c r="AE243" s="540"/>
      <c r="AF243" s="540"/>
      <c r="AG243" s="540"/>
      <c r="AH243" s="540"/>
      <c r="AI243" s="540"/>
      <c r="AJ243" s="540"/>
      <c r="AK243" s="540"/>
      <c r="AL243" s="540"/>
      <c r="AM243" s="540"/>
      <c r="AN243" s="540"/>
      <c r="AO243" s="540"/>
      <c r="AP243" s="540"/>
    </row>
    <row r="244" spans="1:42" s="552" customFormat="1" ht="11.25" customHeight="1">
      <c r="A244" s="780" t="s">
        <v>274</v>
      </c>
      <c r="B244" s="781"/>
      <c r="C244" s="781"/>
      <c r="D244" s="781"/>
      <c r="E244" s="781"/>
      <c r="F244" s="781"/>
      <c r="G244" s="781"/>
      <c r="H244" s="785"/>
      <c r="I244" s="780" t="s">
        <v>273</v>
      </c>
      <c r="J244" s="781"/>
      <c r="K244" s="781"/>
      <c r="L244" s="781"/>
      <c r="M244" s="781"/>
      <c r="N244" s="785"/>
      <c r="O244" s="1057"/>
      <c r="P244" s="538"/>
      <c r="Q244" s="608"/>
      <c r="R244" s="1049"/>
      <c r="AC244" s="552" t="s">
        <v>272</v>
      </c>
      <c r="AD244" s="552" t="s">
        <v>271</v>
      </c>
      <c r="AE244" s="540"/>
      <c r="AF244" s="540"/>
      <c r="AG244" s="540"/>
      <c r="AH244" s="540"/>
      <c r="AI244" s="540"/>
      <c r="AJ244" s="540"/>
      <c r="AK244" s="540"/>
      <c r="AL244" s="540"/>
      <c r="AM244" s="540"/>
      <c r="AN244" s="540"/>
      <c r="AO244" s="540"/>
      <c r="AP244" s="540"/>
    </row>
    <row r="245" spans="1:42" s="552" customFormat="1" ht="8.25" customHeight="1">
      <c r="A245" s="862" t="s">
        <v>206</v>
      </c>
      <c r="B245" s="863"/>
      <c r="C245" s="723" t="s">
        <v>269</v>
      </c>
      <c r="D245" s="723" t="s">
        <v>268</v>
      </c>
      <c r="E245" s="862" t="s">
        <v>267</v>
      </c>
      <c r="F245" s="789"/>
      <c r="G245" s="789"/>
      <c r="H245" s="863"/>
      <c r="I245" s="1051" t="s">
        <v>248</v>
      </c>
      <c r="J245" s="1052"/>
      <c r="K245" s="1052"/>
      <c r="L245" s="1053"/>
      <c r="M245" s="805"/>
      <c r="N245" s="806"/>
      <c r="O245" s="224" t="s">
        <v>459</v>
      </c>
      <c r="P245" s="224">
        <f>I248</f>
        <v>8077570</v>
      </c>
      <c r="Q245" s="224" t="s">
        <v>263</v>
      </c>
      <c r="R245" s="224">
        <v>3600</v>
      </c>
      <c r="S245" s="1049"/>
      <c r="T245" s="531"/>
      <c r="U245" s="531"/>
      <c r="V245" s="531"/>
      <c r="W245" s="531"/>
      <c r="X245" s="531"/>
      <c r="Y245" s="531"/>
      <c r="Z245" s="531"/>
      <c r="AA245" s="531"/>
      <c r="AB245" s="531"/>
      <c r="AC245" s="227">
        <v>36</v>
      </c>
      <c r="AD245" s="554">
        <f>AC245*4070</f>
        <v>146520</v>
      </c>
      <c r="AE245" s="182" t="s">
        <v>265</v>
      </c>
      <c r="AF245" s="540"/>
      <c r="AG245" s="540"/>
      <c r="AH245" s="540"/>
      <c r="AI245" s="540"/>
      <c r="AJ245" s="540"/>
      <c r="AK245" s="540"/>
      <c r="AL245" s="540"/>
      <c r="AM245" s="540"/>
      <c r="AN245" s="540"/>
      <c r="AO245" s="540"/>
      <c r="AP245" s="540"/>
    </row>
    <row r="246" spans="1:42" s="552" customFormat="1" ht="4.5" customHeight="1" thickBot="1">
      <c r="A246" s="864"/>
      <c r="B246" s="865"/>
      <c r="C246" s="788"/>
      <c r="D246" s="788"/>
      <c r="E246" s="864"/>
      <c r="F246" s="1050"/>
      <c r="G246" s="1050"/>
      <c r="H246" s="865"/>
      <c r="I246" s="1054"/>
      <c r="J246" s="1055"/>
      <c r="K246" s="1055"/>
      <c r="L246" s="1056"/>
      <c r="M246" s="807"/>
      <c r="N246" s="808"/>
      <c r="O246" s="226" t="s">
        <v>405</v>
      </c>
      <c r="P246" s="226">
        <v>27</v>
      </c>
      <c r="Q246" s="226" t="s">
        <v>261</v>
      </c>
      <c r="R246" s="226">
        <v>2000</v>
      </c>
      <c r="S246" s="1049"/>
      <c r="T246" s="198"/>
      <c r="U246" s="198"/>
      <c r="V246" s="198"/>
      <c r="W246" s="198"/>
      <c r="X246" s="198"/>
      <c r="Y246" s="198"/>
      <c r="Z246" s="198"/>
      <c r="AA246" s="198"/>
      <c r="AB246" s="198"/>
      <c r="AC246" s="543">
        <f>AC245*4030</f>
        <v>145080</v>
      </c>
      <c r="AD246" s="543">
        <v>128960</v>
      </c>
      <c r="AE246" s="540" t="s">
        <v>264</v>
      </c>
      <c r="AF246" s="540"/>
      <c r="AG246" s="540"/>
      <c r="AH246" s="540"/>
      <c r="AI246" s="540"/>
      <c r="AJ246" s="540"/>
      <c r="AK246" s="540"/>
      <c r="AL246" s="540"/>
      <c r="AM246" s="540"/>
      <c r="AN246" s="540"/>
      <c r="AO246" s="540"/>
      <c r="AP246" s="540"/>
    </row>
    <row r="247" spans="1:42" s="552" customFormat="1" ht="11.25" customHeight="1" thickTop="1">
      <c r="A247" s="1382">
        <v>1573069</v>
      </c>
      <c r="B247" s="1383"/>
      <c r="C247" s="1388">
        <v>1600921</v>
      </c>
      <c r="D247" s="1390">
        <f>C247-A247</f>
        <v>27852</v>
      </c>
      <c r="E247" s="529" t="s">
        <v>263</v>
      </c>
      <c r="F247" s="1060">
        <v>12103920</v>
      </c>
      <c r="G247" s="1061"/>
      <c r="H247" s="1062"/>
      <c r="I247" s="1392">
        <v>12103780</v>
      </c>
      <c r="J247" s="1393"/>
      <c r="K247" s="1393"/>
      <c r="L247" s="1394"/>
      <c r="M247" s="364" t="s">
        <v>262</v>
      </c>
      <c r="N247" s="365">
        <v>27852</v>
      </c>
      <c r="O247" s="226" t="s">
        <v>406</v>
      </c>
      <c r="P247" s="224">
        <v>5</v>
      </c>
      <c r="Q247" s="224" t="s">
        <v>260</v>
      </c>
      <c r="R247" s="224">
        <v>770</v>
      </c>
      <c r="S247" s="224"/>
      <c r="T247" s="224"/>
      <c r="U247" s="224"/>
      <c r="V247" s="224"/>
      <c r="W247" s="224"/>
      <c r="X247" s="224"/>
      <c r="Y247" s="224"/>
      <c r="Z247" s="224"/>
      <c r="AA247" s="224"/>
      <c r="AB247" s="224"/>
      <c r="AC247" s="540"/>
      <c r="AF247" s="540"/>
      <c r="AG247" s="540"/>
      <c r="AH247" s="540"/>
      <c r="AI247" s="540"/>
      <c r="AJ247" s="540"/>
      <c r="AK247" s="540"/>
      <c r="AL247" s="540"/>
      <c r="AM247" s="540"/>
      <c r="AN247" s="540"/>
      <c r="AO247" s="540"/>
      <c r="AP247" s="540"/>
    </row>
    <row r="248" spans="1:42" s="552" customFormat="1" ht="11.25" customHeight="1">
      <c r="A248" s="1384"/>
      <c r="B248" s="1385"/>
      <c r="C248" s="1389"/>
      <c r="D248" s="1391"/>
      <c r="E248" s="555" t="s">
        <v>261</v>
      </c>
      <c r="F248" s="706">
        <v>8077080</v>
      </c>
      <c r="G248" s="707"/>
      <c r="H248" s="708"/>
      <c r="I248" s="793">
        <v>8077570</v>
      </c>
      <c r="J248" s="794"/>
      <c r="K248" s="794"/>
      <c r="L248" s="795"/>
      <c r="M248" s="1395" t="s">
        <v>557</v>
      </c>
      <c r="N248" s="1397">
        <v>20530</v>
      </c>
      <c r="O248" s="226"/>
      <c r="P248" s="224"/>
      <c r="Q248" s="224"/>
      <c r="R248" s="224"/>
      <c r="S248" s="226"/>
      <c r="T248" s="226"/>
      <c r="U248" s="226"/>
      <c r="V248" s="226"/>
      <c r="W248" s="226"/>
      <c r="X248" s="226"/>
      <c r="Y248" s="226"/>
      <c r="Z248" s="226"/>
      <c r="AA248" s="226"/>
      <c r="AB248" s="226"/>
      <c r="AC248" s="540"/>
      <c r="AE248" s="540"/>
      <c r="AF248" s="540"/>
      <c r="AG248" s="540"/>
      <c r="AH248" s="540"/>
      <c r="AI248" s="540"/>
      <c r="AJ248" s="540"/>
      <c r="AK248" s="540"/>
      <c r="AL248" s="540"/>
      <c r="AM248" s="540"/>
      <c r="AN248" s="540"/>
      <c r="AO248" s="540"/>
      <c r="AP248" s="540"/>
    </row>
    <row r="249" spans="1:42" s="552" customFormat="1" ht="11.25" customHeight="1">
      <c r="A249" s="1384"/>
      <c r="B249" s="1385"/>
      <c r="C249" s="1389"/>
      <c r="D249" s="1391"/>
      <c r="E249" s="555" t="s">
        <v>260</v>
      </c>
      <c r="F249" s="706">
        <v>2390530</v>
      </c>
      <c r="G249" s="707"/>
      <c r="H249" s="708"/>
      <c r="I249" s="802">
        <v>2390330</v>
      </c>
      <c r="J249" s="803"/>
      <c r="K249" s="803"/>
      <c r="L249" s="804"/>
      <c r="M249" s="1396"/>
      <c r="N249" s="1398"/>
      <c r="O249" s="224"/>
      <c r="P249" s="225"/>
      <c r="Q249" s="224"/>
      <c r="R249" s="224"/>
      <c r="S249" s="224"/>
      <c r="T249" s="224"/>
      <c r="U249" s="224"/>
      <c r="V249" s="224"/>
      <c r="W249" s="224"/>
      <c r="X249" s="224"/>
      <c r="Y249" s="224"/>
      <c r="Z249" s="224"/>
      <c r="AA249" s="224"/>
      <c r="AB249" s="224"/>
      <c r="AC249" s="540"/>
      <c r="AE249" s="540"/>
      <c r="AF249" s="540"/>
      <c r="AG249" s="540"/>
      <c r="AH249" s="540"/>
      <c r="AI249" s="540"/>
      <c r="AJ249" s="540"/>
      <c r="AK249" s="540"/>
      <c r="AL249" s="540"/>
      <c r="AM249" s="540"/>
      <c r="AN249" s="540"/>
      <c r="AO249" s="540"/>
      <c r="AP249" s="540"/>
    </row>
    <row r="250" spans="1:42" s="552" customFormat="1" ht="11.25" customHeight="1">
      <c r="A250" s="1384"/>
      <c r="B250" s="1385"/>
      <c r="C250" s="1389"/>
      <c r="D250" s="1391"/>
      <c r="E250" s="556" t="s">
        <v>259</v>
      </c>
      <c r="F250" s="706">
        <v>-165450</v>
      </c>
      <c r="G250" s="707"/>
      <c r="H250" s="708"/>
      <c r="I250" s="802">
        <v>-165450</v>
      </c>
      <c r="J250" s="803"/>
      <c r="K250" s="803"/>
      <c r="L250" s="804"/>
      <c r="M250" s="858" t="s">
        <v>210</v>
      </c>
      <c r="N250" s="841">
        <f>I251-F251</f>
        <v>150</v>
      </c>
      <c r="O250" s="222"/>
      <c r="P250" s="545"/>
      <c r="Q250" s="232"/>
      <c r="R250" s="222"/>
      <c r="S250" s="224"/>
      <c r="T250" s="224"/>
      <c r="U250" s="224"/>
      <c r="V250" s="224"/>
      <c r="W250" s="224"/>
      <c r="X250" s="224"/>
      <c r="Y250" s="224"/>
      <c r="Z250" s="224"/>
      <c r="AA250" s="224"/>
      <c r="AB250" s="224"/>
      <c r="AC250" s="540"/>
      <c r="AE250" s="540"/>
      <c r="AF250" s="540"/>
      <c r="AG250" s="540"/>
      <c r="AH250" s="540"/>
      <c r="AI250" s="540"/>
      <c r="AJ250" s="540"/>
      <c r="AK250" s="540"/>
      <c r="AL250" s="540"/>
      <c r="AM250" s="540"/>
      <c r="AN250" s="540"/>
      <c r="AO250" s="540"/>
      <c r="AP250" s="540"/>
    </row>
    <row r="251" spans="1:42" s="552" customFormat="1" ht="11.25" customHeight="1">
      <c r="A251" s="1386"/>
      <c r="B251" s="1387"/>
      <c r="C251" s="791"/>
      <c r="D251" s="820"/>
      <c r="E251" s="555" t="s">
        <v>257</v>
      </c>
      <c r="F251" s="706">
        <f>SUM(F247:F250)</f>
        <v>22406080</v>
      </c>
      <c r="G251" s="707"/>
      <c r="H251" s="708"/>
      <c r="I251" s="793">
        <f>I247+I248+I249+I250</f>
        <v>22406230</v>
      </c>
      <c r="J251" s="794"/>
      <c r="K251" s="794"/>
      <c r="L251" s="795"/>
      <c r="M251" s="1379"/>
      <c r="N251" s="842"/>
      <c r="O251" s="222"/>
      <c r="P251" s="545"/>
      <c r="Q251" s="232"/>
      <c r="R251" s="222"/>
      <c r="S251" s="224"/>
      <c r="T251" s="224"/>
      <c r="U251" s="224"/>
      <c r="V251" s="224"/>
      <c r="W251" s="224"/>
      <c r="X251" s="224"/>
      <c r="Y251" s="224"/>
      <c r="Z251" s="224"/>
      <c r="AA251" s="224"/>
      <c r="AB251" s="224"/>
      <c r="AC251" s="540"/>
      <c r="AE251" s="540"/>
      <c r="AF251" s="540"/>
      <c r="AG251" s="540"/>
      <c r="AH251" s="540"/>
      <c r="AI251" s="540"/>
      <c r="AJ251" s="540"/>
      <c r="AK251" s="540"/>
      <c r="AL251" s="540"/>
      <c r="AM251" s="540"/>
      <c r="AN251" s="540"/>
      <c r="AO251" s="540"/>
      <c r="AP251" s="540"/>
    </row>
    <row r="252" spans="1:42" s="552" customFormat="1" ht="7.5" customHeight="1">
      <c r="A252" s="1381"/>
      <c r="B252" s="1381"/>
      <c r="C252" s="1381"/>
      <c r="D252" s="1381"/>
      <c r="E252" s="1381"/>
      <c r="F252" s="1381"/>
      <c r="G252" s="1381"/>
      <c r="H252" s="1381"/>
      <c r="I252" s="1381"/>
      <c r="J252" s="1381"/>
      <c r="K252" s="1381"/>
      <c r="L252" s="1381"/>
      <c r="M252" s="1381"/>
      <c r="N252" s="1381"/>
      <c r="O252" s="533"/>
      <c r="P252" s="220"/>
      <c r="Q252" s="615"/>
      <c r="R252" s="533"/>
      <c r="S252" s="222"/>
      <c r="T252" s="222"/>
      <c r="U252" s="222"/>
      <c r="V252" s="222"/>
      <c r="W252" s="222"/>
      <c r="X252" s="222"/>
      <c r="Y252" s="222"/>
      <c r="Z252" s="222"/>
      <c r="AA252" s="222"/>
      <c r="AB252" s="222"/>
      <c r="AC252" s="540"/>
      <c r="AD252" s="540"/>
      <c r="AE252" s="540"/>
      <c r="AF252" s="540"/>
      <c r="AG252" s="540"/>
      <c r="AH252" s="540"/>
      <c r="AI252" s="540"/>
      <c r="AJ252" s="540"/>
      <c r="AK252" s="540"/>
      <c r="AL252" s="540"/>
      <c r="AM252" s="540"/>
      <c r="AN252" s="540"/>
      <c r="AO252" s="540"/>
      <c r="AP252" s="540"/>
    </row>
    <row r="253" spans="1:42" s="552" customFormat="1" ht="15" customHeight="1">
      <c r="A253" s="523" t="s">
        <v>256</v>
      </c>
      <c r="B253" s="523"/>
      <c r="C253" s="523"/>
      <c r="D253" s="221" t="s">
        <v>255</v>
      </c>
      <c r="E253" s="221"/>
      <c r="F253" s="221"/>
      <c r="G253" s="221"/>
      <c r="H253" s="221"/>
      <c r="I253" s="221"/>
      <c r="J253" s="221"/>
      <c r="K253" s="221"/>
      <c r="M253" s="764">
        <f>G266</f>
        <v>72959000</v>
      </c>
      <c r="N253" s="764"/>
      <c r="O253" s="208" t="s">
        <v>407</v>
      </c>
      <c r="P253" s="208">
        <v>0</v>
      </c>
      <c r="Q253" s="623">
        <v>0</v>
      </c>
      <c r="R253" s="215">
        <v>0</v>
      </c>
      <c r="S253" s="533"/>
      <c r="T253" s="533"/>
      <c r="U253" s="533"/>
      <c r="V253" s="533"/>
      <c r="W253" s="533"/>
      <c r="X253" s="533"/>
      <c r="Y253" s="533"/>
      <c r="Z253" s="533"/>
      <c r="AA253" s="533"/>
      <c r="AB253" s="533"/>
      <c r="AC253" s="540"/>
      <c r="AD253" s="540"/>
      <c r="AE253" s="540"/>
      <c r="AF253" s="540"/>
      <c r="AG253" s="540"/>
      <c r="AH253" s="540"/>
      <c r="AI253" s="540"/>
      <c r="AJ253" s="540"/>
      <c r="AK253" s="540"/>
      <c r="AL253" s="540"/>
      <c r="AM253" s="540"/>
      <c r="AN253" s="540"/>
      <c r="AO253" s="540"/>
      <c r="AP253" s="540"/>
    </row>
    <row r="254" spans="1:42" s="552" customFormat="1" ht="14.25" customHeight="1">
      <c r="A254" s="549" t="s">
        <v>254</v>
      </c>
      <c r="B254" s="218"/>
      <c r="C254" s="218"/>
      <c r="D254" s="540"/>
      <c r="E254" s="540"/>
      <c r="F254" s="540"/>
      <c r="G254" s="540"/>
      <c r="H254" s="540"/>
      <c r="I254" s="540"/>
      <c r="J254" s="540"/>
      <c r="K254" s="540"/>
      <c r="L254" s="217"/>
      <c r="M254" s="217"/>
      <c r="N254" s="217"/>
      <c r="O254" s="213" t="s">
        <v>408</v>
      </c>
      <c r="P254" s="208" t="s">
        <v>409</v>
      </c>
      <c r="Q254" s="624">
        <v>592000</v>
      </c>
      <c r="R254" s="209">
        <v>49270</v>
      </c>
      <c r="T254" s="217"/>
      <c r="U254" s="217"/>
      <c r="V254" s="217"/>
      <c r="W254" s="217"/>
      <c r="X254" s="217"/>
      <c r="Y254" s="217"/>
      <c r="Z254" s="217"/>
      <c r="AA254" s="217"/>
      <c r="AB254" s="217"/>
      <c r="AC254" s="540"/>
      <c r="AD254" s="540"/>
      <c r="AE254" s="540"/>
      <c r="AF254" s="540"/>
      <c r="AG254" s="540"/>
      <c r="AH254" s="540"/>
      <c r="AI254" s="540"/>
      <c r="AJ254" s="540"/>
      <c r="AK254" s="540"/>
      <c r="AL254" s="540"/>
      <c r="AM254" s="540"/>
      <c r="AN254" s="540"/>
      <c r="AO254" s="540"/>
      <c r="AP254" s="540"/>
    </row>
    <row r="255" spans="1:42" s="552" customFormat="1" ht="12" customHeight="1">
      <c r="A255" s="358" t="str">
        <f>A243</f>
        <v>가) 산출기간 : 2015년 3월 16일 ~ 2015년 4월 15일</v>
      </c>
      <c r="O255" s="213" t="s">
        <v>410</v>
      </c>
      <c r="P255" s="208" t="s">
        <v>411</v>
      </c>
      <c r="Q255" s="624">
        <v>1000000</v>
      </c>
      <c r="R255" s="209">
        <v>83330</v>
      </c>
      <c r="S255" s="212"/>
      <c r="AC255" s="540"/>
      <c r="AD255" s="540"/>
      <c r="AE255" s="540"/>
      <c r="AF255" s="540"/>
      <c r="AG255" s="540"/>
      <c r="AH255" s="540"/>
      <c r="AI255" s="540"/>
      <c r="AJ255" s="540"/>
      <c r="AK255" s="540"/>
      <c r="AL255" s="540"/>
      <c r="AM255" s="540"/>
      <c r="AN255" s="540"/>
      <c r="AO255" s="540"/>
      <c r="AP255" s="540"/>
    </row>
    <row r="256" spans="1:42" s="552" customFormat="1" ht="12" customHeight="1">
      <c r="A256" s="548" t="s">
        <v>253</v>
      </c>
      <c r="B256" s="530"/>
      <c r="C256" s="548"/>
      <c r="D256" s="366">
        <v>488236</v>
      </c>
      <c r="E256" s="548" t="s">
        <v>252</v>
      </c>
      <c r="F256" s="856" t="s">
        <v>251</v>
      </c>
      <c r="G256" s="856"/>
      <c r="H256" s="856"/>
      <c r="I256" s="855">
        <v>72959000</v>
      </c>
      <c r="J256" s="855"/>
      <c r="K256" s="855"/>
      <c r="L256" s="855"/>
      <c r="M256" s="214"/>
      <c r="N256" s="530"/>
      <c r="O256" s="213" t="s">
        <v>412</v>
      </c>
      <c r="P256" s="208" t="s">
        <v>413</v>
      </c>
      <c r="Q256" s="624">
        <v>1000000</v>
      </c>
      <c r="R256" s="209">
        <v>83330</v>
      </c>
      <c r="S256" s="212"/>
      <c r="AC256" s="540"/>
      <c r="AD256" s="540"/>
      <c r="AE256" s="540"/>
      <c r="AF256" s="540"/>
      <c r="AG256" s="540"/>
      <c r="AH256" s="540"/>
      <c r="AI256" s="540"/>
      <c r="AJ256" s="540"/>
      <c r="AK256" s="540"/>
      <c r="AL256" s="540"/>
      <c r="AM256" s="540"/>
      <c r="AN256" s="540"/>
      <c r="AO256" s="540"/>
      <c r="AP256" s="540"/>
    </row>
    <row r="257" spans="1:42" s="552" customFormat="1" ht="12" customHeight="1" thickBot="1">
      <c r="A257" s="761" t="s">
        <v>250</v>
      </c>
      <c r="B257" s="762"/>
      <c r="C257" s="762"/>
      <c r="D257" s="763"/>
      <c r="E257" s="761" t="s">
        <v>9</v>
      </c>
      <c r="F257" s="763"/>
      <c r="G257" s="761" t="s">
        <v>249</v>
      </c>
      <c r="H257" s="763"/>
      <c r="I257" s="761" t="s">
        <v>248</v>
      </c>
      <c r="J257" s="762"/>
      <c r="K257" s="762"/>
      <c r="L257" s="763"/>
      <c r="M257" s="761" t="s">
        <v>222</v>
      </c>
      <c r="N257" s="763"/>
      <c r="O257" s="208" t="s">
        <v>414</v>
      </c>
      <c r="P257" s="208" t="s">
        <v>415</v>
      </c>
      <c r="Q257" s="624">
        <v>1000000</v>
      </c>
      <c r="R257" s="209">
        <v>100000</v>
      </c>
      <c r="S257" s="212"/>
      <c r="AC257" s="540"/>
      <c r="AD257" s="540"/>
      <c r="AE257" s="540"/>
      <c r="AF257" s="540"/>
      <c r="AG257" s="540"/>
      <c r="AH257" s="540"/>
      <c r="AI257" s="540"/>
      <c r="AJ257" s="540"/>
      <c r="AK257" s="540"/>
      <c r="AL257" s="540"/>
      <c r="AM257" s="540"/>
      <c r="AN257" s="540"/>
      <c r="AO257" s="540"/>
      <c r="AP257" s="540"/>
    </row>
    <row r="258" spans="1:42" s="552" customFormat="1" ht="12" customHeight="1" thickTop="1">
      <c r="A258" s="1415" t="s">
        <v>247</v>
      </c>
      <c r="B258" s="1416"/>
      <c r="C258" s="1399" t="s">
        <v>246</v>
      </c>
      <c r="D258" s="1400"/>
      <c r="E258" s="1336">
        <v>399563</v>
      </c>
      <c r="F258" s="1338"/>
      <c r="G258" s="1401">
        <v>61350410</v>
      </c>
      <c r="H258" s="1402"/>
      <c r="I258" s="1403">
        <v>61350410</v>
      </c>
      <c r="J258" s="1404"/>
      <c r="K258" s="1404"/>
      <c r="L258" s="1405"/>
      <c r="M258" s="1406" t="s">
        <v>245</v>
      </c>
      <c r="N258" s="1407"/>
      <c r="O258" s="208" t="s">
        <v>416</v>
      </c>
      <c r="P258" s="208" t="s">
        <v>411</v>
      </c>
      <c r="Q258" s="624">
        <v>1200000</v>
      </c>
      <c r="R258" s="209">
        <v>100000</v>
      </c>
      <c r="S258" s="212"/>
      <c r="U258" s="554"/>
      <c r="V258" s="554"/>
      <c r="W258" s="554"/>
      <c r="X258" s="554"/>
      <c r="Y258" s="554"/>
      <c r="Z258" s="554"/>
      <c r="AA258" s="554"/>
      <c r="AB258" s="554"/>
      <c r="AC258" s="540"/>
      <c r="AD258" s="540"/>
      <c r="AE258" s="540"/>
      <c r="AF258" s="540"/>
      <c r="AG258" s="540"/>
      <c r="AH258" s="540"/>
      <c r="AI258" s="540"/>
      <c r="AJ258" s="540"/>
      <c r="AK258" s="540"/>
      <c r="AL258" s="540"/>
      <c r="AM258" s="540"/>
      <c r="AN258" s="540"/>
      <c r="AO258" s="540"/>
      <c r="AP258" s="540"/>
    </row>
    <row r="259" spans="1:42" s="552" customFormat="1" ht="12" customHeight="1">
      <c r="A259" s="837"/>
      <c r="B259" s="838"/>
      <c r="C259" s="211"/>
      <c r="D259" s="532" t="s">
        <v>244</v>
      </c>
      <c r="E259" s="706">
        <v>6156</v>
      </c>
      <c r="F259" s="708"/>
      <c r="G259" s="848">
        <v>1354320</v>
      </c>
      <c r="H259" s="849"/>
      <c r="I259" s="876">
        <v>1354320</v>
      </c>
      <c r="J259" s="877"/>
      <c r="K259" s="877"/>
      <c r="L259" s="878"/>
      <c r="M259" s="881" t="s">
        <v>243</v>
      </c>
      <c r="N259" s="882"/>
      <c r="O259" s="208" t="s">
        <v>414</v>
      </c>
      <c r="P259" s="208" t="s">
        <v>415</v>
      </c>
      <c r="Q259" s="624">
        <v>1000000</v>
      </c>
      <c r="R259" s="209">
        <v>100000</v>
      </c>
      <c r="S259" s="205"/>
      <c r="U259" s="554"/>
      <c r="V259" s="554"/>
      <c r="W259" s="554"/>
      <c r="X259" s="554"/>
      <c r="Y259" s="554"/>
      <c r="Z259" s="554"/>
      <c r="AA259" s="554"/>
      <c r="AB259" s="554"/>
      <c r="AC259" s="540"/>
      <c r="AD259" s="540"/>
      <c r="AE259" s="540"/>
      <c r="AF259" s="540"/>
      <c r="AG259" s="540"/>
      <c r="AH259" s="540"/>
      <c r="AI259" s="540"/>
      <c r="AJ259" s="540"/>
      <c r="AK259" s="540"/>
      <c r="AL259" s="540"/>
      <c r="AM259" s="540"/>
      <c r="AN259" s="540"/>
      <c r="AO259" s="540"/>
      <c r="AP259" s="540"/>
    </row>
    <row r="260" spans="1:42" s="552" customFormat="1" ht="12" customHeight="1">
      <c r="A260" s="837"/>
      <c r="B260" s="838"/>
      <c r="C260" s="845" t="s">
        <v>242</v>
      </c>
      <c r="D260" s="532" t="s">
        <v>241</v>
      </c>
      <c r="E260" s="706">
        <v>19531</v>
      </c>
      <c r="F260" s="708"/>
      <c r="G260" s="848">
        <v>2848320</v>
      </c>
      <c r="H260" s="849"/>
      <c r="I260" s="876">
        <v>2848320</v>
      </c>
      <c r="J260" s="877"/>
      <c r="K260" s="877"/>
      <c r="L260" s="878"/>
      <c r="M260" s="850" t="s">
        <v>240</v>
      </c>
      <c r="N260" s="851"/>
      <c r="O260" s="210" t="s">
        <v>417</v>
      </c>
      <c r="P260" s="208" t="s">
        <v>418</v>
      </c>
      <c r="Q260" s="203">
        <v>2170080</v>
      </c>
      <c r="R260" s="203">
        <v>180840</v>
      </c>
      <c r="S260" s="205"/>
      <c r="U260" s="554"/>
      <c r="V260" s="554"/>
      <c r="W260" s="554"/>
      <c r="X260" s="554"/>
      <c r="Y260" s="554"/>
      <c r="Z260" s="554"/>
      <c r="AA260" s="554"/>
      <c r="AB260" s="554"/>
      <c r="AC260" s="540"/>
      <c r="AD260" s="540"/>
      <c r="AE260" s="540"/>
      <c r="AF260" s="540"/>
      <c r="AG260" s="540"/>
      <c r="AH260" s="540"/>
      <c r="AI260" s="540"/>
      <c r="AJ260" s="540"/>
      <c r="AK260" s="540"/>
      <c r="AL260" s="540"/>
      <c r="AM260" s="540"/>
      <c r="AN260" s="540"/>
      <c r="AO260" s="540"/>
      <c r="AP260" s="540"/>
    </row>
    <row r="261" spans="1:42" s="552" customFormat="1" ht="12" customHeight="1">
      <c r="A261" s="837"/>
      <c r="B261" s="838"/>
      <c r="C261" s="1410"/>
      <c r="D261" s="532" t="s">
        <v>239</v>
      </c>
      <c r="E261" s="706">
        <v>89298</v>
      </c>
      <c r="F261" s="708"/>
      <c r="G261" s="880">
        <v>3870950</v>
      </c>
      <c r="H261" s="1412"/>
      <c r="I261" s="876">
        <f>G261-I262-I263-I264</f>
        <v>2517570</v>
      </c>
      <c r="J261" s="877"/>
      <c r="K261" s="877"/>
      <c r="L261" s="878"/>
      <c r="M261" s="870" t="s">
        <v>238</v>
      </c>
      <c r="N261" s="886"/>
      <c r="O261" s="208" t="s">
        <v>407</v>
      </c>
      <c r="P261" s="208" t="s">
        <v>419</v>
      </c>
      <c r="Q261" s="624">
        <v>3120000</v>
      </c>
      <c r="R261" s="209">
        <v>260000</v>
      </c>
      <c r="S261" s="205"/>
      <c r="U261" s="554"/>
      <c r="V261" s="554"/>
      <c r="W261" s="554"/>
      <c r="X261" s="554"/>
      <c r="Y261" s="554"/>
      <c r="Z261" s="554"/>
      <c r="AA261" s="554"/>
      <c r="AB261" s="554"/>
      <c r="AC261" s="540"/>
      <c r="AD261" s="540"/>
      <c r="AE261" s="540"/>
      <c r="AF261" s="540"/>
      <c r="AG261" s="540"/>
      <c r="AH261" s="540"/>
      <c r="AI261" s="540"/>
      <c r="AJ261" s="540"/>
      <c r="AK261" s="540"/>
      <c r="AL261" s="540"/>
      <c r="AM261" s="540"/>
      <c r="AN261" s="540"/>
      <c r="AO261" s="540"/>
      <c r="AP261" s="540"/>
    </row>
    <row r="262" spans="1:42" s="552" customFormat="1" ht="12" customHeight="1">
      <c r="A262" s="837"/>
      <c r="B262" s="838"/>
      <c r="C262" s="1410"/>
      <c r="D262" s="552" t="s">
        <v>462</v>
      </c>
      <c r="E262" s="706"/>
      <c r="F262" s="707"/>
      <c r="G262" s="707"/>
      <c r="H262" s="708"/>
      <c r="I262" s="834">
        <v>573350</v>
      </c>
      <c r="J262" s="835"/>
      <c r="K262" s="835"/>
      <c r="L262" s="836"/>
      <c r="M262" s="1413"/>
      <c r="N262" s="1414"/>
      <c r="O262" s="208" t="s">
        <v>420</v>
      </c>
      <c r="P262" s="208" t="s">
        <v>421</v>
      </c>
      <c r="Q262" s="203">
        <v>1000000</v>
      </c>
      <c r="R262" s="203">
        <v>100000</v>
      </c>
      <c r="S262" s="205"/>
      <c r="U262" s="554"/>
      <c r="V262" s="554"/>
      <c r="W262" s="554"/>
      <c r="X262" s="554"/>
      <c r="Y262" s="554"/>
      <c r="Z262" s="554"/>
      <c r="AA262" s="554"/>
      <c r="AB262" s="554"/>
      <c r="AC262" s="540"/>
      <c r="AD262" s="540"/>
      <c r="AE262" s="540"/>
      <c r="AF262" s="540"/>
      <c r="AG262" s="540"/>
      <c r="AH262" s="540"/>
      <c r="AI262" s="540"/>
      <c r="AJ262" s="540"/>
      <c r="AK262" s="540"/>
      <c r="AL262" s="540"/>
      <c r="AM262" s="540"/>
      <c r="AN262" s="540"/>
      <c r="AO262" s="540"/>
      <c r="AP262" s="540"/>
    </row>
    <row r="263" spans="1:42" s="552" customFormat="1" ht="12" customHeight="1">
      <c r="A263" s="837"/>
      <c r="B263" s="838"/>
      <c r="C263" s="1410"/>
      <c r="D263" s="532" t="s">
        <v>463</v>
      </c>
      <c r="E263" s="706"/>
      <c r="F263" s="707"/>
      <c r="G263" s="707"/>
      <c r="H263" s="708"/>
      <c r="I263" s="834">
        <v>515030</v>
      </c>
      <c r="J263" s="835"/>
      <c r="K263" s="835"/>
      <c r="L263" s="836"/>
      <c r="M263" s="1413"/>
      <c r="N263" s="1414"/>
      <c r="O263" s="204" t="s">
        <v>422</v>
      </c>
      <c r="P263" s="204" t="s">
        <v>423</v>
      </c>
      <c r="Q263" s="203">
        <v>240000</v>
      </c>
      <c r="R263" s="203">
        <v>20000</v>
      </c>
      <c r="S263" s="205"/>
      <c r="U263" s="554"/>
      <c r="V263" s="554"/>
      <c r="W263" s="554"/>
      <c r="X263" s="554"/>
      <c r="Y263" s="554"/>
      <c r="Z263" s="554"/>
      <c r="AA263" s="554"/>
      <c r="AB263" s="554"/>
      <c r="AC263" s="540"/>
      <c r="AD263" s="540"/>
      <c r="AE263" s="540"/>
      <c r="AF263" s="540"/>
      <c r="AG263" s="540"/>
      <c r="AH263" s="540"/>
      <c r="AI263" s="540"/>
      <c r="AJ263" s="540"/>
      <c r="AK263" s="540"/>
      <c r="AL263" s="540"/>
      <c r="AM263" s="540"/>
      <c r="AN263" s="540"/>
      <c r="AO263" s="540"/>
      <c r="AP263" s="540"/>
    </row>
    <row r="264" spans="1:42" s="552" customFormat="1" ht="13.5" customHeight="1">
      <c r="A264" s="837"/>
      <c r="B264" s="838"/>
      <c r="C264" s="1411"/>
      <c r="D264" s="532" t="s">
        <v>464</v>
      </c>
      <c r="E264" s="706"/>
      <c r="F264" s="707"/>
      <c r="G264" s="707"/>
      <c r="H264" s="708"/>
      <c r="I264" s="834">
        <v>265000</v>
      </c>
      <c r="J264" s="835"/>
      <c r="K264" s="835"/>
      <c r="L264" s="836"/>
      <c r="M264" s="887"/>
      <c r="N264" s="888"/>
      <c r="O264" s="554"/>
      <c r="P264" s="554"/>
      <c r="Q264" s="607"/>
      <c r="R264" s="554"/>
      <c r="S264" s="205"/>
      <c r="U264" s="207"/>
      <c r="V264" s="207"/>
      <c r="W264" s="207"/>
      <c r="X264" s="207"/>
      <c r="Y264" s="207"/>
      <c r="Z264" s="207"/>
      <c r="AA264" s="207"/>
      <c r="AB264" s="207"/>
      <c r="AC264" s="540"/>
      <c r="AD264" s="540"/>
      <c r="AE264" s="540"/>
      <c r="AF264" s="540"/>
      <c r="AG264" s="540"/>
      <c r="AH264" s="540"/>
      <c r="AI264" s="540"/>
      <c r="AJ264" s="540"/>
      <c r="AK264" s="540"/>
      <c r="AL264" s="540"/>
      <c r="AM264" s="540"/>
      <c r="AN264" s="540"/>
      <c r="AO264" s="540"/>
      <c r="AP264" s="540"/>
    </row>
    <row r="265" spans="1:42" s="552" customFormat="1" ht="24" customHeight="1">
      <c r="A265" s="839"/>
      <c r="B265" s="840"/>
      <c r="C265" s="206" t="s">
        <v>237</v>
      </c>
      <c r="D265" s="537"/>
      <c r="E265" s="893">
        <v>1414</v>
      </c>
      <c r="F265" s="1409"/>
      <c r="G265" s="891">
        <v>3535000</v>
      </c>
      <c r="H265" s="892"/>
      <c r="I265" s="876">
        <f>G265</f>
        <v>3535000</v>
      </c>
      <c r="J265" s="877"/>
      <c r="K265" s="877"/>
      <c r="L265" s="878"/>
      <c r="M265" s="889" t="s">
        <v>236</v>
      </c>
      <c r="N265" s="1380"/>
      <c r="O265" s="552" t="s">
        <v>424</v>
      </c>
      <c r="P265" s="554"/>
      <c r="Q265" s="203">
        <f>SUM((Q253:Q264))</f>
        <v>12322080</v>
      </c>
      <c r="R265" s="203">
        <f>SUM((R253:R264))</f>
        <v>1076770</v>
      </c>
      <c r="S265" s="205"/>
      <c r="U265" s="204"/>
      <c r="V265" s="204"/>
      <c r="W265" s="204"/>
      <c r="X265" s="204"/>
      <c r="Y265" s="204"/>
      <c r="Z265" s="204"/>
      <c r="AA265" s="204"/>
      <c r="AB265" s="204"/>
      <c r="AC265" s="540"/>
      <c r="AD265" s="540"/>
      <c r="AE265" s="540"/>
      <c r="AF265" s="540"/>
      <c r="AG265" s="540"/>
      <c r="AH265" s="540"/>
      <c r="AI265" s="540"/>
      <c r="AJ265" s="540"/>
      <c r="AK265" s="540"/>
      <c r="AL265" s="540"/>
      <c r="AM265" s="540"/>
      <c r="AN265" s="540"/>
      <c r="AO265" s="540"/>
      <c r="AP265" s="540"/>
    </row>
    <row r="266" spans="1:42" s="552" customFormat="1" ht="18" customHeight="1">
      <c r="A266" s="780" t="s">
        <v>235</v>
      </c>
      <c r="B266" s="781"/>
      <c r="C266" s="781"/>
      <c r="D266" s="785"/>
      <c r="E266" s="884">
        <f>SUM(E258:F261)</f>
        <v>514548</v>
      </c>
      <c r="F266" s="905"/>
      <c r="G266" s="1079">
        <f>G258+G259+G260+G261+G265</f>
        <v>72959000</v>
      </c>
      <c r="H266" s="1408"/>
      <c r="I266" s="876">
        <f>SUM(I258:L265)</f>
        <v>72959000</v>
      </c>
      <c r="J266" s="877"/>
      <c r="K266" s="877"/>
      <c r="L266" s="878"/>
      <c r="M266" s="706"/>
      <c r="N266" s="708"/>
      <c r="P266" s="554"/>
      <c r="Q266" s="203"/>
      <c r="R266" s="203"/>
      <c r="S266" s="554"/>
      <c r="T266" s="554"/>
      <c r="U266" s="554"/>
      <c r="V266" s="554"/>
      <c r="W266" s="554"/>
      <c r="X266" s="554"/>
      <c r="Y266" s="554"/>
      <c r="Z266" s="554"/>
      <c r="AA266" s="554"/>
      <c r="AB266" s="554"/>
      <c r="AC266" s="540"/>
      <c r="AD266" s="540"/>
      <c r="AE266" s="540"/>
      <c r="AF266" s="540"/>
      <c r="AG266" s="540"/>
      <c r="AH266" s="540"/>
      <c r="AI266" s="540"/>
      <c r="AJ266" s="540"/>
      <c r="AK266" s="540"/>
      <c r="AL266" s="540"/>
      <c r="AM266" s="540"/>
      <c r="AN266" s="540"/>
      <c r="AO266" s="540"/>
      <c r="AP266" s="540"/>
    </row>
    <row r="267" spans="1:42" s="552" customFormat="1" ht="12.75" customHeight="1">
      <c r="A267" s="782" t="s">
        <v>234</v>
      </c>
      <c r="B267" s="783"/>
      <c r="C267" s="783"/>
      <c r="D267" s="784"/>
      <c r="E267" s="866">
        <v>12487</v>
      </c>
      <c r="F267" s="867"/>
      <c r="G267" s="1420">
        <v>1558670</v>
      </c>
      <c r="H267" s="869"/>
      <c r="I267" s="1421"/>
      <c r="J267" s="1422"/>
      <c r="K267" s="1422"/>
      <c r="L267" s="1423"/>
      <c r="M267" s="870" t="s">
        <v>233</v>
      </c>
      <c r="N267" s="886"/>
      <c r="O267" s="201"/>
      <c r="P267" s="202"/>
      <c r="Q267" s="616"/>
      <c r="R267" s="201"/>
      <c r="S267" s="203"/>
      <c r="T267" s="201"/>
      <c r="U267" s="201"/>
      <c r="V267" s="201"/>
      <c r="W267" s="201"/>
      <c r="X267" s="201"/>
      <c r="Y267" s="201"/>
      <c r="Z267" s="201"/>
      <c r="AA267" s="201"/>
      <c r="AB267" s="201"/>
      <c r="AC267" s="540"/>
      <c r="AD267" s="540"/>
      <c r="AE267" s="540"/>
      <c r="AF267" s="540"/>
      <c r="AG267" s="540"/>
      <c r="AH267" s="540"/>
      <c r="AI267" s="540"/>
      <c r="AJ267" s="540"/>
      <c r="AK267" s="540"/>
      <c r="AL267" s="540"/>
      <c r="AM267" s="540"/>
      <c r="AN267" s="540"/>
      <c r="AO267" s="540"/>
      <c r="AP267" s="540"/>
    </row>
    <row r="268" spans="1:42" s="552" customFormat="1" ht="12.75" customHeight="1">
      <c r="A268" s="782" t="s">
        <v>232</v>
      </c>
      <c r="B268" s="783"/>
      <c r="C268" s="783"/>
      <c r="D268" s="784"/>
      <c r="E268" s="866">
        <v>1772</v>
      </c>
      <c r="F268" s="867"/>
      <c r="G268" s="1420">
        <v>264900</v>
      </c>
      <c r="H268" s="869"/>
      <c r="I268" s="1421"/>
      <c r="J268" s="1422"/>
      <c r="K268" s="1422"/>
      <c r="L268" s="1423"/>
      <c r="M268" s="887"/>
      <c r="N268" s="888"/>
      <c r="P268" s="540"/>
      <c r="Q268" s="607"/>
      <c r="S268" s="203"/>
      <c r="T268" s="201"/>
      <c r="U268" s="201"/>
      <c r="V268" s="201"/>
      <c r="W268" s="201"/>
      <c r="X268" s="201"/>
      <c r="Y268" s="201"/>
      <c r="Z268" s="201"/>
      <c r="AA268" s="201"/>
      <c r="AB268" s="201"/>
      <c r="AC268" s="540"/>
      <c r="AD268" s="540"/>
      <c r="AE268" s="540"/>
      <c r="AF268" s="540"/>
      <c r="AG268" s="540"/>
      <c r="AH268" s="540"/>
      <c r="AI268" s="540"/>
      <c r="AJ268" s="540"/>
      <c r="AK268" s="540"/>
      <c r="AL268" s="540"/>
      <c r="AM268" s="540"/>
      <c r="AN268" s="540"/>
      <c r="AO268" s="540"/>
      <c r="AP268" s="540"/>
    </row>
    <row r="269" spans="1:42" s="552" customFormat="1" ht="3" customHeight="1">
      <c r="A269" s="789"/>
      <c r="B269" s="789"/>
      <c r="C269" s="789"/>
      <c r="D269" s="789"/>
      <c r="E269" s="789"/>
      <c r="F269" s="789"/>
      <c r="G269" s="789"/>
      <c r="H269" s="789"/>
      <c r="I269" s="789"/>
      <c r="J269" s="789"/>
      <c r="K269" s="789"/>
      <c r="L269" s="789"/>
      <c r="M269" s="789"/>
      <c r="N269" s="789"/>
      <c r="P269" s="540"/>
      <c r="Q269" s="607"/>
      <c r="S269" s="201"/>
      <c r="T269" s="201"/>
      <c r="U269" s="201"/>
      <c r="V269" s="201"/>
      <c r="W269" s="201"/>
      <c r="X269" s="201"/>
      <c r="Y269" s="201"/>
      <c r="Z269" s="201"/>
      <c r="AA269" s="201"/>
      <c r="AB269" s="201"/>
      <c r="AC269" s="540"/>
      <c r="AD269" s="540"/>
      <c r="AE269" s="540"/>
      <c r="AF269" s="540"/>
      <c r="AG269" s="540"/>
      <c r="AH269" s="540"/>
      <c r="AI269" s="540"/>
      <c r="AJ269" s="540"/>
      <c r="AK269" s="540"/>
      <c r="AL269" s="540"/>
      <c r="AM269" s="540"/>
      <c r="AN269" s="540"/>
      <c r="AO269" s="540"/>
      <c r="AP269" s="540"/>
    </row>
    <row r="270" spans="1:42" s="552" customFormat="1">
      <c r="A270" s="549" t="s">
        <v>231</v>
      </c>
      <c r="P270" s="540"/>
      <c r="Q270" s="607"/>
      <c r="AC270" s="540"/>
      <c r="AD270" s="540"/>
      <c r="AE270" s="540"/>
      <c r="AF270" s="540"/>
      <c r="AG270" s="540"/>
      <c r="AH270" s="540"/>
      <c r="AI270" s="540"/>
      <c r="AJ270" s="540"/>
      <c r="AK270" s="540"/>
      <c r="AL270" s="540"/>
      <c r="AM270" s="540"/>
      <c r="AN270" s="540"/>
      <c r="AO270" s="540"/>
      <c r="AP270" s="540"/>
    </row>
    <row r="271" spans="1:42" s="552" customFormat="1" ht="15.75" customHeight="1">
      <c r="A271" s="549" t="s">
        <v>230</v>
      </c>
      <c r="P271" s="540"/>
      <c r="Q271" s="607"/>
      <c r="AC271" s="540"/>
      <c r="AD271" s="540"/>
      <c r="AE271" s="540"/>
      <c r="AF271" s="540"/>
      <c r="AG271" s="540"/>
      <c r="AH271" s="540"/>
      <c r="AI271" s="540"/>
      <c r="AJ271" s="540"/>
      <c r="AK271" s="540"/>
      <c r="AL271" s="540"/>
      <c r="AM271" s="540"/>
      <c r="AN271" s="540"/>
      <c r="AO271" s="540"/>
      <c r="AP271" s="540"/>
    </row>
    <row r="272" spans="1:42" s="552" customFormat="1" ht="12" customHeight="1" thickBot="1">
      <c r="A272" s="761" t="s">
        <v>229</v>
      </c>
      <c r="B272" s="762"/>
      <c r="C272" s="763"/>
      <c r="D272" s="761" t="s">
        <v>228</v>
      </c>
      <c r="E272" s="763"/>
      <c r="F272" s="761" t="s">
        <v>222</v>
      </c>
      <c r="G272" s="762"/>
      <c r="H272" s="762"/>
      <c r="I272" s="762"/>
      <c r="J272" s="762"/>
      <c r="K272" s="762"/>
      <c r="L272" s="762"/>
      <c r="M272" s="762"/>
      <c r="N272" s="763"/>
      <c r="O272" s="550"/>
      <c r="P272" s="199"/>
      <c r="Q272" s="609"/>
      <c r="R272" s="550"/>
      <c r="AC272" s="540"/>
      <c r="AD272" s="540"/>
      <c r="AE272" s="540"/>
      <c r="AF272" s="540"/>
      <c r="AG272" s="540"/>
      <c r="AH272" s="540"/>
      <c r="AI272" s="540"/>
      <c r="AJ272" s="540"/>
      <c r="AK272" s="540"/>
      <c r="AL272" s="540"/>
      <c r="AM272" s="540"/>
      <c r="AN272" s="540"/>
      <c r="AO272" s="540"/>
      <c r="AP272" s="540"/>
    </row>
    <row r="273" spans="1:42" s="552" customFormat="1" ht="12" customHeight="1" thickTop="1">
      <c r="A273" s="1417">
        <f>E258</f>
        <v>399563</v>
      </c>
      <c r="B273" s="1418"/>
      <c r="C273" s="1419"/>
      <c r="D273" s="1417">
        <f>I258</f>
        <v>61350410</v>
      </c>
      <c r="E273" s="1419"/>
      <c r="F273" s="1199" t="s">
        <v>227</v>
      </c>
      <c r="G273" s="1201"/>
      <c r="H273" s="1201"/>
      <c r="I273" s="1201"/>
      <c r="J273" s="1201"/>
      <c r="K273" s="1201"/>
      <c r="L273" s="1201"/>
      <c r="M273" s="1201"/>
      <c r="N273" s="1200"/>
      <c r="P273" s="540"/>
      <c r="Q273" s="607"/>
      <c r="AC273" s="540"/>
      <c r="AD273" s="540"/>
      <c r="AE273" s="540"/>
      <c r="AF273" s="540"/>
      <c r="AG273" s="540"/>
      <c r="AH273" s="540"/>
      <c r="AI273" s="540"/>
      <c r="AJ273" s="540"/>
      <c r="AK273" s="540"/>
      <c r="AL273" s="540"/>
      <c r="AM273" s="540"/>
      <c r="AN273" s="540"/>
      <c r="AO273" s="540"/>
      <c r="AP273" s="540"/>
    </row>
    <row r="274" spans="1:42" s="198" customFormat="1" ht="2.25" customHeight="1">
      <c r="A274" s="200"/>
      <c r="B274" s="200"/>
      <c r="C274" s="200"/>
      <c r="D274" s="200"/>
      <c r="E274" s="200"/>
      <c r="F274" s="550"/>
      <c r="G274" s="550"/>
      <c r="H274" s="550"/>
      <c r="I274" s="550"/>
      <c r="J274" s="550"/>
      <c r="K274" s="550"/>
      <c r="L274" s="550"/>
      <c r="M274" s="550"/>
      <c r="N274" s="550"/>
      <c r="O274" s="552"/>
      <c r="P274" s="540"/>
      <c r="Q274" s="607"/>
      <c r="R274" s="552"/>
      <c r="S274" s="550"/>
      <c r="T274" s="550"/>
      <c r="U274" s="550"/>
      <c r="V274" s="550"/>
      <c r="W274" s="550"/>
      <c r="X274" s="550"/>
      <c r="Y274" s="550"/>
      <c r="Z274" s="550"/>
      <c r="AA274" s="550"/>
      <c r="AB274" s="550"/>
      <c r="AC274" s="538"/>
      <c r="AD274" s="540"/>
      <c r="AE274" s="540"/>
      <c r="AF274" s="538"/>
      <c r="AG274" s="538"/>
      <c r="AH274" s="538"/>
      <c r="AI274" s="538"/>
      <c r="AJ274" s="538"/>
      <c r="AK274" s="538"/>
      <c r="AL274" s="538"/>
      <c r="AM274" s="538"/>
      <c r="AN274" s="538"/>
      <c r="AO274" s="538"/>
      <c r="AP274" s="538"/>
    </row>
    <row r="275" spans="1:42" s="552" customFormat="1" ht="13.5" customHeight="1">
      <c r="A275" s="549" t="s">
        <v>226</v>
      </c>
      <c r="O275" s="194"/>
      <c r="P275" s="195"/>
      <c r="Q275" s="625"/>
      <c r="R275" s="194"/>
      <c r="AC275" s="540"/>
      <c r="AD275" s="538"/>
      <c r="AE275" s="538"/>
      <c r="AF275" s="540"/>
      <c r="AG275" s="540"/>
      <c r="AH275" s="540"/>
      <c r="AI275" s="540"/>
      <c r="AJ275" s="540"/>
      <c r="AK275" s="540"/>
      <c r="AL275" s="540"/>
      <c r="AM275" s="540"/>
      <c r="AN275" s="540"/>
      <c r="AO275" s="540"/>
      <c r="AP275" s="540"/>
    </row>
    <row r="276" spans="1:42" s="552" customFormat="1" ht="12" customHeight="1" thickBot="1">
      <c r="A276" s="761" t="s">
        <v>225</v>
      </c>
      <c r="B276" s="762"/>
      <c r="C276" s="763"/>
      <c r="D276" s="528" t="s">
        <v>224</v>
      </c>
      <c r="E276" s="761" t="s">
        <v>223</v>
      </c>
      <c r="F276" s="762"/>
      <c r="G276" s="763"/>
      <c r="H276" s="761" t="s">
        <v>222</v>
      </c>
      <c r="I276" s="762"/>
      <c r="J276" s="762"/>
      <c r="K276" s="762"/>
      <c r="L276" s="762"/>
      <c r="M276" s="762"/>
      <c r="N276" s="763"/>
      <c r="O276" s="549"/>
      <c r="P276" s="185"/>
      <c r="Q276" s="266"/>
      <c r="R276" s="549"/>
      <c r="AC276" s="540"/>
      <c r="AD276" s="540"/>
      <c r="AE276" s="540"/>
      <c r="AF276" s="540"/>
      <c r="AG276" s="540"/>
      <c r="AH276" s="540"/>
      <c r="AI276" s="540"/>
      <c r="AJ276" s="540"/>
      <c r="AK276" s="540"/>
      <c r="AL276" s="540"/>
      <c r="AM276" s="540"/>
      <c r="AN276" s="540"/>
      <c r="AO276" s="540"/>
      <c r="AP276" s="540"/>
    </row>
    <row r="277" spans="1:42" s="552" customFormat="1" ht="14.25" customHeight="1" thickTop="1">
      <c r="A277" s="1424">
        <f>E265</f>
        <v>1414</v>
      </c>
      <c r="B277" s="1425"/>
      <c r="C277" s="1426"/>
      <c r="D277" s="529">
        <v>2500</v>
      </c>
      <c r="E277" s="1417">
        <f>A277*D277</f>
        <v>3535000</v>
      </c>
      <c r="F277" s="1418"/>
      <c r="G277" s="1419"/>
      <c r="H277" s="1427" t="s">
        <v>221</v>
      </c>
      <c r="I277" s="1428"/>
      <c r="J277" s="1429">
        <f>1507-A277</f>
        <v>93</v>
      </c>
      <c r="K277" s="1429"/>
      <c r="L277" s="1429"/>
      <c r="M277" s="1429"/>
      <c r="N277" s="196"/>
      <c r="P277" s="540"/>
      <c r="Q277" s="607"/>
      <c r="S277" s="194"/>
      <c r="T277" s="194"/>
      <c r="U277" s="194"/>
      <c r="V277" s="194"/>
      <c r="W277" s="194"/>
      <c r="X277" s="194"/>
      <c r="Y277" s="194"/>
      <c r="Z277" s="194"/>
      <c r="AA277" s="194"/>
      <c r="AB277" s="194"/>
      <c r="AC277" s="540"/>
      <c r="AD277" s="540"/>
      <c r="AE277" s="540"/>
      <c r="AF277" s="540"/>
      <c r="AG277" s="540"/>
      <c r="AH277" s="540"/>
      <c r="AI277" s="540"/>
      <c r="AJ277" s="540"/>
      <c r="AK277" s="540"/>
      <c r="AL277" s="540"/>
      <c r="AM277" s="540"/>
      <c r="AN277" s="540"/>
      <c r="AO277" s="540"/>
      <c r="AP277" s="540"/>
    </row>
    <row r="278" spans="1:42" s="552" customFormat="1" ht="3" customHeight="1">
      <c r="A278" s="193"/>
      <c r="B278" s="193"/>
      <c r="C278" s="193"/>
      <c r="D278" s="192"/>
      <c r="E278" s="192"/>
      <c r="H278" s="549"/>
      <c r="I278" s="549"/>
      <c r="J278" s="549"/>
      <c r="K278" s="549"/>
      <c r="L278" s="549"/>
      <c r="M278" s="549"/>
      <c r="N278" s="549"/>
      <c r="P278" s="540"/>
      <c r="Q278" s="607"/>
      <c r="S278" s="549"/>
      <c r="T278" s="549"/>
      <c r="U278" s="549"/>
      <c r="V278" s="549"/>
      <c r="W278" s="549"/>
      <c r="X278" s="549"/>
      <c r="Y278" s="549"/>
      <c r="Z278" s="549"/>
      <c r="AA278" s="549"/>
      <c r="AB278" s="549"/>
      <c r="AC278" s="540"/>
      <c r="AD278" s="540"/>
      <c r="AE278" s="540"/>
      <c r="AF278" s="540"/>
      <c r="AG278" s="540"/>
      <c r="AH278" s="540"/>
      <c r="AI278" s="540"/>
      <c r="AJ278" s="540"/>
      <c r="AK278" s="540"/>
      <c r="AL278" s="540"/>
      <c r="AM278" s="540"/>
      <c r="AN278" s="540"/>
      <c r="AO278" s="540"/>
      <c r="AP278" s="540"/>
    </row>
    <row r="279" spans="1:42" s="552" customFormat="1">
      <c r="A279" s="549" t="s">
        <v>220</v>
      </c>
      <c r="O279" s="526"/>
      <c r="P279" s="37"/>
      <c r="Q279" s="266"/>
      <c r="R279" s="526"/>
      <c r="AC279" s="540"/>
      <c r="AD279" s="540"/>
      <c r="AE279" s="540"/>
      <c r="AF279" s="540"/>
      <c r="AG279" s="540"/>
      <c r="AH279" s="540"/>
      <c r="AI279" s="540"/>
      <c r="AJ279" s="540"/>
      <c r="AK279" s="540"/>
      <c r="AL279" s="540"/>
      <c r="AM279" s="540"/>
      <c r="AN279" s="540"/>
      <c r="AO279" s="540"/>
      <c r="AP279" s="540"/>
    </row>
    <row r="280" spans="1:42" s="552" customFormat="1" ht="12.75" customHeight="1">
      <c r="A280" s="73" t="s">
        <v>219</v>
      </c>
      <c r="B280" s="73"/>
      <c r="C280" s="73"/>
      <c r="P280" s="540"/>
      <c r="Q280" s="607"/>
      <c r="AC280" s="540"/>
      <c r="AD280" s="540"/>
      <c r="AE280" s="540"/>
      <c r="AF280" s="540"/>
      <c r="AG280" s="540"/>
      <c r="AH280" s="540"/>
      <c r="AI280" s="540"/>
      <c r="AJ280" s="540"/>
      <c r="AK280" s="540"/>
      <c r="AL280" s="540"/>
      <c r="AM280" s="540"/>
      <c r="AN280" s="540"/>
      <c r="AO280" s="540"/>
      <c r="AP280" s="540"/>
    </row>
    <row r="281" spans="1:42" s="552" customFormat="1" ht="13.5" customHeight="1">
      <c r="A281" s="760">
        <f>I261</f>
        <v>2517570</v>
      </c>
      <c r="B281" s="760"/>
      <c r="C281" s="760"/>
      <c r="D281" s="191">
        <v>166370</v>
      </c>
      <c r="E281" s="190" t="s">
        <v>218</v>
      </c>
      <c r="F281" s="552" t="str">
        <f>F211</f>
        <v>＝</v>
      </c>
      <c r="G281" s="722">
        <f>ROUND(A281/D281,2)</f>
        <v>15.13</v>
      </c>
      <c r="H281" s="722"/>
      <c r="I281" s="1350" t="s">
        <v>578</v>
      </c>
      <c r="J281" s="1350"/>
      <c r="K281" s="1350"/>
      <c r="L281" s="1350"/>
      <c r="M281" s="1350"/>
      <c r="N281" s="1350"/>
      <c r="O281" s="562"/>
      <c r="P281" s="182"/>
      <c r="Q281" s="607"/>
      <c r="R281" s="562"/>
      <c r="S281" s="526"/>
      <c r="T281" s="526"/>
      <c r="U281" s="526"/>
      <c r="V281" s="526"/>
      <c r="W281" s="526"/>
      <c r="X281" s="526"/>
      <c r="Y281" s="526"/>
      <c r="Z281" s="526"/>
      <c r="AA281" s="526"/>
      <c r="AB281" s="526"/>
      <c r="AC281" s="540"/>
      <c r="AD281" s="540"/>
      <c r="AE281" s="540"/>
      <c r="AF281" s="540"/>
      <c r="AG281" s="540"/>
      <c r="AH281" s="540"/>
      <c r="AI281" s="540"/>
      <c r="AJ281" s="540"/>
      <c r="AK281" s="540"/>
      <c r="AL281" s="540"/>
      <c r="AM281" s="540"/>
      <c r="AN281" s="540"/>
      <c r="AO281" s="540"/>
      <c r="AP281" s="540"/>
    </row>
    <row r="282" spans="1:42" s="552" customFormat="1" ht="13.5" customHeight="1" thickBot="1">
      <c r="A282" s="1351" t="s">
        <v>217</v>
      </c>
      <c r="B282" s="1352"/>
      <c r="C282" s="558" t="s">
        <v>216</v>
      </c>
      <c r="D282" s="528" t="s">
        <v>215</v>
      </c>
      <c r="E282" s="761" t="s">
        <v>214</v>
      </c>
      <c r="F282" s="762"/>
      <c r="G282" s="763"/>
      <c r="H282" s="761" t="s">
        <v>213</v>
      </c>
      <c r="I282" s="762"/>
      <c r="J282" s="762"/>
      <c r="K282" s="762"/>
      <c r="L282" s="763"/>
      <c r="M282" s="761" t="s">
        <v>212</v>
      </c>
      <c r="N282" s="763"/>
      <c r="O282" s="562"/>
      <c r="P282" s="182"/>
      <c r="Q282" s="607"/>
      <c r="R282" s="562"/>
      <c r="AC282" s="540"/>
      <c r="AD282" s="540"/>
      <c r="AE282" s="540"/>
      <c r="AF282" s="540"/>
      <c r="AG282" s="540"/>
      <c r="AH282" s="540"/>
      <c r="AI282" s="540"/>
      <c r="AJ282" s="540"/>
      <c r="AK282" s="540"/>
      <c r="AL282" s="540"/>
      <c r="AM282" s="540"/>
      <c r="AN282" s="540"/>
      <c r="AO282" s="540"/>
      <c r="AP282" s="540"/>
    </row>
    <row r="283" spans="1:42" s="552" customFormat="1" ht="12" customHeight="1" thickTop="1">
      <c r="A283" s="1355">
        <v>79.319999999999993</v>
      </c>
      <c r="B283" s="1356"/>
      <c r="C283" s="189">
        <v>258</v>
      </c>
      <c r="D283" s="1430">
        <f>G281</f>
        <v>15.13</v>
      </c>
      <c r="E283" s="1358">
        <f t="shared" ref="E283:E289" si="26">ROUND(A283*$D$283,-1)</f>
        <v>1200</v>
      </c>
      <c r="F283" s="1359"/>
      <c r="G283" s="1360"/>
      <c r="H283" s="1358">
        <f t="shared" ref="H283:H289" si="27">ROUND(E283*C283,0)</f>
        <v>309600</v>
      </c>
      <c r="I283" s="1359"/>
      <c r="J283" s="1359"/>
      <c r="K283" s="1359"/>
      <c r="L283" s="1360"/>
      <c r="M283" s="1361"/>
      <c r="N283" s="1362"/>
      <c r="O283" s="562"/>
      <c r="P283" s="182"/>
      <c r="Q283" s="607"/>
      <c r="R283" s="562"/>
      <c r="S283" s="562"/>
      <c r="T283" s="562"/>
      <c r="U283" s="562"/>
      <c r="V283" s="562"/>
      <c r="W283" s="562"/>
      <c r="X283" s="562"/>
      <c r="Y283" s="562"/>
      <c r="Z283" s="562"/>
      <c r="AA283" s="562"/>
      <c r="AB283" s="562"/>
      <c r="AC283" s="540"/>
      <c r="AD283" s="540"/>
      <c r="AE283" s="540"/>
      <c r="AF283" s="540"/>
      <c r="AG283" s="540"/>
      <c r="AH283" s="540"/>
      <c r="AI283" s="540"/>
      <c r="AJ283" s="540"/>
      <c r="AK283" s="540"/>
      <c r="AL283" s="540"/>
      <c r="AM283" s="540"/>
      <c r="AN283" s="540"/>
      <c r="AO283" s="540"/>
      <c r="AP283" s="540"/>
    </row>
    <row r="284" spans="1:42" s="552" customFormat="1" ht="12" customHeight="1">
      <c r="A284" s="1323">
        <v>92.54</v>
      </c>
      <c r="B284" s="1324"/>
      <c r="C284" s="188">
        <v>196</v>
      </c>
      <c r="D284" s="921"/>
      <c r="E284" s="733">
        <f t="shared" si="26"/>
        <v>1400</v>
      </c>
      <c r="F284" s="734"/>
      <c r="G284" s="735"/>
      <c r="H284" s="733">
        <f t="shared" si="27"/>
        <v>274400</v>
      </c>
      <c r="I284" s="734"/>
      <c r="J284" s="734"/>
      <c r="K284" s="734"/>
      <c r="L284" s="735"/>
      <c r="M284" s="1353"/>
      <c r="N284" s="1354"/>
      <c r="O284" s="562"/>
      <c r="P284" s="182"/>
      <c r="Q284" s="607"/>
      <c r="R284" s="562"/>
      <c r="S284" s="562"/>
      <c r="T284" s="562"/>
      <c r="U284" s="562"/>
      <c r="V284" s="562"/>
      <c r="W284" s="562"/>
      <c r="X284" s="562"/>
      <c r="Y284" s="562"/>
      <c r="Z284" s="562"/>
      <c r="AA284" s="562"/>
      <c r="AB284" s="562"/>
      <c r="AC284" s="540"/>
      <c r="AD284" s="540"/>
      <c r="AE284" s="540"/>
      <c r="AF284" s="540"/>
      <c r="AG284" s="540"/>
      <c r="AH284" s="540"/>
      <c r="AI284" s="540"/>
      <c r="AJ284" s="540"/>
      <c r="AK284" s="540"/>
      <c r="AL284" s="540"/>
      <c r="AM284" s="540"/>
      <c r="AN284" s="540"/>
      <c r="AO284" s="540"/>
      <c r="AP284" s="540"/>
    </row>
    <row r="285" spans="1:42" s="552" customFormat="1" ht="12" customHeight="1">
      <c r="A285" s="1323">
        <v>109.07</v>
      </c>
      <c r="B285" s="1324"/>
      <c r="C285" s="188">
        <v>815</v>
      </c>
      <c r="D285" s="921"/>
      <c r="E285" s="733">
        <f t="shared" si="26"/>
        <v>1650</v>
      </c>
      <c r="F285" s="734"/>
      <c r="G285" s="735"/>
      <c r="H285" s="733">
        <f t="shared" si="27"/>
        <v>1344750</v>
      </c>
      <c r="I285" s="734"/>
      <c r="J285" s="734"/>
      <c r="K285" s="734"/>
      <c r="L285" s="735"/>
      <c r="M285" s="1353"/>
      <c r="N285" s="1354"/>
      <c r="O285" s="562"/>
      <c r="P285" s="182"/>
      <c r="Q285" s="607"/>
      <c r="R285" s="562"/>
      <c r="S285" s="562"/>
      <c r="T285" s="562"/>
      <c r="U285" s="562"/>
      <c r="V285" s="562"/>
      <c r="W285" s="562"/>
      <c r="X285" s="562"/>
      <c r="Y285" s="562"/>
      <c r="Z285" s="562"/>
      <c r="AA285" s="562"/>
      <c r="AB285" s="562"/>
      <c r="AC285" s="540"/>
      <c r="AD285" s="540"/>
      <c r="AE285" s="540"/>
      <c r="AF285" s="540"/>
      <c r="AG285" s="540"/>
      <c r="AH285" s="540"/>
      <c r="AI285" s="540"/>
      <c r="AJ285" s="540"/>
      <c r="AK285" s="540"/>
      <c r="AL285" s="540"/>
      <c r="AM285" s="540"/>
      <c r="AN285" s="540"/>
      <c r="AO285" s="540"/>
      <c r="AP285" s="540"/>
    </row>
    <row r="286" spans="1:42" s="552" customFormat="1" ht="12" customHeight="1">
      <c r="A286" s="1323">
        <v>128.9</v>
      </c>
      <c r="B286" s="1324"/>
      <c r="C286" s="188">
        <v>68</v>
      </c>
      <c r="D286" s="921"/>
      <c r="E286" s="733">
        <f t="shared" si="26"/>
        <v>1950</v>
      </c>
      <c r="F286" s="734"/>
      <c r="G286" s="735"/>
      <c r="H286" s="733">
        <f t="shared" si="27"/>
        <v>132600</v>
      </c>
      <c r="I286" s="734"/>
      <c r="J286" s="734"/>
      <c r="K286" s="734"/>
      <c r="L286" s="735"/>
      <c r="M286" s="1353"/>
      <c r="N286" s="1354"/>
      <c r="O286" s="562"/>
      <c r="P286" s="182"/>
      <c r="Q286" s="607"/>
      <c r="R286" s="562"/>
      <c r="S286" s="562"/>
      <c r="T286" s="562"/>
      <c r="U286" s="562"/>
      <c r="V286" s="562"/>
      <c r="W286" s="562"/>
      <c r="X286" s="562"/>
      <c r="Y286" s="562"/>
      <c r="Z286" s="562"/>
      <c r="AA286" s="562"/>
      <c r="AB286" s="562"/>
      <c r="AC286" s="540"/>
      <c r="AD286" s="540"/>
      <c r="AE286" s="540"/>
      <c r="AF286" s="540"/>
      <c r="AG286" s="540"/>
      <c r="AH286" s="540"/>
      <c r="AI286" s="540"/>
      <c r="AJ286" s="540"/>
      <c r="AK286" s="540"/>
      <c r="AL286" s="540"/>
      <c r="AM286" s="540"/>
      <c r="AN286" s="540"/>
      <c r="AO286" s="540"/>
      <c r="AP286" s="540"/>
    </row>
    <row r="287" spans="1:42" s="552" customFormat="1" ht="12" customHeight="1">
      <c r="A287" s="1323">
        <v>158.63999999999999</v>
      </c>
      <c r="B287" s="1324"/>
      <c r="C287" s="188">
        <v>102</v>
      </c>
      <c r="D287" s="921"/>
      <c r="E287" s="733">
        <f t="shared" si="26"/>
        <v>2400</v>
      </c>
      <c r="F287" s="734"/>
      <c r="G287" s="735"/>
      <c r="H287" s="733">
        <f t="shared" si="27"/>
        <v>244800</v>
      </c>
      <c r="I287" s="734"/>
      <c r="J287" s="734"/>
      <c r="K287" s="734"/>
      <c r="L287" s="735"/>
      <c r="M287" s="1353"/>
      <c r="N287" s="1354"/>
      <c r="O287" s="562"/>
      <c r="P287" s="182"/>
      <c r="Q287" s="607"/>
      <c r="R287" s="562"/>
      <c r="S287" s="562"/>
      <c r="T287" s="562"/>
      <c r="U287" s="562"/>
      <c r="V287" s="562"/>
      <c r="W287" s="562"/>
      <c r="X287" s="562"/>
      <c r="Y287" s="562"/>
      <c r="Z287" s="562"/>
      <c r="AA287" s="562"/>
      <c r="AB287" s="562"/>
      <c r="AC287" s="540"/>
      <c r="AD287" s="540"/>
      <c r="AE287" s="540"/>
      <c r="AF287" s="540"/>
      <c r="AG287" s="540"/>
      <c r="AH287" s="540"/>
      <c r="AI287" s="540"/>
      <c r="AJ287" s="540"/>
      <c r="AK287" s="540"/>
      <c r="AL287" s="540"/>
      <c r="AM287" s="540"/>
      <c r="AN287" s="540"/>
      <c r="AO287" s="540"/>
      <c r="AP287" s="540"/>
    </row>
    <row r="288" spans="1:42" s="552" customFormat="1" ht="12" customHeight="1">
      <c r="A288" s="1323">
        <v>188.39</v>
      </c>
      <c r="B288" s="1324"/>
      <c r="C288" s="188">
        <v>34</v>
      </c>
      <c r="D288" s="921"/>
      <c r="E288" s="733">
        <f t="shared" si="26"/>
        <v>2850</v>
      </c>
      <c r="F288" s="734"/>
      <c r="G288" s="735"/>
      <c r="H288" s="733">
        <f t="shared" si="27"/>
        <v>96900</v>
      </c>
      <c r="I288" s="734"/>
      <c r="J288" s="734"/>
      <c r="K288" s="734"/>
      <c r="L288" s="735"/>
      <c r="M288" s="1353"/>
      <c r="N288" s="1354"/>
      <c r="O288" s="562"/>
      <c r="P288" s="182"/>
      <c r="Q288" s="607"/>
      <c r="R288" s="562"/>
      <c r="S288" s="562"/>
      <c r="T288" s="562"/>
      <c r="U288" s="562"/>
      <c r="V288" s="562"/>
      <c r="W288" s="562"/>
      <c r="X288" s="562"/>
      <c r="Y288" s="562"/>
      <c r="Z288" s="562"/>
      <c r="AA288" s="562"/>
      <c r="AB288" s="562"/>
      <c r="AC288" s="540"/>
      <c r="AD288" s="540"/>
      <c r="AE288" s="540"/>
      <c r="AF288" s="540"/>
      <c r="AG288" s="540"/>
      <c r="AH288" s="540"/>
      <c r="AI288" s="540"/>
      <c r="AJ288" s="540"/>
      <c r="AK288" s="540"/>
      <c r="AL288" s="540"/>
      <c r="AM288" s="540"/>
      <c r="AN288" s="540"/>
      <c r="AO288" s="540"/>
      <c r="AP288" s="540"/>
    </row>
    <row r="289" spans="1:43" s="552" customFormat="1" ht="12" customHeight="1">
      <c r="A289" s="1323">
        <v>221.44</v>
      </c>
      <c r="B289" s="1324"/>
      <c r="C289" s="188">
        <v>34</v>
      </c>
      <c r="D289" s="922"/>
      <c r="E289" s="733">
        <f t="shared" si="26"/>
        <v>3350</v>
      </c>
      <c r="F289" s="734"/>
      <c r="G289" s="735"/>
      <c r="H289" s="733">
        <f t="shared" si="27"/>
        <v>113900</v>
      </c>
      <c r="I289" s="734"/>
      <c r="J289" s="734"/>
      <c r="K289" s="734"/>
      <c r="L289" s="735"/>
      <c r="M289" s="1353"/>
      <c r="N289" s="1354"/>
      <c r="O289" s="562"/>
      <c r="P289" s="182"/>
      <c r="Q289" s="607"/>
      <c r="R289" s="562"/>
      <c r="S289" s="562"/>
      <c r="T289" s="562"/>
      <c r="U289" s="562"/>
      <c r="V289" s="562"/>
      <c r="W289" s="562"/>
      <c r="X289" s="562"/>
      <c r="Y289" s="562"/>
      <c r="Z289" s="562"/>
      <c r="AA289" s="562"/>
      <c r="AB289" s="562"/>
      <c r="AC289" s="540"/>
      <c r="AD289" s="540"/>
      <c r="AE289" s="540"/>
      <c r="AF289" s="540"/>
      <c r="AG289" s="540"/>
      <c r="AH289" s="540"/>
      <c r="AI289" s="540"/>
      <c r="AJ289" s="540"/>
      <c r="AK289" s="540"/>
      <c r="AL289" s="540"/>
      <c r="AM289" s="540"/>
      <c r="AN289" s="540"/>
      <c r="AO289" s="540"/>
      <c r="AP289" s="540"/>
    </row>
    <row r="290" spans="1:43" s="552" customFormat="1" ht="12" customHeight="1">
      <c r="A290" s="780" t="s">
        <v>211</v>
      </c>
      <c r="B290" s="785"/>
      <c r="C290" s="527">
        <f>SUM(C283:C289)</f>
        <v>1507</v>
      </c>
      <c r="D290" s="535"/>
      <c r="E290" s="733"/>
      <c r="F290" s="734"/>
      <c r="G290" s="735"/>
      <c r="H290" s="757">
        <f>SUM(H283:H289)</f>
        <v>2516950</v>
      </c>
      <c r="I290" s="758"/>
      <c r="J290" s="758"/>
      <c r="K290" s="758"/>
      <c r="L290" s="759"/>
      <c r="M290" s="534" t="s">
        <v>210</v>
      </c>
      <c r="N290" s="525">
        <f>H290-A281</f>
        <v>-620</v>
      </c>
      <c r="O290" s="554"/>
      <c r="P290" s="543"/>
      <c r="Q290" s="607"/>
      <c r="R290" s="554"/>
      <c r="S290" s="554"/>
      <c r="T290" s="554"/>
      <c r="U290" s="554"/>
      <c r="V290" s="554"/>
      <c r="W290" s="554"/>
      <c r="X290" s="554"/>
      <c r="Y290" s="554"/>
      <c r="Z290" s="554"/>
      <c r="AA290" s="554"/>
      <c r="AB290" s="554"/>
      <c r="AC290" s="540"/>
      <c r="AD290" s="540"/>
      <c r="AE290" s="540"/>
      <c r="AF290" s="540"/>
      <c r="AG290" s="540"/>
      <c r="AH290" s="540"/>
      <c r="AI290" s="540"/>
      <c r="AJ290" s="540"/>
      <c r="AK290" s="540"/>
      <c r="AL290" s="540"/>
      <c r="AM290" s="540"/>
      <c r="AN290" s="540"/>
      <c r="AO290" s="540"/>
      <c r="AP290" s="540"/>
    </row>
    <row r="291" spans="1:43" s="552" customFormat="1" ht="3" customHeight="1">
      <c r="A291" s="536"/>
      <c r="B291" s="536"/>
      <c r="C291" s="186"/>
      <c r="E291" s="554"/>
      <c r="F291" s="554"/>
      <c r="G291" s="554"/>
      <c r="H291" s="562"/>
      <c r="I291" s="562"/>
      <c r="J291" s="562"/>
      <c r="K291" s="562"/>
      <c r="L291" s="562"/>
      <c r="N291" s="554"/>
      <c r="O291" s="554"/>
      <c r="P291" s="543"/>
      <c r="Q291" s="607"/>
      <c r="R291" s="554"/>
      <c r="S291" s="554"/>
      <c r="T291" s="554"/>
      <c r="U291" s="554"/>
      <c r="V291" s="554"/>
      <c r="W291" s="554"/>
      <c r="X291" s="554"/>
      <c r="Y291" s="554"/>
      <c r="Z291" s="554"/>
      <c r="AA291" s="554"/>
      <c r="AB291" s="554"/>
      <c r="AC291" s="540"/>
      <c r="AD291" s="540"/>
      <c r="AE291" s="540"/>
      <c r="AF291" s="540"/>
      <c r="AG291" s="540"/>
      <c r="AH291" s="540"/>
      <c r="AI291" s="540"/>
      <c r="AJ291" s="540"/>
      <c r="AK291" s="540"/>
      <c r="AL291" s="540"/>
      <c r="AM291" s="540"/>
      <c r="AN291" s="540"/>
      <c r="AO291" s="540"/>
      <c r="AP291" s="540"/>
    </row>
    <row r="292" spans="1:43" s="552" customFormat="1">
      <c r="A292" s="73" t="s">
        <v>209</v>
      </c>
      <c r="B292" s="73"/>
      <c r="C292" s="73"/>
      <c r="E292" s="554"/>
      <c r="F292" s="554"/>
      <c r="G292" s="554"/>
      <c r="H292" s="562"/>
      <c r="I292" s="562"/>
      <c r="J292" s="562"/>
      <c r="K292" s="562"/>
      <c r="L292" s="562"/>
      <c r="N292" s="554"/>
      <c r="O292" s="554"/>
      <c r="P292" s="543"/>
      <c r="Q292" s="607"/>
      <c r="R292" s="554"/>
      <c r="S292" s="554"/>
      <c r="T292" s="554"/>
      <c r="U292" s="554"/>
      <c r="V292" s="554"/>
      <c r="W292" s="554"/>
      <c r="X292" s="554"/>
      <c r="Y292" s="554"/>
      <c r="Z292" s="554"/>
      <c r="AA292" s="554"/>
      <c r="AB292" s="554"/>
      <c r="AC292" s="540"/>
      <c r="AD292" s="540"/>
      <c r="AE292" s="540"/>
      <c r="AF292" s="540"/>
      <c r="AG292" s="540"/>
      <c r="AH292" s="540"/>
      <c r="AI292" s="540"/>
      <c r="AJ292" s="540"/>
      <c r="AK292" s="540"/>
      <c r="AL292" s="540"/>
      <c r="AM292" s="540"/>
      <c r="AN292" s="540"/>
      <c r="AO292" s="540"/>
      <c r="AP292" s="540"/>
    </row>
    <row r="293" spans="1:43" s="552" customFormat="1" ht="13.5" customHeight="1">
      <c r="A293" s="925" t="s">
        <v>208</v>
      </c>
      <c r="B293" s="925"/>
      <c r="C293" s="925"/>
      <c r="D293" s="925"/>
      <c r="E293" s="925"/>
      <c r="F293" s="925"/>
      <c r="G293" s="925"/>
      <c r="H293" s="925"/>
      <c r="I293" s="925"/>
      <c r="J293" s="925"/>
      <c r="K293" s="925"/>
      <c r="L293" s="925"/>
      <c r="M293" s="925"/>
      <c r="N293" s="925"/>
      <c r="O293" s="549"/>
      <c r="P293" s="185"/>
      <c r="Q293" s="266"/>
      <c r="R293" s="549"/>
      <c r="S293" s="549"/>
      <c r="T293" s="549"/>
      <c r="U293" s="549"/>
      <c r="V293" s="549"/>
      <c r="W293" s="549"/>
      <c r="X293" s="549"/>
      <c r="Y293" s="549"/>
      <c r="Z293" s="549"/>
      <c r="AA293" s="549"/>
      <c r="AB293" s="549"/>
      <c r="AC293" s="540"/>
      <c r="AD293" s="540"/>
      <c r="AE293" s="540"/>
      <c r="AF293" s="540"/>
      <c r="AG293" s="540"/>
      <c r="AH293" s="540"/>
      <c r="AI293" s="540"/>
      <c r="AJ293" s="540"/>
      <c r="AK293" s="540"/>
      <c r="AL293" s="540"/>
      <c r="AM293" s="540"/>
      <c r="AN293" s="540"/>
      <c r="AO293" s="540"/>
      <c r="AP293" s="540"/>
    </row>
    <row r="294" spans="1:43" s="552" customFormat="1" ht="12.75" customHeight="1" thickBot="1">
      <c r="A294" s="761" t="s">
        <v>207</v>
      </c>
      <c r="B294" s="762"/>
      <c r="C294" s="763"/>
      <c r="D294" s="761" t="s">
        <v>206</v>
      </c>
      <c r="E294" s="763"/>
      <c r="F294" s="902" t="s">
        <v>205</v>
      </c>
      <c r="G294" s="903"/>
      <c r="H294" s="903"/>
      <c r="I294" s="904"/>
      <c r="J294" s="913" t="s">
        <v>9</v>
      </c>
      <c r="K294" s="914"/>
      <c r="L294" s="915"/>
      <c r="M294" s="761" t="s">
        <v>204</v>
      </c>
      <c r="N294" s="763"/>
      <c r="P294" s="540"/>
      <c r="Q294" s="607"/>
      <c r="AC294" s="895" t="s">
        <v>203</v>
      </c>
      <c r="AD294" s="540"/>
      <c r="AE294" s="540"/>
      <c r="AF294" s="540"/>
      <c r="AG294" s="540"/>
      <c r="AH294" s="540"/>
      <c r="AI294" s="540"/>
      <c r="AJ294" s="540"/>
      <c r="AK294" s="540"/>
      <c r="AL294" s="540"/>
      <c r="AM294" s="540"/>
      <c r="AN294" s="540"/>
      <c r="AO294" s="540"/>
      <c r="AP294" s="540"/>
    </row>
    <row r="295" spans="1:43" s="552" customFormat="1" ht="13.5" customHeight="1" thickTop="1">
      <c r="A295" s="1431" t="s">
        <v>202</v>
      </c>
      <c r="B295" s="1432"/>
      <c r="C295" s="1433"/>
      <c r="D295" s="1434">
        <v>16320</v>
      </c>
      <c r="E295" s="1435"/>
      <c r="F295" s="1436">
        <v>17212</v>
      </c>
      <c r="G295" s="1437"/>
      <c r="H295" s="1437"/>
      <c r="I295" s="1438"/>
      <c r="J295" s="1439">
        <f>F295-D295</f>
        <v>892</v>
      </c>
      <c r="K295" s="1440"/>
      <c r="L295" s="1441"/>
      <c r="M295" s="1442">
        <f>ROUND(J300*220,0)</f>
        <v>417340</v>
      </c>
      <c r="N295" s="1443"/>
      <c r="O295" s="36"/>
      <c r="P295" s="181"/>
      <c r="Q295" s="626"/>
      <c r="R295" s="36"/>
      <c r="S295" s="36"/>
      <c r="T295" s="36"/>
      <c r="U295" s="36"/>
      <c r="V295" s="36"/>
      <c r="W295" s="36"/>
      <c r="X295" s="36"/>
      <c r="Y295" s="36"/>
      <c r="Z295" s="36"/>
      <c r="AA295" s="36"/>
      <c r="AB295" s="36"/>
      <c r="AC295" s="895"/>
      <c r="AD295" s="540"/>
      <c r="AE295" s="540"/>
      <c r="AF295" s="182"/>
      <c r="AG295" s="540"/>
      <c r="AH295" s="543"/>
      <c r="AI295" s="543"/>
      <c r="AJ295" s="543"/>
      <c r="AK295" s="182"/>
      <c r="AL295" s="182"/>
      <c r="AM295" s="182"/>
      <c r="AN295" s="182"/>
      <c r="AO295" s="182"/>
      <c r="AP295" s="540"/>
      <c r="AQ295" s="554"/>
    </row>
    <row r="296" spans="1:43" s="552" customFormat="1" ht="13.5" customHeight="1">
      <c r="A296" s="940"/>
      <c r="B296" s="941"/>
      <c r="C296" s="942"/>
      <c r="D296" s="937">
        <v>48089</v>
      </c>
      <c r="E296" s="898"/>
      <c r="F296" s="916">
        <v>48089</v>
      </c>
      <c r="G296" s="917"/>
      <c r="H296" s="917"/>
      <c r="I296" s="918"/>
      <c r="J296" s="884">
        <f>F296-D296</f>
        <v>0</v>
      </c>
      <c r="K296" s="885"/>
      <c r="L296" s="905"/>
      <c r="M296" s="906"/>
      <c r="N296" s="907"/>
      <c r="O296" s="36"/>
      <c r="P296" s="181"/>
      <c r="Q296" s="626"/>
      <c r="R296" s="36"/>
      <c r="S296" s="36"/>
      <c r="T296" s="36"/>
      <c r="U296" s="36"/>
      <c r="V296" s="36"/>
      <c r="W296" s="36"/>
      <c r="X296" s="36"/>
      <c r="Y296" s="36"/>
      <c r="Z296" s="36"/>
      <c r="AA296" s="36"/>
      <c r="AB296" s="36"/>
      <c r="AC296" s="895"/>
      <c r="AD296" s="540"/>
      <c r="AE296" s="540"/>
      <c r="AF296" s="182"/>
      <c r="AG296" s="540"/>
      <c r="AH296" s="543"/>
      <c r="AI296" s="543"/>
      <c r="AJ296" s="543"/>
      <c r="AK296" s="182"/>
      <c r="AL296" s="182"/>
      <c r="AM296" s="182"/>
      <c r="AN296" s="182"/>
      <c r="AO296" s="182"/>
      <c r="AP296" s="540"/>
      <c r="AQ296" s="554"/>
    </row>
    <row r="297" spans="1:43" s="552" customFormat="1" ht="13.5" customHeight="1">
      <c r="A297" s="940"/>
      <c r="B297" s="941"/>
      <c r="C297" s="942"/>
      <c r="D297" s="937">
        <v>9837</v>
      </c>
      <c r="E297" s="898"/>
      <c r="F297" s="937">
        <v>9888</v>
      </c>
      <c r="G297" s="897"/>
      <c r="H297" s="897"/>
      <c r="I297" s="898"/>
      <c r="J297" s="884">
        <f>F297-D297</f>
        <v>51</v>
      </c>
      <c r="K297" s="885"/>
      <c r="L297" s="905"/>
      <c r="M297" s="906"/>
      <c r="N297" s="907"/>
      <c r="O297" s="36"/>
      <c r="P297" s="181"/>
      <c r="Q297" s="626"/>
      <c r="R297" s="36"/>
      <c r="S297" s="36"/>
      <c r="T297" s="36"/>
      <c r="U297" s="36"/>
      <c r="V297" s="36"/>
      <c r="W297" s="36"/>
      <c r="X297" s="36"/>
      <c r="Y297" s="36"/>
      <c r="Z297" s="36"/>
      <c r="AA297" s="36"/>
      <c r="AB297" s="36"/>
      <c r="AC297" s="895"/>
      <c r="AD297" s="540"/>
      <c r="AE297" s="540"/>
      <c r="AF297" s="182"/>
      <c r="AG297" s="540"/>
      <c r="AH297" s="543"/>
      <c r="AI297" s="543"/>
      <c r="AJ297" s="543"/>
      <c r="AK297" s="182"/>
      <c r="AL297" s="182"/>
      <c r="AM297" s="182"/>
      <c r="AN297" s="182"/>
      <c r="AO297" s="182"/>
      <c r="AP297" s="540"/>
      <c r="AQ297" s="554"/>
    </row>
    <row r="298" spans="1:43" s="552" customFormat="1" ht="13.5" customHeight="1">
      <c r="A298" s="940"/>
      <c r="B298" s="941"/>
      <c r="C298" s="942"/>
      <c r="D298" s="937">
        <v>4412</v>
      </c>
      <c r="E298" s="898"/>
      <c r="F298" s="937">
        <v>4465</v>
      </c>
      <c r="G298" s="897"/>
      <c r="H298" s="897"/>
      <c r="I298" s="898"/>
      <c r="J298" s="884">
        <f>F298-D298</f>
        <v>53</v>
      </c>
      <c r="K298" s="885"/>
      <c r="L298" s="184" t="s">
        <v>201</v>
      </c>
      <c r="M298" s="906"/>
      <c r="N298" s="907"/>
      <c r="O298" s="36"/>
      <c r="P298" s="181"/>
      <c r="Q298" s="626"/>
      <c r="R298" s="36"/>
      <c r="S298" s="36"/>
      <c r="T298" s="36"/>
      <c r="U298" s="36"/>
      <c r="V298" s="36"/>
      <c r="W298" s="36"/>
      <c r="X298" s="36"/>
      <c r="Y298" s="36"/>
      <c r="Z298" s="36"/>
      <c r="AA298" s="36"/>
      <c r="AB298" s="36"/>
      <c r="AC298" s="895"/>
      <c r="AD298" s="540"/>
      <c r="AE298" s="540"/>
      <c r="AF298" s="182"/>
      <c r="AG298" s="540"/>
      <c r="AH298" s="543"/>
      <c r="AI298" s="543"/>
      <c r="AJ298" s="543"/>
      <c r="AK298" s="182"/>
      <c r="AL298" s="182"/>
      <c r="AM298" s="182"/>
      <c r="AN298" s="182"/>
      <c r="AO298" s="182"/>
      <c r="AP298" s="540"/>
      <c r="AQ298" s="554"/>
    </row>
    <row r="299" spans="1:43" s="552" customFormat="1" ht="13.5" customHeight="1">
      <c r="A299" s="940"/>
      <c r="B299" s="941"/>
      <c r="C299" s="942"/>
      <c r="D299" s="937">
        <v>1108</v>
      </c>
      <c r="E299" s="898"/>
      <c r="F299" s="937">
        <v>1108</v>
      </c>
      <c r="G299" s="897"/>
      <c r="H299" s="897"/>
      <c r="I299" s="898"/>
      <c r="J299" s="884">
        <f>F299-D299</f>
        <v>0</v>
      </c>
      <c r="K299" s="885"/>
      <c r="L299" s="184" t="s">
        <v>200</v>
      </c>
      <c r="M299" s="906"/>
      <c r="N299" s="907"/>
      <c r="O299" s="36"/>
      <c r="P299" s="181"/>
      <c r="Q299" s="626"/>
      <c r="R299" s="36"/>
      <c r="S299" s="36"/>
      <c r="T299" s="36"/>
      <c r="U299" s="36"/>
      <c r="V299" s="36"/>
      <c r="W299" s="36"/>
      <c r="X299" s="36"/>
      <c r="Y299" s="36"/>
      <c r="Z299" s="36"/>
      <c r="AA299" s="36"/>
      <c r="AB299" s="36"/>
      <c r="AC299" s="895"/>
      <c r="AD299" s="540"/>
      <c r="AE299" s="540"/>
      <c r="AF299" s="182"/>
      <c r="AG299" s="540"/>
      <c r="AH299" s="543"/>
      <c r="AI299" s="543"/>
      <c r="AJ299" s="543"/>
      <c r="AK299" s="182"/>
      <c r="AL299" s="182"/>
      <c r="AM299" s="182"/>
      <c r="AN299" s="182"/>
      <c r="AO299" s="182"/>
      <c r="AP299" s="540"/>
      <c r="AQ299" s="554"/>
    </row>
    <row r="300" spans="1:43" s="552" customFormat="1" ht="13.5" customHeight="1">
      <c r="A300" s="943"/>
      <c r="B300" s="856"/>
      <c r="C300" s="944"/>
      <c r="D300" s="937" t="s">
        <v>194</v>
      </c>
      <c r="E300" s="897"/>
      <c r="F300" s="897"/>
      <c r="G300" s="897"/>
      <c r="H300" s="897"/>
      <c r="I300" s="898"/>
      <c r="J300" s="884">
        <f>J295+J296+J297+(J298*18)+(J299*47)</f>
        <v>1897</v>
      </c>
      <c r="K300" s="885"/>
      <c r="L300" s="905"/>
      <c r="M300" s="766"/>
      <c r="N300" s="768"/>
      <c r="O300" s="36"/>
      <c r="P300" s="181"/>
      <c r="Q300" s="626"/>
      <c r="R300" s="36"/>
      <c r="S300" s="36"/>
      <c r="T300" s="36"/>
      <c r="U300" s="36"/>
      <c r="V300" s="36"/>
      <c r="W300" s="36"/>
      <c r="X300" s="36"/>
      <c r="Y300" s="36"/>
      <c r="Z300" s="36"/>
      <c r="AA300" s="36"/>
      <c r="AB300" s="36"/>
      <c r="AC300" s="895"/>
      <c r="AD300" s="540"/>
      <c r="AE300" s="540"/>
      <c r="AF300" s="182"/>
      <c r="AG300" s="540"/>
      <c r="AH300" s="543"/>
      <c r="AI300" s="543"/>
      <c r="AJ300" s="543"/>
      <c r="AK300" s="182"/>
      <c r="AL300" s="182"/>
      <c r="AM300" s="182"/>
      <c r="AN300" s="182"/>
      <c r="AO300" s="182"/>
      <c r="AP300" s="540"/>
      <c r="AQ300" s="554"/>
    </row>
    <row r="301" spans="1:43" s="552" customFormat="1" ht="13.5" customHeight="1">
      <c r="A301" s="932" t="s">
        <v>199</v>
      </c>
      <c r="B301" s="933"/>
      <c r="C301" s="934"/>
      <c r="D301" s="937">
        <v>43287</v>
      </c>
      <c r="E301" s="898"/>
      <c r="F301" s="937">
        <v>43643</v>
      </c>
      <c r="G301" s="897"/>
      <c r="H301" s="897"/>
      <c r="I301" s="898"/>
      <c r="J301" s="884">
        <f>F301-D301</f>
        <v>356</v>
      </c>
      <c r="K301" s="885"/>
      <c r="L301" s="905"/>
      <c r="M301" s="919">
        <f>ROUND(J305*220,0)</f>
        <v>343200</v>
      </c>
      <c r="N301" s="920"/>
      <c r="O301" s="36"/>
      <c r="P301" s="181"/>
      <c r="Q301" s="626"/>
      <c r="R301" s="36"/>
      <c r="S301" s="36"/>
      <c r="T301" s="36"/>
      <c r="U301" s="36"/>
      <c r="V301" s="36"/>
      <c r="W301" s="36"/>
      <c r="X301" s="36"/>
      <c r="Y301" s="36"/>
      <c r="Z301" s="36"/>
      <c r="AA301" s="36"/>
      <c r="AB301" s="36"/>
      <c r="AC301" s="895"/>
      <c r="AD301" s="540"/>
      <c r="AE301" s="540"/>
      <c r="AF301" s="182"/>
      <c r="AG301" s="540"/>
      <c r="AH301" s="543"/>
      <c r="AI301" s="543"/>
      <c r="AJ301" s="543"/>
      <c r="AK301" s="182"/>
      <c r="AL301" s="182"/>
      <c r="AM301" s="182"/>
      <c r="AN301" s="182"/>
      <c r="AO301" s="182"/>
      <c r="AP301" s="540"/>
      <c r="AQ301" s="554"/>
    </row>
    <row r="302" spans="1:43" s="552" customFormat="1" ht="13.5" customHeight="1">
      <c r="A302" s="837"/>
      <c r="B302" s="935"/>
      <c r="C302" s="838"/>
      <c r="D302" s="937">
        <v>5140</v>
      </c>
      <c r="E302" s="898"/>
      <c r="F302" s="937">
        <v>5140</v>
      </c>
      <c r="G302" s="897"/>
      <c r="H302" s="897"/>
      <c r="I302" s="898"/>
      <c r="J302" s="884">
        <f>F302-D302</f>
        <v>0</v>
      </c>
      <c r="K302" s="885"/>
      <c r="L302" s="905"/>
      <c r="M302" s="906"/>
      <c r="N302" s="907"/>
      <c r="O302" s="36"/>
      <c r="P302" s="181"/>
      <c r="Q302" s="626"/>
      <c r="R302" s="36"/>
      <c r="S302" s="36"/>
      <c r="T302" s="36"/>
      <c r="U302" s="36"/>
      <c r="V302" s="36"/>
      <c r="W302" s="36"/>
      <c r="X302" s="36"/>
      <c r="Y302" s="36"/>
      <c r="Z302" s="36"/>
      <c r="AA302" s="36"/>
      <c r="AB302" s="36"/>
      <c r="AC302" s="895"/>
      <c r="AD302" s="540"/>
      <c r="AE302" s="540"/>
      <c r="AF302" s="182"/>
      <c r="AG302" s="540"/>
      <c r="AH302" s="543"/>
      <c r="AI302" s="543"/>
      <c r="AJ302" s="543"/>
      <c r="AK302" s="182"/>
      <c r="AL302" s="182"/>
      <c r="AM302" s="182"/>
      <c r="AN302" s="182"/>
      <c r="AO302" s="182"/>
      <c r="AP302" s="540"/>
      <c r="AQ302" s="554"/>
    </row>
    <row r="303" spans="1:43" s="552" customFormat="1" ht="13.5" customHeight="1">
      <c r="A303" s="837"/>
      <c r="B303" s="935"/>
      <c r="C303" s="838"/>
      <c r="D303" s="937">
        <v>11944</v>
      </c>
      <c r="E303" s="898"/>
      <c r="F303" s="937">
        <v>12048</v>
      </c>
      <c r="G303" s="897"/>
      <c r="H303" s="897"/>
      <c r="I303" s="898"/>
      <c r="J303" s="884">
        <f>F303-D303</f>
        <v>104</v>
      </c>
      <c r="K303" s="885"/>
      <c r="L303" s="905"/>
      <c r="M303" s="906"/>
      <c r="N303" s="907"/>
      <c r="O303" s="36"/>
      <c r="P303" s="181"/>
      <c r="Q303" s="626"/>
      <c r="R303" s="36"/>
      <c r="S303" s="36"/>
      <c r="T303" s="36"/>
      <c r="U303" s="36"/>
      <c r="V303" s="36"/>
      <c r="W303" s="36"/>
      <c r="X303" s="36"/>
      <c r="Y303" s="36"/>
      <c r="Z303" s="36"/>
      <c r="AA303" s="36"/>
      <c r="AB303" s="36"/>
      <c r="AC303" s="895"/>
      <c r="AD303" s="540"/>
      <c r="AE303" s="540"/>
      <c r="AF303" s="182"/>
      <c r="AG303" s="540"/>
      <c r="AH303" s="543"/>
      <c r="AI303" s="543"/>
      <c r="AJ303" s="543"/>
      <c r="AK303" s="182"/>
      <c r="AL303" s="182"/>
      <c r="AM303" s="182"/>
      <c r="AN303" s="182"/>
      <c r="AO303" s="182"/>
      <c r="AP303" s="540"/>
      <c r="AQ303" s="554"/>
    </row>
    <row r="304" spans="1:43" s="552" customFormat="1" ht="13.5" customHeight="1">
      <c r="A304" s="837"/>
      <c r="B304" s="935"/>
      <c r="C304" s="838"/>
      <c r="D304" s="937">
        <v>2663</v>
      </c>
      <c r="E304" s="898"/>
      <c r="F304" s="937">
        <v>2688</v>
      </c>
      <c r="G304" s="897"/>
      <c r="H304" s="897"/>
      <c r="I304" s="898"/>
      <c r="J304" s="908">
        <f>F304-D304</f>
        <v>25</v>
      </c>
      <c r="K304" s="909"/>
      <c r="L304" s="184" t="s">
        <v>198</v>
      </c>
      <c r="M304" s="906"/>
      <c r="N304" s="907"/>
      <c r="O304" s="36"/>
      <c r="P304" s="181"/>
      <c r="Q304" s="626"/>
      <c r="R304" s="36"/>
      <c r="S304" s="36"/>
      <c r="T304" s="36"/>
      <c r="U304" s="36"/>
      <c r="V304" s="36"/>
      <c r="W304" s="36"/>
      <c r="X304" s="36"/>
      <c r="Y304" s="36"/>
      <c r="Z304" s="36"/>
      <c r="AA304" s="36"/>
      <c r="AB304" s="36"/>
      <c r="AC304" s="895"/>
      <c r="AD304" s="540"/>
      <c r="AE304" s="540"/>
      <c r="AF304" s="182"/>
      <c r="AG304" s="540"/>
      <c r="AH304" s="543"/>
      <c r="AI304" s="543"/>
      <c r="AJ304" s="543"/>
      <c r="AK304" s="182"/>
      <c r="AL304" s="182"/>
      <c r="AM304" s="182"/>
      <c r="AN304" s="182"/>
      <c r="AO304" s="182"/>
      <c r="AP304" s="540"/>
      <c r="AQ304" s="554"/>
    </row>
    <row r="305" spans="1:43" s="552" customFormat="1" ht="13.5" customHeight="1">
      <c r="A305" s="839"/>
      <c r="B305" s="936"/>
      <c r="C305" s="840"/>
      <c r="D305" s="937" t="s">
        <v>194</v>
      </c>
      <c r="E305" s="897"/>
      <c r="F305" s="897"/>
      <c r="G305" s="897"/>
      <c r="H305" s="897"/>
      <c r="I305" s="898"/>
      <c r="J305" s="884">
        <f>J301+J302+J303+J304*44</f>
        <v>1560</v>
      </c>
      <c r="K305" s="885"/>
      <c r="L305" s="905"/>
      <c r="M305" s="766"/>
      <c r="N305" s="768"/>
      <c r="O305" s="36"/>
      <c r="P305" s="181"/>
      <c r="Q305" s="626"/>
      <c r="R305" s="36"/>
      <c r="S305" s="36"/>
      <c r="T305" s="36"/>
      <c r="U305" s="36"/>
      <c r="V305" s="36"/>
      <c r="W305" s="36"/>
      <c r="X305" s="36"/>
      <c r="Y305" s="36"/>
      <c r="Z305" s="36"/>
      <c r="AA305" s="36"/>
      <c r="AB305" s="36"/>
      <c r="AC305" s="895"/>
      <c r="AD305" s="540"/>
      <c r="AE305" s="540"/>
      <c r="AF305" s="182"/>
      <c r="AG305" s="540"/>
      <c r="AH305" s="543"/>
      <c r="AI305" s="543"/>
      <c r="AJ305" s="543"/>
      <c r="AK305" s="182"/>
      <c r="AL305" s="182"/>
      <c r="AM305" s="182"/>
      <c r="AN305" s="182"/>
      <c r="AO305" s="182"/>
      <c r="AP305" s="540"/>
      <c r="AQ305" s="554"/>
    </row>
    <row r="306" spans="1:43" s="552" customFormat="1" ht="13.5" customHeight="1">
      <c r="A306" s="932" t="s">
        <v>197</v>
      </c>
      <c r="B306" s="933"/>
      <c r="C306" s="934"/>
      <c r="D306" s="937">
        <v>5768</v>
      </c>
      <c r="E306" s="898"/>
      <c r="F306" s="937">
        <v>5835</v>
      </c>
      <c r="G306" s="897"/>
      <c r="H306" s="897"/>
      <c r="I306" s="898"/>
      <c r="J306" s="884">
        <f>F306-D306</f>
        <v>67</v>
      </c>
      <c r="K306" s="885"/>
      <c r="L306" s="905"/>
      <c r="M306" s="919">
        <f>ROUND(J308*220,0)</f>
        <v>148720</v>
      </c>
      <c r="N306" s="920"/>
      <c r="O306" s="36"/>
      <c r="P306" s="181"/>
      <c r="Q306" s="626"/>
      <c r="R306" s="36"/>
      <c r="S306" s="36"/>
      <c r="T306" s="36"/>
      <c r="U306" s="36"/>
      <c r="V306" s="36"/>
      <c r="W306" s="36"/>
      <c r="X306" s="36"/>
      <c r="Y306" s="36"/>
      <c r="Z306" s="36"/>
      <c r="AA306" s="36"/>
      <c r="AB306" s="36"/>
      <c r="AC306" s="895"/>
      <c r="AD306" s="540"/>
      <c r="AE306" s="540"/>
      <c r="AF306" s="182"/>
      <c r="AG306" s="540"/>
      <c r="AH306" s="543"/>
      <c r="AI306" s="543"/>
      <c r="AJ306" s="543"/>
      <c r="AK306" s="182"/>
      <c r="AL306" s="182"/>
      <c r="AM306" s="182"/>
      <c r="AN306" s="182"/>
      <c r="AO306" s="182"/>
      <c r="AP306" s="540"/>
      <c r="AQ306" s="554"/>
    </row>
    <row r="307" spans="1:43" s="552" customFormat="1" ht="13.5" customHeight="1">
      <c r="A307" s="837"/>
      <c r="B307" s="935"/>
      <c r="C307" s="838"/>
      <c r="D307" s="937">
        <v>2270</v>
      </c>
      <c r="E307" s="898"/>
      <c r="F307" s="937">
        <v>2299</v>
      </c>
      <c r="G307" s="897"/>
      <c r="H307" s="897"/>
      <c r="I307" s="898"/>
      <c r="J307" s="908">
        <f>F307-D307</f>
        <v>29</v>
      </c>
      <c r="K307" s="909"/>
      <c r="L307" s="184" t="s">
        <v>196</v>
      </c>
      <c r="M307" s="906"/>
      <c r="N307" s="907"/>
      <c r="O307" s="36"/>
      <c r="P307" s="181"/>
      <c r="Q307" s="626"/>
      <c r="R307" s="36"/>
      <c r="S307" s="36"/>
      <c r="T307" s="36"/>
      <c r="U307" s="36"/>
      <c r="V307" s="36"/>
      <c r="W307" s="36"/>
      <c r="X307" s="36"/>
      <c r="Y307" s="36"/>
      <c r="Z307" s="36"/>
      <c r="AA307" s="36"/>
      <c r="AB307" s="36"/>
      <c r="AC307" s="895"/>
      <c r="AD307" s="540"/>
      <c r="AE307" s="540"/>
      <c r="AF307" s="182"/>
      <c r="AG307" s="540"/>
      <c r="AH307" s="543"/>
      <c r="AI307" s="543"/>
      <c r="AJ307" s="543"/>
      <c r="AK307" s="182"/>
      <c r="AL307" s="182"/>
      <c r="AM307" s="182"/>
      <c r="AN307" s="182"/>
      <c r="AO307" s="182"/>
      <c r="AP307" s="540"/>
      <c r="AQ307" s="554"/>
    </row>
    <row r="308" spans="1:43" s="552" customFormat="1" ht="13.5" customHeight="1">
      <c r="A308" s="839"/>
      <c r="B308" s="936"/>
      <c r="C308" s="840"/>
      <c r="D308" s="937" t="s">
        <v>194</v>
      </c>
      <c r="E308" s="897"/>
      <c r="F308" s="897"/>
      <c r="G308" s="897"/>
      <c r="H308" s="897"/>
      <c r="I308" s="898"/>
      <c r="J308" s="884">
        <f>J306+J307*21</f>
        <v>676</v>
      </c>
      <c r="K308" s="885"/>
      <c r="L308" s="905"/>
      <c r="M308" s="766"/>
      <c r="N308" s="768"/>
      <c r="O308" s="36"/>
      <c r="P308" s="181"/>
      <c r="Q308" s="626"/>
      <c r="R308" s="36"/>
      <c r="S308" s="36"/>
      <c r="T308" s="36"/>
      <c r="U308" s="36"/>
      <c r="V308" s="36"/>
      <c r="W308" s="36"/>
      <c r="X308" s="36"/>
      <c r="Y308" s="36"/>
      <c r="Z308" s="36"/>
      <c r="AA308" s="36"/>
      <c r="AB308" s="36"/>
      <c r="AC308" s="895"/>
      <c r="AD308" s="540"/>
      <c r="AE308" s="540"/>
      <c r="AF308" s="182"/>
      <c r="AG308" s="540"/>
      <c r="AH308" s="543"/>
      <c r="AI308" s="543"/>
      <c r="AJ308" s="543"/>
      <c r="AK308" s="182"/>
      <c r="AL308" s="182"/>
      <c r="AM308" s="182"/>
      <c r="AN308" s="182"/>
      <c r="AO308" s="182"/>
      <c r="AP308" s="540"/>
      <c r="AQ308" s="554"/>
    </row>
    <row r="309" spans="1:43" s="552" customFormat="1" ht="18" customHeight="1">
      <c r="A309" s="780" t="s">
        <v>195</v>
      </c>
      <c r="B309" s="781"/>
      <c r="C309" s="785"/>
      <c r="D309" s="937">
        <v>8121</v>
      </c>
      <c r="E309" s="898"/>
      <c r="F309" s="916">
        <v>8608</v>
      </c>
      <c r="G309" s="917"/>
      <c r="H309" s="917"/>
      <c r="I309" s="918"/>
      <c r="J309" s="884">
        <f>F309-D309</f>
        <v>487</v>
      </c>
      <c r="K309" s="885"/>
      <c r="L309" s="905"/>
      <c r="M309" s="733">
        <f>ROUND(J309*F313,-1)</f>
        <v>107140</v>
      </c>
      <c r="N309" s="735"/>
      <c r="O309" s="36"/>
      <c r="P309" s="181"/>
      <c r="Q309" s="626"/>
      <c r="R309" s="36"/>
      <c r="S309" s="36"/>
      <c r="T309" s="36"/>
      <c r="U309" s="36"/>
      <c r="V309" s="36"/>
      <c r="W309" s="36"/>
      <c r="X309" s="36"/>
      <c r="Y309" s="36"/>
      <c r="Z309" s="36"/>
      <c r="AA309" s="36"/>
      <c r="AB309" s="36"/>
      <c r="AC309" s="540"/>
      <c r="AD309" s="540"/>
      <c r="AE309" s="540"/>
      <c r="AF309" s="182"/>
      <c r="AG309" s="540"/>
      <c r="AH309" s="543"/>
      <c r="AI309" s="543"/>
      <c r="AJ309" s="543"/>
      <c r="AK309" s="182"/>
      <c r="AL309" s="182"/>
      <c r="AM309" s="182"/>
      <c r="AN309" s="182"/>
      <c r="AO309" s="182"/>
      <c r="AP309" s="540"/>
      <c r="AQ309" s="554"/>
    </row>
    <row r="310" spans="1:43" s="552" customFormat="1" ht="18" customHeight="1">
      <c r="A310" s="945" t="s">
        <v>193</v>
      </c>
      <c r="B310" s="946"/>
      <c r="C310" s="947"/>
      <c r="D310" s="937">
        <v>9433</v>
      </c>
      <c r="E310" s="898"/>
      <c r="F310" s="916">
        <v>9703</v>
      </c>
      <c r="G310" s="917"/>
      <c r="H310" s="917"/>
      <c r="I310" s="918"/>
      <c r="J310" s="884">
        <f>F310-D310</f>
        <v>270</v>
      </c>
      <c r="K310" s="885"/>
      <c r="L310" s="905"/>
      <c r="M310" s="733">
        <f>ROUND(J310*F313,-1)</f>
        <v>59400</v>
      </c>
      <c r="N310" s="735"/>
      <c r="O310" s="36"/>
      <c r="P310" s="181"/>
      <c r="Q310" s="626"/>
      <c r="R310" s="36"/>
      <c r="S310" s="36"/>
      <c r="T310" s="36"/>
      <c r="U310" s="36"/>
      <c r="V310" s="36"/>
      <c r="W310" s="36"/>
      <c r="X310" s="36"/>
      <c r="Y310" s="36"/>
      <c r="Z310" s="36"/>
      <c r="AA310" s="36"/>
      <c r="AB310" s="36"/>
      <c r="AC310" s="540"/>
      <c r="AD310" s="540"/>
      <c r="AE310" s="540"/>
      <c r="AF310" s="540"/>
      <c r="AG310" s="540"/>
      <c r="AH310" s="540"/>
      <c r="AI310" s="540"/>
      <c r="AJ310" s="540"/>
      <c r="AK310" s="540"/>
      <c r="AL310" s="540"/>
      <c r="AM310" s="540"/>
      <c r="AN310" s="540"/>
      <c r="AO310" s="540"/>
      <c r="AP310" s="540"/>
    </row>
    <row r="311" spans="1:43" s="552" customFormat="1" ht="18" customHeight="1">
      <c r="A311" s="948" t="s">
        <v>192</v>
      </c>
      <c r="B311" s="949"/>
      <c r="C311" s="950"/>
      <c r="D311" s="937">
        <v>18104</v>
      </c>
      <c r="E311" s="898"/>
      <c r="F311" s="916">
        <v>19068</v>
      </c>
      <c r="G311" s="917"/>
      <c r="H311" s="917"/>
      <c r="I311" s="918"/>
      <c r="J311" s="884">
        <f>F311-D311</f>
        <v>964</v>
      </c>
      <c r="K311" s="885"/>
      <c r="L311" s="905"/>
      <c r="M311" s="733">
        <f>ROUND(J311*F313,-1)</f>
        <v>212080</v>
      </c>
      <c r="N311" s="735"/>
      <c r="O311" s="36"/>
      <c r="P311" s="181"/>
      <c r="Q311" s="626"/>
      <c r="R311" s="36"/>
      <c r="S311" s="36"/>
      <c r="T311" s="36"/>
      <c r="U311" s="36"/>
      <c r="V311" s="36"/>
      <c r="W311" s="36"/>
      <c r="X311" s="36"/>
      <c r="Y311" s="36"/>
      <c r="Z311" s="36"/>
      <c r="AA311" s="36"/>
      <c r="AB311" s="36"/>
      <c r="AC311" s="540"/>
      <c r="AD311" s="540"/>
      <c r="AE311" s="540"/>
      <c r="AF311" s="540"/>
      <c r="AG311" s="540"/>
      <c r="AH311" s="540"/>
      <c r="AI311" s="540"/>
      <c r="AJ311" s="540"/>
      <c r="AK311" s="540"/>
      <c r="AL311" s="540"/>
      <c r="AM311" s="540"/>
      <c r="AN311" s="540"/>
      <c r="AO311" s="540"/>
      <c r="AP311" s="540"/>
    </row>
    <row r="312" spans="1:43" s="552" customFormat="1" ht="18" customHeight="1">
      <c r="A312" s="948" t="s">
        <v>191</v>
      </c>
      <c r="B312" s="949"/>
      <c r="C312" s="950"/>
      <c r="D312" s="937">
        <v>17469</v>
      </c>
      <c r="E312" s="898"/>
      <c r="F312" s="916">
        <v>17771</v>
      </c>
      <c r="G312" s="917"/>
      <c r="H312" s="917"/>
      <c r="I312" s="918"/>
      <c r="J312" s="884">
        <f>F312-D312</f>
        <v>302</v>
      </c>
      <c r="K312" s="885"/>
      <c r="L312" s="905"/>
      <c r="M312" s="733">
        <f>ROUND(J312*F313,-1)</f>
        <v>66440</v>
      </c>
      <c r="N312" s="735"/>
      <c r="O312" s="36"/>
      <c r="P312" s="181"/>
      <c r="Q312" s="626"/>
      <c r="R312" s="36"/>
      <c r="S312" s="36"/>
      <c r="T312" s="36"/>
      <c r="U312" s="36"/>
      <c r="V312" s="36"/>
      <c r="W312" s="36"/>
      <c r="X312" s="36"/>
      <c r="Y312" s="36"/>
      <c r="Z312" s="36"/>
      <c r="AA312" s="36"/>
      <c r="AB312" s="36"/>
      <c r="AC312" s="540"/>
      <c r="AD312" s="540"/>
      <c r="AE312" s="540"/>
      <c r="AF312" s="540"/>
      <c r="AG312" s="540"/>
      <c r="AH312" s="540"/>
      <c r="AI312" s="540"/>
      <c r="AJ312" s="540"/>
      <c r="AK312" s="540"/>
      <c r="AL312" s="540"/>
      <c r="AM312" s="540"/>
      <c r="AN312" s="540"/>
      <c r="AO312" s="540"/>
      <c r="AP312" s="540"/>
    </row>
    <row r="313" spans="1:43" s="552" customFormat="1" ht="18" customHeight="1">
      <c r="A313" s="780" t="s">
        <v>13</v>
      </c>
      <c r="B313" s="781"/>
      <c r="C313" s="785"/>
      <c r="D313" s="938" t="s">
        <v>19</v>
      </c>
      <c r="E313" s="939"/>
      <c r="F313" s="926">
        <v>220</v>
      </c>
      <c r="G313" s="926"/>
      <c r="H313" s="926"/>
      <c r="I313" s="927"/>
      <c r="J313" s="929">
        <f>J300+J305+J308+J309+J310+J311+J312</f>
        <v>6156</v>
      </c>
      <c r="K313" s="930"/>
      <c r="L313" s="931"/>
      <c r="M313" s="733">
        <f>SUM(M295:N312)</f>
        <v>1354320</v>
      </c>
      <c r="N313" s="735"/>
      <c r="O313" s="36"/>
      <c r="P313" s="181"/>
      <c r="Q313" s="626"/>
      <c r="R313" s="36"/>
      <c r="S313" s="36"/>
      <c r="T313" s="36"/>
      <c r="U313" s="36"/>
      <c r="V313" s="36"/>
      <c r="W313" s="36"/>
      <c r="X313" s="36"/>
      <c r="Y313" s="36"/>
      <c r="Z313" s="36"/>
      <c r="AA313" s="36"/>
      <c r="AB313" s="36"/>
      <c r="AC313" s="540"/>
      <c r="AD313" s="540"/>
      <c r="AE313" s="540"/>
      <c r="AF313" s="540"/>
      <c r="AG313" s="540"/>
      <c r="AH313" s="540"/>
      <c r="AI313" s="540"/>
      <c r="AJ313" s="540"/>
      <c r="AK313" s="540"/>
      <c r="AL313" s="540"/>
      <c r="AM313" s="540"/>
      <c r="AN313" s="540"/>
      <c r="AO313" s="540"/>
      <c r="AP313" s="540"/>
    </row>
    <row r="314" spans="1:43" ht="18" customHeight="1">
      <c r="P314" s="540"/>
      <c r="Q314" s="264"/>
      <c r="R314" s="71"/>
      <c r="S314" s="71"/>
      <c r="T314" s="71"/>
      <c r="U314" s="71"/>
      <c r="V314" s="71"/>
      <c r="W314" s="71"/>
      <c r="X314" s="71"/>
      <c r="Y314" s="71"/>
      <c r="Z314" s="71"/>
      <c r="AA314" s="71"/>
      <c r="AB314" s="71"/>
    </row>
    <row r="315" spans="1:43" ht="18" customHeight="1">
      <c r="Q315" s="264"/>
      <c r="R315" s="71"/>
      <c r="S315" s="71"/>
      <c r="T315" s="71"/>
      <c r="U315" s="71"/>
      <c r="V315" s="71"/>
      <c r="W315" s="71"/>
      <c r="X315" s="71"/>
      <c r="Y315" s="71"/>
      <c r="Z315" s="71"/>
      <c r="AA315" s="71"/>
      <c r="AB315" s="71"/>
    </row>
    <row r="316" spans="1:43" ht="18" customHeight="1">
      <c r="Q316" s="264"/>
      <c r="R316" s="71"/>
      <c r="S316" s="71"/>
      <c r="T316" s="71"/>
      <c r="U316" s="71"/>
      <c r="V316" s="71"/>
      <c r="W316" s="71"/>
      <c r="X316" s="71"/>
      <c r="Y316" s="71"/>
      <c r="Z316" s="71"/>
      <c r="AA316" s="71"/>
      <c r="AB316" s="71"/>
    </row>
    <row r="317" spans="1:43" ht="18" customHeight="1">
      <c r="Q317" s="264"/>
      <c r="R317" s="71"/>
      <c r="S317" s="71"/>
      <c r="T317" s="71"/>
      <c r="U317" s="71"/>
      <c r="V317" s="71"/>
      <c r="W317" s="71"/>
      <c r="X317" s="71"/>
      <c r="Y317" s="71"/>
      <c r="Z317" s="71"/>
      <c r="AA317" s="71"/>
      <c r="AB317" s="71"/>
    </row>
    <row r="318" spans="1:43" ht="18" customHeight="1">
      <c r="Q318" s="264"/>
      <c r="R318" s="71"/>
      <c r="S318" s="71"/>
      <c r="T318" s="71"/>
      <c r="U318" s="71"/>
      <c r="V318" s="71"/>
      <c r="W318" s="71"/>
      <c r="X318" s="71"/>
      <c r="Y318" s="71"/>
      <c r="Z318" s="71"/>
      <c r="AA318" s="71"/>
      <c r="AB318" s="71"/>
    </row>
    <row r="319" spans="1:43" ht="18" customHeight="1">
      <c r="AC319" s="71"/>
      <c r="AD319" s="71"/>
      <c r="AE319" s="71"/>
      <c r="AF319" s="71"/>
      <c r="AG319" s="71"/>
      <c r="AH319" s="71"/>
      <c r="AI319" s="71"/>
      <c r="AJ319" s="71"/>
      <c r="AK319" s="71"/>
      <c r="AL319" s="71"/>
      <c r="AM319" s="71"/>
      <c r="AN319" s="71"/>
      <c r="AO319" s="71"/>
      <c r="AP319" s="71"/>
    </row>
    <row r="320" spans="1:43" ht="18" customHeight="1">
      <c r="AC320" s="71"/>
      <c r="AD320" s="71"/>
      <c r="AE320" s="71"/>
      <c r="AF320" s="71"/>
      <c r="AG320" s="71"/>
      <c r="AH320" s="71"/>
      <c r="AI320" s="71"/>
      <c r="AJ320" s="71"/>
      <c r="AK320" s="71"/>
      <c r="AL320" s="71"/>
      <c r="AM320" s="71"/>
      <c r="AN320" s="71"/>
      <c r="AO320" s="71"/>
      <c r="AP320" s="71"/>
    </row>
    <row r="321" spans="16:42" ht="18" customHeight="1">
      <c r="AC321" s="71"/>
      <c r="AD321" s="71"/>
      <c r="AE321" s="71"/>
      <c r="AF321" s="71"/>
      <c r="AG321" s="71"/>
      <c r="AH321" s="71"/>
      <c r="AI321" s="71"/>
      <c r="AJ321" s="71"/>
      <c r="AK321" s="71"/>
      <c r="AL321" s="71"/>
      <c r="AM321" s="71"/>
      <c r="AN321" s="71"/>
      <c r="AO321" s="71"/>
      <c r="AP321" s="71"/>
    </row>
    <row r="322" spans="16:42">
      <c r="AC322" s="71"/>
      <c r="AD322" s="71"/>
      <c r="AE322" s="71"/>
      <c r="AF322" s="71"/>
      <c r="AG322" s="71"/>
      <c r="AH322" s="71"/>
      <c r="AI322" s="71"/>
      <c r="AJ322" s="71"/>
      <c r="AK322" s="71"/>
      <c r="AL322" s="71"/>
      <c r="AM322" s="71"/>
      <c r="AN322" s="71"/>
      <c r="AO322" s="71"/>
      <c r="AP322" s="71"/>
    </row>
    <row r="323" spans="16:42">
      <c r="AC323" s="71"/>
      <c r="AD323" s="71"/>
      <c r="AE323" s="71"/>
      <c r="AF323" s="71"/>
      <c r="AG323" s="71"/>
      <c r="AH323" s="71"/>
      <c r="AI323" s="71"/>
      <c r="AJ323" s="71"/>
      <c r="AK323" s="71"/>
      <c r="AL323" s="71"/>
      <c r="AM323" s="71"/>
      <c r="AN323" s="71"/>
      <c r="AO323" s="71"/>
      <c r="AP323" s="71"/>
    </row>
    <row r="324" spans="16:42">
      <c r="AC324" s="71"/>
      <c r="AD324" s="71"/>
      <c r="AE324" s="71"/>
      <c r="AF324" s="71"/>
      <c r="AG324" s="71"/>
      <c r="AH324" s="71"/>
      <c r="AI324" s="71"/>
      <c r="AJ324" s="71"/>
      <c r="AK324" s="71"/>
      <c r="AL324" s="71"/>
      <c r="AM324" s="71"/>
      <c r="AN324" s="71"/>
      <c r="AO324" s="71"/>
      <c r="AP324" s="71"/>
    </row>
    <row r="325" spans="16:42">
      <c r="AC325" s="71"/>
      <c r="AD325" s="71"/>
      <c r="AE325" s="71"/>
      <c r="AF325" s="71"/>
      <c r="AG325" s="71"/>
      <c r="AH325" s="71"/>
      <c r="AI325" s="71"/>
      <c r="AJ325" s="71"/>
      <c r="AK325" s="71"/>
      <c r="AL325" s="71"/>
      <c r="AM325" s="71"/>
      <c r="AN325" s="71"/>
      <c r="AO325" s="71"/>
      <c r="AP325" s="71"/>
    </row>
    <row r="326" spans="16:42">
      <c r="AC326" s="71"/>
      <c r="AD326" s="71"/>
      <c r="AE326" s="71"/>
      <c r="AF326" s="71"/>
      <c r="AG326" s="71"/>
      <c r="AH326" s="71"/>
      <c r="AI326" s="71"/>
      <c r="AJ326" s="71"/>
      <c r="AK326" s="71"/>
      <c r="AL326" s="71"/>
      <c r="AM326" s="71"/>
      <c r="AN326" s="71"/>
      <c r="AO326" s="71"/>
      <c r="AP326" s="71"/>
    </row>
    <row r="327" spans="16:42">
      <c r="AC327" s="71"/>
      <c r="AD327" s="71"/>
      <c r="AE327" s="71"/>
      <c r="AF327" s="71"/>
      <c r="AG327" s="71"/>
      <c r="AH327" s="71"/>
      <c r="AI327" s="71"/>
      <c r="AJ327" s="71"/>
      <c r="AK327" s="71"/>
      <c r="AL327" s="71"/>
      <c r="AM327" s="71"/>
      <c r="AN327" s="71"/>
      <c r="AO327" s="71"/>
      <c r="AP327" s="71"/>
    </row>
    <row r="328" spans="16:42">
      <c r="AC328" s="71"/>
      <c r="AD328" s="71"/>
      <c r="AE328" s="71"/>
      <c r="AF328" s="71"/>
      <c r="AG328" s="71"/>
      <c r="AH328" s="71"/>
      <c r="AI328" s="71"/>
      <c r="AJ328" s="71"/>
      <c r="AK328" s="71"/>
      <c r="AL328" s="71"/>
      <c r="AM328" s="71"/>
      <c r="AN328" s="71"/>
      <c r="AO328" s="71"/>
      <c r="AP328" s="71"/>
    </row>
    <row r="329" spans="16:42">
      <c r="AC329" s="71"/>
      <c r="AD329" s="71"/>
      <c r="AE329" s="71"/>
      <c r="AF329" s="71"/>
      <c r="AG329" s="71"/>
      <c r="AH329" s="71"/>
      <c r="AI329" s="71"/>
      <c r="AJ329" s="71"/>
      <c r="AK329" s="71"/>
      <c r="AL329" s="71"/>
      <c r="AM329" s="71"/>
      <c r="AN329" s="71"/>
      <c r="AO329" s="71"/>
      <c r="AP329" s="71"/>
    </row>
    <row r="330" spans="16:42">
      <c r="P330" s="521"/>
      <c r="AC330" s="71"/>
      <c r="AD330" s="71"/>
      <c r="AE330" s="71"/>
      <c r="AF330" s="71"/>
      <c r="AG330" s="71"/>
      <c r="AH330" s="71"/>
      <c r="AI330" s="71"/>
      <c r="AJ330" s="71"/>
      <c r="AK330" s="71"/>
      <c r="AL330" s="71"/>
      <c r="AM330" s="71"/>
      <c r="AN330" s="71"/>
      <c r="AO330" s="71"/>
      <c r="AP330" s="71"/>
    </row>
    <row r="331" spans="16:42">
      <c r="P331" s="521"/>
      <c r="AC331" s="71"/>
      <c r="AD331" s="71"/>
      <c r="AE331" s="71"/>
      <c r="AF331" s="71"/>
      <c r="AG331" s="71"/>
      <c r="AH331" s="71"/>
      <c r="AI331" s="71"/>
      <c r="AJ331" s="71"/>
      <c r="AK331" s="71"/>
      <c r="AL331" s="71"/>
      <c r="AM331" s="71"/>
      <c r="AN331" s="71"/>
      <c r="AO331" s="71"/>
      <c r="AP331" s="71"/>
    </row>
    <row r="332" spans="16:42">
      <c r="P332" s="521"/>
      <c r="AC332" s="71"/>
      <c r="AD332" s="71"/>
      <c r="AE332" s="71"/>
      <c r="AF332" s="71"/>
      <c r="AG332" s="71"/>
      <c r="AH332" s="71"/>
      <c r="AI332" s="71"/>
      <c r="AJ332" s="71"/>
      <c r="AK332" s="71"/>
      <c r="AL332" s="71"/>
      <c r="AM332" s="71"/>
      <c r="AN332" s="71"/>
      <c r="AO332" s="71"/>
      <c r="AP332" s="71"/>
    </row>
    <row r="333" spans="16:42">
      <c r="P333" s="521"/>
      <c r="AC333" s="71"/>
      <c r="AD333" s="71"/>
      <c r="AE333" s="71"/>
      <c r="AF333" s="71"/>
      <c r="AG333" s="71"/>
      <c r="AH333" s="71"/>
      <c r="AI333" s="71"/>
      <c r="AJ333" s="71"/>
      <c r="AK333" s="71"/>
      <c r="AL333" s="71"/>
      <c r="AM333" s="71"/>
      <c r="AN333" s="71"/>
      <c r="AO333" s="71"/>
      <c r="AP333" s="71"/>
    </row>
    <row r="334" spans="16:42">
      <c r="P334" s="521"/>
      <c r="AC334" s="71"/>
      <c r="AD334" s="71"/>
      <c r="AE334" s="71"/>
      <c r="AF334" s="71"/>
      <c r="AG334" s="71"/>
      <c r="AH334" s="71"/>
      <c r="AI334" s="71"/>
      <c r="AJ334" s="71"/>
      <c r="AK334" s="71"/>
      <c r="AL334" s="71"/>
      <c r="AM334" s="71"/>
      <c r="AN334" s="71"/>
      <c r="AO334" s="71"/>
      <c r="AP334" s="71"/>
    </row>
    <row r="335" spans="16:42">
      <c r="P335" s="521"/>
      <c r="AC335" s="71"/>
      <c r="AD335" s="71"/>
      <c r="AE335" s="71"/>
      <c r="AF335" s="71"/>
      <c r="AG335" s="71"/>
      <c r="AH335" s="71"/>
      <c r="AI335" s="71"/>
      <c r="AJ335" s="71"/>
      <c r="AK335" s="71"/>
      <c r="AL335" s="71"/>
      <c r="AM335" s="71"/>
      <c r="AN335" s="71"/>
      <c r="AO335" s="71"/>
      <c r="AP335" s="71"/>
    </row>
    <row r="336" spans="16:42">
      <c r="P336" s="521"/>
      <c r="AC336" s="71"/>
      <c r="AD336" s="71"/>
      <c r="AE336" s="71"/>
      <c r="AF336" s="71"/>
      <c r="AG336" s="71"/>
      <c r="AH336" s="71"/>
      <c r="AI336" s="71"/>
      <c r="AJ336" s="71"/>
      <c r="AK336" s="71"/>
      <c r="AL336" s="71"/>
      <c r="AM336" s="71"/>
      <c r="AN336" s="71"/>
      <c r="AO336" s="71"/>
      <c r="AP336" s="71"/>
    </row>
    <row r="337" spans="16:42">
      <c r="P337" s="521"/>
      <c r="AC337" s="71"/>
      <c r="AD337" s="71"/>
      <c r="AE337" s="71"/>
      <c r="AF337" s="71"/>
      <c r="AG337" s="71"/>
      <c r="AH337" s="71"/>
      <c r="AI337" s="71"/>
      <c r="AJ337" s="71"/>
      <c r="AK337" s="71"/>
      <c r="AL337" s="71"/>
      <c r="AM337" s="71"/>
      <c r="AN337" s="71"/>
      <c r="AO337" s="71"/>
      <c r="AP337" s="71"/>
    </row>
    <row r="338" spans="16:42">
      <c r="P338" s="521"/>
      <c r="AC338" s="71"/>
      <c r="AD338" s="71"/>
      <c r="AE338" s="71"/>
      <c r="AF338" s="71"/>
      <c r="AG338" s="71"/>
      <c r="AH338" s="71"/>
      <c r="AI338" s="71"/>
      <c r="AJ338" s="71"/>
      <c r="AK338" s="71"/>
      <c r="AL338" s="71"/>
      <c r="AM338" s="71"/>
      <c r="AN338" s="71"/>
      <c r="AO338" s="71"/>
      <c r="AP338" s="71"/>
    </row>
    <row r="339" spans="16:42">
      <c r="P339" s="521"/>
      <c r="AC339" s="71"/>
      <c r="AD339" s="71"/>
      <c r="AE339" s="71"/>
      <c r="AF339" s="71"/>
      <c r="AG339" s="71"/>
      <c r="AH339" s="71"/>
      <c r="AI339" s="71"/>
      <c r="AJ339" s="71"/>
      <c r="AK339" s="71"/>
      <c r="AL339" s="71"/>
      <c r="AM339" s="71"/>
      <c r="AN339" s="71"/>
      <c r="AO339" s="71"/>
      <c r="AP339" s="71"/>
    </row>
    <row r="340" spans="16:42">
      <c r="P340" s="521"/>
      <c r="AC340" s="71"/>
      <c r="AD340" s="71"/>
      <c r="AE340" s="71"/>
      <c r="AF340" s="71"/>
      <c r="AG340" s="71"/>
      <c r="AH340" s="71"/>
      <c r="AI340" s="71"/>
      <c r="AJ340" s="71"/>
      <c r="AK340" s="71"/>
      <c r="AL340" s="71"/>
      <c r="AM340" s="71"/>
      <c r="AN340" s="71"/>
      <c r="AO340" s="71"/>
      <c r="AP340" s="71"/>
    </row>
    <row r="341" spans="16:42">
      <c r="P341" s="521"/>
      <c r="AC341" s="71"/>
      <c r="AD341" s="71"/>
      <c r="AE341" s="71"/>
      <c r="AF341" s="71"/>
      <c r="AG341" s="71"/>
      <c r="AH341" s="71"/>
      <c r="AI341" s="71"/>
      <c r="AJ341" s="71"/>
      <c r="AK341" s="71"/>
      <c r="AL341" s="71"/>
      <c r="AM341" s="71"/>
      <c r="AN341" s="71"/>
      <c r="AO341" s="71"/>
      <c r="AP341" s="71"/>
    </row>
    <row r="342" spans="16:42">
      <c r="P342" s="521"/>
      <c r="AC342" s="71"/>
      <c r="AD342" s="71"/>
      <c r="AE342" s="71"/>
      <c r="AF342" s="71"/>
      <c r="AG342" s="71"/>
      <c r="AH342" s="71"/>
      <c r="AI342" s="71"/>
      <c r="AJ342" s="71"/>
      <c r="AK342" s="71"/>
      <c r="AL342" s="71"/>
      <c r="AM342" s="71"/>
      <c r="AN342" s="71"/>
      <c r="AO342" s="71"/>
      <c r="AP342" s="71"/>
    </row>
    <row r="343" spans="16:42">
      <c r="P343" s="521"/>
      <c r="AC343" s="71"/>
      <c r="AD343" s="71"/>
      <c r="AE343" s="71"/>
      <c r="AF343" s="71"/>
      <c r="AG343" s="71"/>
      <c r="AH343" s="71"/>
      <c r="AI343" s="71"/>
      <c r="AJ343" s="71"/>
      <c r="AK343" s="71"/>
      <c r="AL343" s="71"/>
      <c r="AM343" s="71"/>
      <c r="AN343" s="71"/>
      <c r="AO343" s="71"/>
      <c r="AP343" s="71"/>
    </row>
    <row r="344" spans="16:42">
      <c r="P344" s="521"/>
      <c r="AC344" s="71"/>
      <c r="AD344" s="71"/>
      <c r="AE344" s="71"/>
      <c r="AF344" s="71"/>
      <c r="AG344" s="71"/>
      <c r="AH344" s="71"/>
      <c r="AI344" s="71"/>
      <c r="AJ344" s="71"/>
      <c r="AK344" s="71"/>
      <c r="AL344" s="71"/>
      <c r="AM344" s="71"/>
      <c r="AN344" s="71"/>
      <c r="AO344" s="71"/>
      <c r="AP344" s="71"/>
    </row>
    <row r="345" spans="16:42">
      <c r="P345" s="521"/>
      <c r="AC345" s="71"/>
      <c r="AD345" s="71"/>
      <c r="AE345" s="71"/>
      <c r="AF345" s="71"/>
      <c r="AG345" s="71"/>
      <c r="AH345" s="71"/>
      <c r="AI345" s="71"/>
      <c r="AJ345" s="71"/>
      <c r="AK345" s="71"/>
      <c r="AL345" s="71"/>
      <c r="AM345" s="71"/>
      <c r="AN345" s="71"/>
      <c r="AO345" s="71"/>
      <c r="AP345" s="71"/>
    </row>
    <row r="346" spans="16:42">
      <c r="P346" s="521"/>
      <c r="AC346" s="71"/>
      <c r="AD346" s="71"/>
      <c r="AE346" s="71"/>
      <c r="AF346" s="71"/>
      <c r="AG346" s="71"/>
      <c r="AH346" s="71"/>
      <c r="AI346" s="71"/>
      <c r="AJ346" s="71"/>
      <c r="AK346" s="71"/>
      <c r="AL346" s="71"/>
      <c r="AM346" s="71"/>
      <c r="AN346" s="71"/>
      <c r="AO346" s="71"/>
      <c r="AP346" s="71"/>
    </row>
    <row r="347" spans="16:42">
      <c r="P347" s="521"/>
      <c r="AC347" s="71"/>
      <c r="AD347" s="71"/>
      <c r="AE347" s="71"/>
      <c r="AF347" s="71"/>
      <c r="AG347" s="71"/>
      <c r="AH347" s="71"/>
      <c r="AI347" s="71"/>
      <c r="AJ347" s="71"/>
      <c r="AK347" s="71"/>
      <c r="AL347" s="71"/>
      <c r="AM347" s="71"/>
      <c r="AN347" s="71"/>
      <c r="AO347" s="71"/>
      <c r="AP347" s="71"/>
    </row>
    <row r="348" spans="16:42">
      <c r="P348" s="521"/>
      <c r="AC348" s="71"/>
      <c r="AD348" s="71"/>
      <c r="AE348" s="71"/>
      <c r="AF348" s="71"/>
      <c r="AG348" s="71"/>
      <c r="AH348" s="71"/>
      <c r="AI348" s="71"/>
      <c r="AJ348" s="71"/>
      <c r="AK348" s="71"/>
      <c r="AL348" s="71"/>
      <c r="AM348" s="71"/>
      <c r="AN348" s="71"/>
      <c r="AO348" s="71"/>
      <c r="AP348" s="71"/>
    </row>
    <row r="349" spans="16:42">
      <c r="P349" s="521"/>
      <c r="AC349" s="71"/>
      <c r="AD349" s="71"/>
      <c r="AE349" s="71"/>
      <c r="AF349" s="71"/>
      <c r="AG349" s="71"/>
      <c r="AH349" s="71"/>
      <c r="AI349" s="71"/>
      <c r="AJ349" s="71"/>
      <c r="AK349" s="71"/>
      <c r="AL349" s="71"/>
      <c r="AM349" s="71"/>
      <c r="AN349" s="71"/>
      <c r="AO349" s="71"/>
      <c r="AP349" s="71"/>
    </row>
    <row r="350" spans="16:42">
      <c r="P350" s="521"/>
      <c r="AC350" s="71"/>
      <c r="AD350" s="71"/>
      <c r="AE350" s="71"/>
      <c r="AF350" s="71"/>
      <c r="AG350" s="71"/>
      <c r="AH350" s="71"/>
      <c r="AI350" s="71"/>
      <c r="AJ350" s="71"/>
      <c r="AK350" s="71"/>
      <c r="AL350" s="71"/>
      <c r="AM350" s="71"/>
      <c r="AN350" s="71"/>
      <c r="AO350" s="71"/>
      <c r="AP350" s="71"/>
    </row>
    <row r="351" spans="16:42">
      <c r="P351" s="521"/>
      <c r="AC351" s="71"/>
      <c r="AD351" s="71"/>
      <c r="AE351" s="71"/>
      <c r="AF351" s="71"/>
      <c r="AG351" s="71"/>
      <c r="AH351" s="71"/>
      <c r="AI351" s="71"/>
      <c r="AJ351" s="71"/>
      <c r="AK351" s="71"/>
      <c r="AL351" s="71"/>
      <c r="AM351" s="71"/>
      <c r="AN351" s="71"/>
      <c r="AO351" s="71"/>
      <c r="AP351" s="71"/>
    </row>
    <row r="352" spans="16:42">
      <c r="P352" s="521"/>
      <c r="AC352" s="71"/>
      <c r="AD352" s="71"/>
      <c r="AE352" s="71"/>
      <c r="AF352" s="71"/>
      <c r="AG352" s="71"/>
      <c r="AH352" s="71"/>
      <c r="AI352" s="71"/>
      <c r="AJ352" s="71"/>
      <c r="AK352" s="71"/>
      <c r="AL352" s="71"/>
      <c r="AM352" s="71"/>
      <c r="AN352" s="71"/>
      <c r="AO352" s="71"/>
      <c r="AP352" s="71"/>
    </row>
    <row r="353" spans="16:42">
      <c r="P353" s="521"/>
      <c r="AC353" s="71"/>
      <c r="AD353" s="71"/>
      <c r="AE353" s="71"/>
      <c r="AF353" s="71"/>
      <c r="AG353" s="71"/>
      <c r="AH353" s="71"/>
      <c r="AI353" s="71"/>
      <c r="AJ353" s="71"/>
      <c r="AK353" s="71"/>
      <c r="AL353" s="71"/>
      <c r="AM353" s="71"/>
      <c r="AN353" s="71"/>
      <c r="AO353" s="71"/>
      <c r="AP353" s="71"/>
    </row>
    <row r="354" spans="16:42">
      <c r="P354" s="521"/>
      <c r="AC354" s="71"/>
      <c r="AD354" s="71"/>
      <c r="AE354" s="71"/>
      <c r="AF354" s="71"/>
      <c r="AG354" s="71"/>
      <c r="AH354" s="71"/>
      <c r="AI354" s="71"/>
      <c r="AJ354" s="71"/>
      <c r="AK354" s="71"/>
      <c r="AL354" s="71"/>
      <c r="AM354" s="71"/>
      <c r="AN354" s="71"/>
      <c r="AO354" s="71"/>
      <c r="AP354" s="71"/>
    </row>
    <row r="355" spans="16:42">
      <c r="P355" s="521"/>
      <c r="AC355" s="71"/>
      <c r="AD355" s="71"/>
      <c r="AE355" s="71"/>
      <c r="AF355" s="71"/>
      <c r="AG355" s="71"/>
      <c r="AH355" s="71"/>
      <c r="AI355" s="71"/>
      <c r="AJ355" s="71"/>
      <c r="AK355" s="71"/>
      <c r="AL355" s="71"/>
      <c r="AM355" s="71"/>
      <c r="AN355" s="71"/>
      <c r="AO355" s="71"/>
      <c r="AP355" s="71"/>
    </row>
    <row r="356" spans="16:42">
      <c r="P356" s="521"/>
      <c r="AC356" s="71"/>
      <c r="AD356" s="71"/>
      <c r="AE356" s="71"/>
      <c r="AF356" s="71"/>
      <c r="AG356" s="71"/>
      <c r="AH356" s="71"/>
      <c r="AI356" s="71"/>
      <c r="AJ356" s="71"/>
      <c r="AK356" s="71"/>
      <c r="AL356" s="71"/>
      <c r="AM356" s="71"/>
      <c r="AN356" s="71"/>
      <c r="AO356" s="71"/>
      <c r="AP356" s="71"/>
    </row>
    <row r="357" spans="16:42">
      <c r="P357" s="521"/>
      <c r="AC357" s="71"/>
      <c r="AD357" s="71"/>
      <c r="AE357" s="71"/>
      <c r="AF357" s="71"/>
      <c r="AG357" s="71"/>
      <c r="AH357" s="71"/>
      <c r="AI357" s="71"/>
      <c r="AJ357" s="71"/>
      <c r="AK357" s="71"/>
      <c r="AL357" s="71"/>
      <c r="AM357" s="71"/>
      <c r="AN357" s="71"/>
      <c r="AO357" s="71"/>
      <c r="AP357" s="71"/>
    </row>
    <row r="358" spans="16:42">
      <c r="P358" s="521"/>
      <c r="AC358" s="71"/>
      <c r="AD358" s="71"/>
      <c r="AE358" s="71"/>
      <c r="AF358" s="71"/>
      <c r="AG358" s="71"/>
      <c r="AH358" s="71"/>
      <c r="AI358" s="71"/>
      <c r="AJ358" s="71"/>
      <c r="AK358" s="71"/>
      <c r="AL358" s="71"/>
      <c r="AM358" s="71"/>
      <c r="AN358" s="71"/>
      <c r="AO358" s="71"/>
      <c r="AP358" s="71"/>
    </row>
    <row r="359" spans="16:42">
      <c r="P359" s="521"/>
      <c r="AC359" s="71"/>
      <c r="AD359" s="71"/>
      <c r="AE359" s="71"/>
      <c r="AF359" s="71"/>
      <c r="AG359" s="71"/>
      <c r="AH359" s="71"/>
      <c r="AI359" s="71"/>
      <c r="AJ359" s="71"/>
      <c r="AK359" s="71"/>
      <c r="AL359" s="71"/>
      <c r="AM359" s="71"/>
      <c r="AN359" s="71"/>
      <c r="AO359" s="71"/>
      <c r="AP359" s="71"/>
    </row>
    <row r="360" spans="16:42">
      <c r="P360" s="521"/>
      <c r="AC360" s="71"/>
      <c r="AD360" s="71"/>
      <c r="AE360" s="71"/>
      <c r="AF360" s="71"/>
      <c r="AG360" s="71"/>
      <c r="AH360" s="71"/>
      <c r="AI360" s="71"/>
      <c r="AJ360" s="71"/>
      <c r="AK360" s="71"/>
      <c r="AL360" s="71"/>
      <c r="AM360" s="71"/>
      <c r="AN360" s="71"/>
      <c r="AO360" s="71"/>
      <c r="AP360" s="71"/>
    </row>
    <row r="361" spans="16:42">
      <c r="P361" s="521"/>
      <c r="AC361" s="71"/>
      <c r="AD361" s="71"/>
      <c r="AE361" s="71"/>
      <c r="AF361" s="71"/>
      <c r="AG361" s="71"/>
      <c r="AH361" s="71"/>
      <c r="AI361" s="71"/>
      <c r="AJ361" s="71"/>
      <c r="AK361" s="71"/>
      <c r="AL361" s="71"/>
      <c r="AM361" s="71"/>
      <c r="AN361" s="71"/>
      <c r="AO361" s="71"/>
      <c r="AP361" s="71"/>
    </row>
  </sheetData>
  <mergeCells count="907">
    <mergeCell ref="I9:J9"/>
    <mergeCell ref="F23:G23"/>
    <mergeCell ref="F24:G24"/>
    <mergeCell ref="F25:G25"/>
    <mergeCell ref="F26:G26"/>
    <mergeCell ref="F27:G27"/>
    <mergeCell ref="F28:G28"/>
    <mergeCell ref="F17:G17"/>
    <mergeCell ref="F18:G18"/>
    <mergeCell ref="F19:G19"/>
    <mergeCell ref="F20:G20"/>
    <mergeCell ref="F21:G21"/>
    <mergeCell ref="F22:G22"/>
    <mergeCell ref="I15:J15"/>
    <mergeCell ref="I16:J16"/>
    <mergeCell ref="I17:J17"/>
    <mergeCell ref="I18:J18"/>
    <mergeCell ref="I19:J19"/>
    <mergeCell ref="I20:J20"/>
    <mergeCell ref="I27:J27"/>
    <mergeCell ref="I28:J28"/>
    <mergeCell ref="I21:J21"/>
    <mergeCell ref="I22:J22"/>
    <mergeCell ref="I23:J23"/>
    <mergeCell ref="A51:C51"/>
    <mergeCell ref="G51:N51"/>
    <mergeCell ref="A52:C52"/>
    <mergeCell ref="G52:N52"/>
    <mergeCell ref="A53:C53"/>
    <mergeCell ref="G53:N53"/>
    <mergeCell ref="G46:N46"/>
    <mergeCell ref="A47:C47"/>
    <mergeCell ref="A48:C48"/>
    <mergeCell ref="A49:C49"/>
    <mergeCell ref="A50:C50"/>
    <mergeCell ref="G50:N50"/>
    <mergeCell ref="A313:C313"/>
    <mergeCell ref="D313:E313"/>
    <mergeCell ref="F313:I313"/>
    <mergeCell ref="J313:L313"/>
    <mergeCell ref="M313:N313"/>
    <mergeCell ref="I61:N61"/>
    <mergeCell ref="G61:H61"/>
    <mergeCell ref="A61:C61"/>
    <mergeCell ref="A311:C311"/>
    <mergeCell ref="D311:E311"/>
    <mergeCell ref="F311:I311"/>
    <mergeCell ref="J311:L311"/>
    <mergeCell ref="M311:N311"/>
    <mergeCell ref="A312:C312"/>
    <mergeCell ref="D312:E312"/>
    <mergeCell ref="F312:I312"/>
    <mergeCell ref="J312:L312"/>
    <mergeCell ref="M312:N312"/>
    <mergeCell ref="A309:C309"/>
    <mergeCell ref="D309:E309"/>
    <mergeCell ref="F309:I309"/>
    <mergeCell ref="J309:L309"/>
    <mergeCell ref="M309:N309"/>
    <mergeCell ref="A310:C310"/>
    <mergeCell ref="D310:E310"/>
    <mergeCell ref="F310:I310"/>
    <mergeCell ref="J310:L310"/>
    <mergeCell ref="M310:N310"/>
    <mergeCell ref="A306:C308"/>
    <mergeCell ref="D306:E306"/>
    <mergeCell ref="F306:I306"/>
    <mergeCell ref="J306:L306"/>
    <mergeCell ref="M306:N308"/>
    <mergeCell ref="D307:E307"/>
    <mergeCell ref="F307:I307"/>
    <mergeCell ref="J307:K307"/>
    <mergeCell ref="D308:I308"/>
    <mergeCell ref="J308:L308"/>
    <mergeCell ref="F299:I299"/>
    <mergeCell ref="J299:K299"/>
    <mergeCell ref="M301:N305"/>
    <mergeCell ref="D302:E302"/>
    <mergeCell ref="F302:I302"/>
    <mergeCell ref="J302:L302"/>
    <mergeCell ref="D303:E303"/>
    <mergeCell ref="F303:I303"/>
    <mergeCell ref="J303:L303"/>
    <mergeCell ref="D304:E304"/>
    <mergeCell ref="F304:I304"/>
    <mergeCell ref="J304:K304"/>
    <mergeCell ref="AC294:AC308"/>
    <mergeCell ref="A295:C300"/>
    <mergeCell ref="D295:E295"/>
    <mergeCell ref="F295:I295"/>
    <mergeCell ref="J295:L295"/>
    <mergeCell ref="M295:N300"/>
    <mergeCell ref="D296:E296"/>
    <mergeCell ref="F296:I296"/>
    <mergeCell ref="J296:L296"/>
    <mergeCell ref="D297:E297"/>
    <mergeCell ref="D300:I300"/>
    <mergeCell ref="J300:L300"/>
    <mergeCell ref="A301:C305"/>
    <mergeCell ref="D301:E301"/>
    <mergeCell ref="F301:I301"/>
    <mergeCell ref="J301:L301"/>
    <mergeCell ref="D305:I305"/>
    <mergeCell ref="J305:L305"/>
    <mergeCell ref="F297:I297"/>
    <mergeCell ref="J297:L297"/>
    <mergeCell ref="D298:E298"/>
    <mergeCell ref="F298:I298"/>
    <mergeCell ref="J298:K298"/>
    <mergeCell ref="D299:E299"/>
    <mergeCell ref="M286:N286"/>
    <mergeCell ref="A293:N293"/>
    <mergeCell ref="A294:C294"/>
    <mergeCell ref="D294:E294"/>
    <mergeCell ref="F294:I294"/>
    <mergeCell ref="J294:L294"/>
    <mergeCell ref="M294:N294"/>
    <mergeCell ref="A289:B289"/>
    <mergeCell ref="E289:G289"/>
    <mergeCell ref="H289:L289"/>
    <mergeCell ref="M289:N289"/>
    <mergeCell ref="A290:B290"/>
    <mergeCell ref="E290:G290"/>
    <mergeCell ref="H290:L290"/>
    <mergeCell ref="A283:B283"/>
    <mergeCell ref="D283:D289"/>
    <mergeCell ref="E283:G283"/>
    <mergeCell ref="H283:L283"/>
    <mergeCell ref="M283:N283"/>
    <mergeCell ref="A284:B284"/>
    <mergeCell ref="E284:G284"/>
    <mergeCell ref="H284:L284"/>
    <mergeCell ref="M284:N284"/>
    <mergeCell ref="A285:B285"/>
    <mergeCell ref="A287:B287"/>
    <mergeCell ref="E287:G287"/>
    <mergeCell ref="H287:L287"/>
    <mergeCell ref="M287:N287"/>
    <mergeCell ref="A288:B288"/>
    <mergeCell ref="E288:G288"/>
    <mergeCell ref="H288:L288"/>
    <mergeCell ref="M288:N288"/>
    <mergeCell ref="E285:G285"/>
    <mergeCell ref="H285:L285"/>
    <mergeCell ref="M285:N285"/>
    <mergeCell ref="A286:B286"/>
    <mergeCell ref="E286:G286"/>
    <mergeCell ref="H286:L286"/>
    <mergeCell ref="A281:C281"/>
    <mergeCell ref="G281:H281"/>
    <mergeCell ref="I281:N281"/>
    <mergeCell ref="A282:B282"/>
    <mergeCell ref="E282:G282"/>
    <mergeCell ref="H282:L282"/>
    <mergeCell ref="M282:N282"/>
    <mergeCell ref="A276:C276"/>
    <mergeCell ref="E276:G276"/>
    <mergeCell ref="H276:N276"/>
    <mergeCell ref="A277:C277"/>
    <mergeCell ref="E277:G277"/>
    <mergeCell ref="H277:I277"/>
    <mergeCell ref="J277:M277"/>
    <mergeCell ref="A269:N269"/>
    <mergeCell ref="A272:C272"/>
    <mergeCell ref="D272:E272"/>
    <mergeCell ref="F272:N272"/>
    <mergeCell ref="A273:C273"/>
    <mergeCell ref="D273:E273"/>
    <mergeCell ref="F273:N273"/>
    <mergeCell ref="A267:D267"/>
    <mergeCell ref="E267:F267"/>
    <mergeCell ref="G267:H267"/>
    <mergeCell ref="I267:L267"/>
    <mergeCell ref="M267:N268"/>
    <mergeCell ref="A268:D268"/>
    <mergeCell ref="E268:F268"/>
    <mergeCell ref="G268:H268"/>
    <mergeCell ref="I268:L268"/>
    <mergeCell ref="A266:D266"/>
    <mergeCell ref="E266:F266"/>
    <mergeCell ref="G266:H266"/>
    <mergeCell ref="I266:L266"/>
    <mergeCell ref="M266:N266"/>
    <mergeCell ref="I262:L262"/>
    <mergeCell ref="E263:H263"/>
    <mergeCell ref="I263:L263"/>
    <mergeCell ref="E264:H264"/>
    <mergeCell ref="I264:L264"/>
    <mergeCell ref="E265:F265"/>
    <mergeCell ref="G265:H265"/>
    <mergeCell ref="I265:L265"/>
    <mergeCell ref="C260:C264"/>
    <mergeCell ref="E260:F260"/>
    <mergeCell ref="G260:H260"/>
    <mergeCell ref="I260:L260"/>
    <mergeCell ref="M260:N260"/>
    <mergeCell ref="E261:F261"/>
    <mergeCell ref="G261:H261"/>
    <mergeCell ref="I261:L261"/>
    <mergeCell ref="M261:N264"/>
    <mergeCell ref="E262:H262"/>
    <mergeCell ref="A258:B265"/>
    <mergeCell ref="C258:D258"/>
    <mergeCell ref="E258:F258"/>
    <mergeCell ref="G258:H258"/>
    <mergeCell ref="I258:L258"/>
    <mergeCell ref="M258:N258"/>
    <mergeCell ref="E259:F259"/>
    <mergeCell ref="G259:H259"/>
    <mergeCell ref="I259:L259"/>
    <mergeCell ref="M259:N259"/>
    <mergeCell ref="M265:N265"/>
    <mergeCell ref="S245:S246"/>
    <mergeCell ref="A252:N252"/>
    <mergeCell ref="M253:N253"/>
    <mergeCell ref="F256:H256"/>
    <mergeCell ref="I256:L256"/>
    <mergeCell ref="A257:D257"/>
    <mergeCell ref="E257:F257"/>
    <mergeCell ref="G257:H257"/>
    <mergeCell ref="I257:L257"/>
    <mergeCell ref="M257:N257"/>
    <mergeCell ref="A247:B251"/>
    <mergeCell ref="C247:C251"/>
    <mergeCell ref="D247:D251"/>
    <mergeCell ref="F247:H247"/>
    <mergeCell ref="I247:L247"/>
    <mergeCell ref="F248:H248"/>
    <mergeCell ref="I248:L248"/>
    <mergeCell ref="M248:M249"/>
    <mergeCell ref="N248:N249"/>
    <mergeCell ref="F249:H249"/>
    <mergeCell ref="I249:L249"/>
    <mergeCell ref="F250:H250"/>
    <mergeCell ref="I250:L250"/>
    <mergeCell ref="M250:M251"/>
    <mergeCell ref="N250:N251"/>
    <mergeCell ref="F251:H251"/>
    <mergeCell ref="I251:L251"/>
    <mergeCell ref="A245:B246"/>
    <mergeCell ref="C245:C246"/>
    <mergeCell ref="D245:D246"/>
    <mergeCell ref="E245:H246"/>
    <mergeCell ref="I245:L246"/>
    <mergeCell ref="M245:N246"/>
    <mergeCell ref="A241:D241"/>
    <mergeCell ref="M241:N241"/>
    <mergeCell ref="M242:N242"/>
    <mergeCell ref="M236:N236"/>
    <mergeCell ref="O243:O244"/>
    <mergeCell ref="R243:R244"/>
    <mergeCell ref="A244:H244"/>
    <mergeCell ref="I244:N244"/>
    <mergeCell ref="A239:B239"/>
    <mergeCell ref="E239:G239"/>
    <mergeCell ref="H239:L239"/>
    <mergeCell ref="M239:N239"/>
    <mergeCell ref="A240:B240"/>
    <mergeCell ref="E240:G240"/>
    <mergeCell ref="H240:L240"/>
    <mergeCell ref="A233:B233"/>
    <mergeCell ref="D233:D239"/>
    <mergeCell ref="E233:G233"/>
    <mergeCell ref="H233:L233"/>
    <mergeCell ref="M233:N233"/>
    <mergeCell ref="A234:B234"/>
    <mergeCell ref="E234:G234"/>
    <mergeCell ref="H234:L234"/>
    <mergeCell ref="M234:N234"/>
    <mergeCell ref="A235:B235"/>
    <mergeCell ref="A237:B237"/>
    <mergeCell ref="E237:G237"/>
    <mergeCell ref="H237:L237"/>
    <mergeCell ref="M237:N237"/>
    <mergeCell ref="A238:B238"/>
    <mergeCell ref="E238:G238"/>
    <mergeCell ref="H238:L238"/>
    <mergeCell ref="M238:N238"/>
    <mergeCell ref="E235:G235"/>
    <mergeCell ref="H235:L235"/>
    <mergeCell ref="M235:N235"/>
    <mergeCell ref="A236:B236"/>
    <mergeCell ref="E236:G236"/>
    <mergeCell ref="H236:L236"/>
    <mergeCell ref="A231:C231"/>
    <mergeCell ref="G231:H231"/>
    <mergeCell ref="I231:N231"/>
    <mergeCell ref="A232:B232"/>
    <mergeCell ref="E232:G232"/>
    <mergeCell ref="H232:L232"/>
    <mergeCell ref="M232:N232"/>
    <mergeCell ref="H227:J227"/>
    <mergeCell ref="K227:M227"/>
    <mergeCell ref="F228:G228"/>
    <mergeCell ref="H228:J228"/>
    <mergeCell ref="K228:M228"/>
    <mergeCell ref="M230:N230"/>
    <mergeCell ref="A226:B228"/>
    <mergeCell ref="C226:C228"/>
    <mergeCell ref="D226:D228"/>
    <mergeCell ref="F226:G226"/>
    <mergeCell ref="H226:J226"/>
    <mergeCell ref="K226:M226"/>
    <mergeCell ref="N226:N227"/>
    <mergeCell ref="F227:G227"/>
    <mergeCell ref="O230:R230"/>
    <mergeCell ref="A224:B225"/>
    <mergeCell ref="C224:C225"/>
    <mergeCell ref="D224:D225"/>
    <mergeCell ref="E224:E225"/>
    <mergeCell ref="F224:G225"/>
    <mergeCell ref="H224:J225"/>
    <mergeCell ref="K224:M225"/>
    <mergeCell ref="N224:N225"/>
    <mergeCell ref="S224:S225"/>
    <mergeCell ref="A220:B220"/>
    <mergeCell ref="E220:G220"/>
    <mergeCell ref="H220:L220"/>
    <mergeCell ref="AC220:AE220"/>
    <mergeCell ref="AF220:AG220"/>
    <mergeCell ref="AH220:AL220"/>
    <mergeCell ref="AM220:AP220"/>
    <mergeCell ref="M222:N222"/>
    <mergeCell ref="O222:O223"/>
    <mergeCell ref="R222:R223"/>
    <mergeCell ref="A218:B218"/>
    <mergeCell ref="E218:G218"/>
    <mergeCell ref="H218:L218"/>
    <mergeCell ref="M218:N218"/>
    <mergeCell ref="AC218:AP218"/>
    <mergeCell ref="A219:B219"/>
    <mergeCell ref="E219:G219"/>
    <mergeCell ref="H219:L219"/>
    <mergeCell ref="M219:N219"/>
    <mergeCell ref="AC219:AE219"/>
    <mergeCell ref="AF219:AG219"/>
    <mergeCell ref="AH219:AL219"/>
    <mergeCell ref="AM219:AP219"/>
    <mergeCell ref="AK217:AM217"/>
    <mergeCell ref="AN217:AO217"/>
    <mergeCell ref="AF215:AF217"/>
    <mergeCell ref="AH215:AJ215"/>
    <mergeCell ref="AK215:AM215"/>
    <mergeCell ref="AN215:AO215"/>
    <mergeCell ref="A216:B216"/>
    <mergeCell ref="E216:G216"/>
    <mergeCell ref="H216:L216"/>
    <mergeCell ref="M216:N216"/>
    <mergeCell ref="AH216:AJ216"/>
    <mergeCell ref="AK216:AM216"/>
    <mergeCell ref="A215:B215"/>
    <mergeCell ref="E215:G215"/>
    <mergeCell ref="H215:L215"/>
    <mergeCell ref="M215:N215"/>
    <mergeCell ref="AC215:AD217"/>
    <mergeCell ref="AE215:AE217"/>
    <mergeCell ref="AG213:AJ214"/>
    <mergeCell ref="AK213:AM214"/>
    <mergeCell ref="AN213:AO214"/>
    <mergeCell ref="AP213:AP214"/>
    <mergeCell ref="A214:B214"/>
    <mergeCell ref="E214:G214"/>
    <mergeCell ref="H214:L214"/>
    <mergeCell ref="M214:N214"/>
    <mergeCell ref="AC212:AJ212"/>
    <mergeCell ref="AK212:AO212"/>
    <mergeCell ref="A213:B213"/>
    <mergeCell ref="D213:D219"/>
    <mergeCell ref="E213:G213"/>
    <mergeCell ref="H213:L213"/>
    <mergeCell ref="M213:N213"/>
    <mergeCell ref="AC213:AD214"/>
    <mergeCell ref="AE213:AE214"/>
    <mergeCell ref="AF213:AF214"/>
    <mergeCell ref="AN216:AO216"/>
    <mergeCell ref="A217:B217"/>
    <mergeCell ref="E217:G217"/>
    <mergeCell ref="H217:L217"/>
    <mergeCell ref="M217:N217"/>
    <mergeCell ref="AH217:AJ217"/>
    <mergeCell ref="M202:N202"/>
    <mergeCell ref="M208:N208"/>
    <mergeCell ref="A211:C211"/>
    <mergeCell ref="G211:H211"/>
    <mergeCell ref="I211:N211"/>
    <mergeCell ref="A212:B212"/>
    <mergeCell ref="E212:G212"/>
    <mergeCell ref="H212:L212"/>
    <mergeCell ref="M212:N212"/>
    <mergeCell ref="A205:B205"/>
    <mergeCell ref="E205:G205"/>
    <mergeCell ref="H205:L205"/>
    <mergeCell ref="M205:N205"/>
    <mergeCell ref="A206:B206"/>
    <mergeCell ref="E206:G206"/>
    <mergeCell ref="H206:L206"/>
    <mergeCell ref="A199:B199"/>
    <mergeCell ref="D199:D205"/>
    <mergeCell ref="E199:G199"/>
    <mergeCell ref="H199:L199"/>
    <mergeCell ref="M199:N199"/>
    <mergeCell ref="A200:B200"/>
    <mergeCell ref="E200:G200"/>
    <mergeCell ref="H200:L200"/>
    <mergeCell ref="M200:N200"/>
    <mergeCell ref="A201:B201"/>
    <mergeCell ref="A203:B203"/>
    <mergeCell ref="E203:G203"/>
    <mergeCell ref="H203:L203"/>
    <mergeCell ref="M203:N203"/>
    <mergeCell ref="A204:B204"/>
    <mergeCell ref="E204:G204"/>
    <mergeCell ref="H204:L204"/>
    <mergeCell ref="M204:N204"/>
    <mergeCell ref="E201:G201"/>
    <mergeCell ref="H201:L201"/>
    <mergeCell ref="M201:N201"/>
    <mergeCell ref="A202:B202"/>
    <mergeCell ref="E202:G202"/>
    <mergeCell ref="H202:L202"/>
    <mergeCell ref="A196:N196"/>
    <mergeCell ref="A197:C197"/>
    <mergeCell ref="G197:H197"/>
    <mergeCell ref="I197:N197"/>
    <mergeCell ref="A198:B198"/>
    <mergeCell ref="E198:G198"/>
    <mergeCell ref="H198:L198"/>
    <mergeCell ref="M198:N198"/>
    <mergeCell ref="M192:N192"/>
    <mergeCell ref="A194:C194"/>
    <mergeCell ref="D194:F194"/>
    <mergeCell ref="G194:N194"/>
    <mergeCell ref="A195:C195"/>
    <mergeCell ref="D195:F195"/>
    <mergeCell ref="G195:N195"/>
    <mergeCell ref="A190:B190"/>
    <mergeCell ref="E190:G190"/>
    <mergeCell ref="H190:L190"/>
    <mergeCell ref="A187:B187"/>
    <mergeCell ref="E187:G187"/>
    <mergeCell ref="H187:L187"/>
    <mergeCell ref="M187:N187"/>
    <mergeCell ref="A188:B188"/>
    <mergeCell ref="E188:G188"/>
    <mergeCell ref="H188:L188"/>
    <mergeCell ref="M188:N188"/>
    <mergeCell ref="E185:G185"/>
    <mergeCell ref="H185:L185"/>
    <mergeCell ref="M185:N185"/>
    <mergeCell ref="A186:B186"/>
    <mergeCell ref="E186:G186"/>
    <mergeCell ref="H186:L186"/>
    <mergeCell ref="M186:N186"/>
    <mergeCell ref="A183:B183"/>
    <mergeCell ref="D183:D189"/>
    <mergeCell ref="E183:G183"/>
    <mergeCell ref="H183:L183"/>
    <mergeCell ref="M183:N183"/>
    <mergeCell ref="A184:B184"/>
    <mergeCell ref="E184:G184"/>
    <mergeCell ref="H184:L184"/>
    <mergeCell ref="M184:N184"/>
    <mergeCell ref="A185:B185"/>
    <mergeCell ref="A189:B189"/>
    <mergeCell ref="E189:G189"/>
    <mergeCell ref="H189:L189"/>
    <mergeCell ref="M189:N189"/>
    <mergeCell ref="M174:N174"/>
    <mergeCell ref="M180:N180"/>
    <mergeCell ref="A181:N181"/>
    <mergeCell ref="A182:B182"/>
    <mergeCell ref="E182:G182"/>
    <mergeCell ref="H182:L182"/>
    <mergeCell ref="M182:N182"/>
    <mergeCell ref="A177:B177"/>
    <mergeCell ref="E177:G177"/>
    <mergeCell ref="H177:L177"/>
    <mergeCell ref="M177:N177"/>
    <mergeCell ref="A178:B178"/>
    <mergeCell ref="E178:G178"/>
    <mergeCell ref="H178:L178"/>
    <mergeCell ref="A171:B171"/>
    <mergeCell ref="D171:D177"/>
    <mergeCell ref="E171:G171"/>
    <mergeCell ref="H171:L171"/>
    <mergeCell ref="M171:N171"/>
    <mergeCell ref="A172:B172"/>
    <mergeCell ref="E172:G172"/>
    <mergeCell ref="H172:L172"/>
    <mergeCell ref="M172:N172"/>
    <mergeCell ref="A173:B173"/>
    <mergeCell ref="A175:B175"/>
    <mergeCell ref="E175:G175"/>
    <mergeCell ref="H175:L175"/>
    <mergeCell ref="M175:N175"/>
    <mergeCell ref="A176:B176"/>
    <mergeCell ref="E176:G176"/>
    <mergeCell ref="H176:L176"/>
    <mergeCell ref="M176:N176"/>
    <mergeCell ref="E173:G173"/>
    <mergeCell ref="H173:L173"/>
    <mergeCell ref="M173:N173"/>
    <mergeCell ref="A174:B174"/>
    <mergeCell ref="E174:G174"/>
    <mergeCell ref="H174:L174"/>
    <mergeCell ref="A168:N168"/>
    <mergeCell ref="A169:C169"/>
    <mergeCell ref="G169:H169"/>
    <mergeCell ref="I169:N169"/>
    <mergeCell ref="A170:B170"/>
    <mergeCell ref="E170:G170"/>
    <mergeCell ref="H170:L170"/>
    <mergeCell ref="M170:N170"/>
    <mergeCell ref="D165:G165"/>
    <mergeCell ref="H165:K165"/>
    <mergeCell ref="L165:N165"/>
    <mergeCell ref="A166:G166"/>
    <mergeCell ref="H166:K166"/>
    <mergeCell ref="L166:N166"/>
    <mergeCell ref="A154:C165"/>
    <mergeCell ref="D154:G154"/>
    <mergeCell ref="H154:K154"/>
    <mergeCell ref="L154:N154"/>
    <mergeCell ref="D155:G155"/>
    <mergeCell ref="H155:K155"/>
    <mergeCell ref="L155:N155"/>
    <mergeCell ref="D156:G156"/>
    <mergeCell ref="H156:K156"/>
    <mergeCell ref="L156:N156"/>
    <mergeCell ref="D163:G163"/>
    <mergeCell ref="H163:K163"/>
    <mergeCell ref="L163:N163"/>
    <mergeCell ref="D164:G164"/>
    <mergeCell ref="H164:K164"/>
    <mergeCell ref="L164:N164"/>
    <mergeCell ref="D161:G161"/>
    <mergeCell ref="H161:K161"/>
    <mergeCell ref="L161:N161"/>
    <mergeCell ref="D162:G162"/>
    <mergeCell ref="H162:K162"/>
    <mergeCell ref="L162:N162"/>
    <mergeCell ref="M147:N147"/>
    <mergeCell ref="D159:G159"/>
    <mergeCell ref="H159:K159"/>
    <mergeCell ref="L159:N159"/>
    <mergeCell ref="D160:G160"/>
    <mergeCell ref="H160:K160"/>
    <mergeCell ref="L160:N160"/>
    <mergeCell ref="D157:G157"/>
    <mergeCell ref="H157:K157"/>
    <mergeCell ref="L157:N157"/>
    <mergeCell ref="D158:G158"/>
    <mergeCell ref="H158:K158"/>
    <mergeCell ref="L158:N158"/>
    <mergeCell ref="A149:C149"/>
    <mergeCell ref="D149:G149"/>
    <mergeCell ref="H149:K149"/>
    <mergeCell ref="L149:N149"/>
    <mergeCell ref="A150:C153"/>
    <mergeCell ref="D150:G150"/>
    <mergeCell ref="H150:K150"/>
    <mergeCell ref="L150:N150"/>
    <mergeCell ref="D151:G151"/>
    <mergeCell ref="H151:K151"/>
    <mergeCell ref="L151:N151"/>
    <mergeCell ref="D152:G152"/>
    <mergeCell ref="H152:K152"/>
    <mergeCell ref="L152:N152"/>
    <mergeCell ref="D153:G153"/>
    <mergeCell ref="H153:K153"/>
    <mergeCell ref="L153:N153"/>
    <mergeCell ref="A145:B145"/>
    <mergeCell ref="E145:G145"/>
    <mergeCell ref="H145:L145"/>
    <mergeCell ref="A142:B142"/>
    <mergeCell ref="E142:G142"/>
    <mergeCell ref="H142:L142"/>
    <mergeCell ref="M142:N142"/>
    <mergeCell ref="A143:B143"/>
    <mergeCell ref="E143:G143"/>
    <mergeCell ref="H143:L143"/>
    <mergeCell ref="M143:N143"/>
    <mergeCell ref="E140:G140"/>
    <mergeCell ref="H140:L140"/>
    <mergeCell ref="M140:N140"/>
    <mergeCell ref="A141:B141"/>
    <mergeCell ref="E141:G141"/>
    <mergeCell ref="H141:L141"/>
    <mergeCell ref="M141:N141"/>
    <mergeCell ref="A138:B138"/>
    <mergeCell ref="D138:D144"/>
    <mergeCell ref="E138:G138"/>
    <mergeCell ref="H138:L138"/>
    <mergeCell ref="M138:N138"/>
    <mergeCell ref="A139:B139"/>
    <mergeCell ref="E139:G139"/>
    <mergeCell ref="H139:L139"/>
    <mergeCell ref="M139:N139"/>
    <mergeCell ref="A140:B140"/>
    <mergeCell ref="A144:B144"/>
    <mergeCell ref="E144:G144"/>
    <mergeCell ref="H144:L144"/>
    <mergeCell ref="M144:N144"/>
    <mergeCell ref="A135:N135"/>
    <mergeCell ref="A136:C136"/>
    <mergeCell ref="G136:H136"/>
    <mergeCell ref="I136:N136"/>
    <mergeCell ref="A137:B137"/>
    <mergeCell ref="E137:G137"/>
    <mergeCell ref="H137:L137"/>
    <mergeCell ref="M137:N137"/>
    <mergeCell ref="M130:N130"/>
    <mergeCell ref="A132:C132"/>
    <mergeCell ref="D132:F132"/>
    <mergeCell ref="G132:N132"/>
    <mergeCell ref="A133:C133"/>
    <mergeCell ref="D133:F133"/>
    <mergeCell ref="G133:N133"/>
    <mergeCell ref="A128:B128"/>
    <mergeCell ref="E128:G128"/>
    <mergeCell ref="H128:L128"/>
    <mergeCell ref="A125:B125"/>
    <mergeCell ref="E125:G125"/>
    <mergeCell ref="H125:L125"/>
    <mergeCell ref="M125:N125"/>
    <mergeCell ref="A126:B126"/>
    <mergeCell ref="E126:G126"/>
    <mergeCell ref="H126:L126"/>
    <mergeCell ref="M126:N126"/>
    <mergeCell ref="E123:G123"/>
    <mergeCell ref="H123:L123"/>
    <mergeCell ref="M123:N123"/>
    <mergeCell ref="A124:B124"/>
    <mergeCell ref="E124:G124"/>
    <mergeCell ref="H124:L124"/>
    <mergeCell ref="M124:N124"/>
    <mergeCell ref="A121:B121"/>
    <mergeCell ref="D121:D127"/>
    <mergeCell ref="E121:G121"/>
    <mergeCell ref="H121:L121"/>
    <mergeCell ref="M121:N121"/>
    <mergeCell ref="A122:B122"/>
    <mergeCell ref="E122:G122"/>
    <mergeCell ref="H122:L122"/>
    <mergeCell ref="M122:N122"/>
    <mergeCell ref="A123:B123"/>
    <mergeCell ref="A127:B127"/>
    <mergeCell ref="E127:G127"/>
    <mergeCell ref="H127:L127"/>
    <mergeCell ref="M127:N127"/>
    <mergeCell ref="A118:N118"/>
    <mergeCell ref="A119:C119"/>
    <mergeCell ref="G119:H119"/>
    <mergeCell ref="I119:N119"/>
    <mergeCell ref="A120:B120"/>
    <mergeCell ref="E120:G120"/>
    <mergeCell ref="H120:L120"/>
    <mergeCell ref="M120:N120"/>
    <mergeCell ref="A112:N112"/>
    <mergeCell ref="M113:N113"/>
    <mergeCell ref="A115:C115"/>
    <mergeCell ref="D115:F115"/>
    <mergeCell ref="G115:N115"/>
    <mergeCell ref="A116:C116"/>
    <mergeCell ref="D116:F116"/>
    <mergeCell ref="G116:N116"/>
    <mergeCell ref="E109:G109"/>
    <mergeCell ref="H109:L109"/>
    <mergeCell ref="M109:N109"/>
    <mergeCell ref="A110:B110"/>
    <mergeCell ref="E110:G110"/>
    <mergeCell ref="H110:L110"/>
    <mergeCell ref="A107:B107"/>
    <mergeCell ref="E107:G107"/>
    <mergeCell ref="H107:L107"/>
    <mergeCell ref="M107:N107"/>
    <mergeCell ref="A108:B108"/>
    <mergeCell ref="D108:D109"/>
    <mergeCell ref="E108:G108"/>
    <mergeCell ref="H108:L108"/>
    <mergeCell ref="M108:N108"/>
    <mergeCell ref="A109:B109"/>
    <mergeCell ref="E105:G105"/>
    <mergeCell ref="H105:L105"/>
    <mergeCell ref="M105:N105"/>
    <mergeCell ref="A106:B106"/>
    <mergeCell ref="E106:G106"/>
    <mergeCell ref="H106:L106"/>
    <mergeCell ref="M106:N106"/>
    <mergeCell ref="A103:B103"/>
    <mergeCell ref="D103:D107"/>
    <mergeCell ref="E103:G103"/>
    <mergeCell ref="H103:L103"/>
    <mergeCell ref="M103:N103"/>
    <mergeCell ref="A104:B104"/>
    <mergeCell ref="E104:G104"/>
    <mergeCell ref="H104:L104"/>
    <mergeCell ref="M104:N104"/>
    <mergeCell ref="A105:B105"/>
    <mergeCell ref="A101:C101"/>
    <mergeCell ref="G101:H101"/>
    <mergeCell ref="A102:B102"/>
    <mergeCell ref="E102:G102"/>
    <mergeCell ref="H102:L102"/>
    <mergeCell ref="M102:N102"/>
    <mergeCell ref="A97:C97"/>
    <mergeCell ref="D97:F97"/>
    <mergeCell ref="G97:N97"/>
    <mergeCell ref="A99:N99"/>
    <mergeCell ref="A100:C100"/>
    <mergeCell ref="G100:H100"/>
    <mergeCell ref="I100:N100"/>
    <mergeCell ref="M85:N85"/>
    <mergeCell ref="A90:B90"/>
    <mergeCell ref="E90:G90"/>
    <mergeCell ref="H90:L90"/>
    <mergeCell ref="A92:N92"/>
    <mergeCell ref="M93:N93"/>
    <mergeCell ref="A96:C96"/>
    <mergeCell ref="D96:F96"/>
    <mergeCell ref="G96:N96"/>
    <mergeCell ref="A88:B88"/>
    <mergeCell ref="D88:D89"/>
    <mergeCell ref="E88:G88"/>
    <mergeCell ref="H88:L88"/>
    <mergeCell ref="M88:N88"/>
    <mergeCell ref="A89:B89"/>
    <mergeCell ref="E89:G89"/>
    <mergeCell ref="H89:L89"/>
    <mergeCell ref="M89:N89"/>
    <mergeCell ref="A82:B82"/>
    <mergeCell ref="E82:G82"/>
    <mergeCell ref="H82:L82"/>
    <mergeCell ref="M82:N82"/>
    <mergeCell ref="A83:B83"/>
    <mergeCell ref="D83:D87"/>
    <mergeCell ref="E83:G83"/>
    <mergeCell ref="H83:L83"/>
    <mergeCell ref="M83:N83"/>
    <mergeCell ref="A84:B84"/>
    <mergeCell ref="A86:B86"/>
    <mergeCell ref="E86:G86"/>
    <mergeCell ref="H86:L86"/>
    <mergeCell ref="M86:N86"/>
    <mergeCell ref="A87:B87"/>
    <mergeCell ref="E87:G87"/>
    <mergeCell ref="H87:L87"/>
    <mergeCell ref="M87:N87"/>
    <mergeCell ref="E84:G84"/>
    <mergeCell ref="H84:L84"/>
    <mergeCell ref="M84:N84"/>
    <mergeCell ref="A85:B85"/>
    <mergeCell ref="E85:G85"/>
    <mergeCell ref="H85:L85"/>
    <mergeCell ref="A79:N79"/>
    <mergeCell ref="A80:C80"/>
    <mergeCell ref="G80:H80"/>
    <mergeCell ref="I80:N80"/>
    <mergeCell ref="A81:C81"/>
    <mergeCell ref="G81:H81"/>
    <mergeCell ref="A74:N74"/>
    <mergeCell ref="A76:C76"/>
    <mergeCell ref="D76:F76"/>
    <mergeCell ref="G76:N76"/>
    <mergeCell ref="A77:C77"/>
    <mergeCell ref="D77:F77"/>
    <mergeCell ref="G77:N77"/>
    <mergeCell ref="A71:B71"/>
    <mergeCell ref="E71:G71"/>
    <mergeCell ref="H71:L71"/>
    <mergeCell ref="A72:N72"/>
    <mergeCell ref="F73:L73"/>
    <mergeCell ref="M73:N73"/>
    <mergeCell ref="A69:B69"/>
    <mergeCell ref="D69:D70"/>
    <mergeCell ref="E69:G69"/>
    <mergeCell ref="H69:L69"/>
    <mergeCell ref="A70:B70"/>
    <mergeCell ref="E70:G70"/>
    <mergeCell ref="H70:L70"/>
    <mergeCell ref="A67:B67"/>
    <mergeCell ref="E67:G67"/>
    <mergeCell ref="H67:L67"/>
    <mergeCell ref="A68:B68"/>
    <mergeCell ref="E68:G68"/>
    <mergeCell ref="H68:L68"/>
    <mergeCell ref="A64:B64"/>
    <mergeCell ref="D64:D68"/>
    <mergeCell ref="E64:G64"/>
    <mergeCell ref="H64:L64"/>
    <mergeCell ref="A65:B65"/>
    <mergeCell ref="E65:G65"/>
    <mergeCell ref="H65:L65"/>
    <mergeCell ref="A66:B66"/>
    <mergeCell ref="E66:G66"/>
    <mergeCell ref="H66:L66"/>
    <mergeCell ref="A62:C62"/>
    <mergeCell ref="G62:H62"/>
    <mergeCell ref="A63:B63"/>
    <mergeCell ref="E63:G63"/>
    <mergeCell ref="H63:L63"/>
    <mergeCell ref="M63:N63"/>
    <mergeCell ref="A58:C58"/>
    <mergeCell ref="G58:N58"/>
    <mergeCell ref="A54:C54"/>
    <mergeCell ref="G54:N54"/>
    <mergeCell ref="A55:C55"/>
    <mergeCell ref="A56:C56"/>
    <mergeCell ref="G56:N56"/>
    <mergeCell ref="A57:C57"/>
    <mergeCell ref="G57:N57"/>
    <mergeCell ref="A60:G60"/>
    <mergeCell ref="B43:C43"/>
    <mergeCell ref="B44:C44"/>
    <mergeCell ref="B45:C45"/>
    <mergeCell ref="A46:C46"/>
    <mergeCell ref="A36:N36"/>
    <mergeCell ref="A37:C37"/>
    <mergeCell ref="A38:A41"/>
    <mergeCell ref="B38:C38"/>
    <mergeCell ref="B39:C39"/>
    <mergeCell ref="B40:C40"/>
    <mergeCell ref="B41:C41"/>
    <mergeCell ref="A42:A45"/>
    <mergeCell ref="B42:C42"/>
    <mergeCell ref="A32:C32"/>
    <mergeCell ref="K32:M32"/>
    <mergeCell ref="A34:D34"/>
    <mergeCell ref="A35:C35"/>
    <mergeCell ref="M35:N35"/>
    <mergeCell ref="K30:M30"/>
    <mergeCell ref="K31:M31"/>
    <mergeCell ref="N26:N29"/>
    <mergeCell ref="K27:M27"/>
    <mergeCell ref="K28:M28"/>
    <mergeCell ref="K29:M29"/>
    <mergeCell ref="F32:G32"/>
    <mergeCell ref="F29:G29"/>
    <mergeCell ref="F30:G30"/>
    <mergeCell ref="F31:G31"/>
    <mergeCell ref="I29:J29"/>
    <mergeCell ref="I30:J30"/>
    <mergeCell ref="I31:J31"/>
    <mergeCell ref="I32:J32"/>
    <mergeCell ref="I26:J26"/>
    <mergeCell ref="K24:M24"/>
    <mergeCell ref="K25:M25"/>
    <mergeCell ref="K26:M26"/>
    <mergeCell ref="K21:M21"/>
    <mergeCell ref="K22:M22"/>
    <mergeCell ref="A23:B31"/>
    <mergeCell ref="K23:M23"/>
    <mergeCell ref="N18:N20"/>
    <mergeCell ref="K19:M19"/>
    <mergeCell ref="K20:M20"/>
    <mergeCell ref="I24:J24"/>
    <mergeCell ref="I25:J25"/>
    <mergeCell ref="A17:C17"/>
    <mergeCell ref="K17:M17"/>
    <mergeCell ref="A18:B22"/>
    <mergeCell ref="K18:M18"/>
    <mergeCell ref="A15:C15"/>
    <mergeCell ref="K15:M15"/>
    <mergeCell ref="A16:C16"/>
    <mergeCell ref="K16:M16"/>
    <mergeCell ref="F15:G15"/>
    <mergeCell ref="F16:G16"/>
    <mergeCell ref="A13:C13"/>
    <mergeCell ref="K13:M13"/>
    <mergeCell ref="A14:C14"/>
    <mergeCell ref="K14:M14"/>
    <mergeCell ref="I13:J13"/>
    <mergeCell ref="I14:J14"/>
    <mergeCell ref="A11:C11"/>
    <mergeCell ref="K11:M11"/>
    <mergeCell ref="A12:C12"/>
    <mergeCell ref="K12:M12"/>
    <mergeCell ref="I11:J11"/>
    <mergeCell ref="I12:J12"/>
    <mergeCell ref="F11:G11"/>
    <mergeCell ref="F12:G12"/>
    <mergeCell ref="F13:G13"/>
    <mergeCell ref="F14:G14"/>
    <mergeCell ref="A4:C5"/>
    <mergeCell ref="K4:M5"/>
    <mergeCell ref="N4:N5"/>
    <mergeCell ref="A6:C6"/>
    <mergeCell ref="K6:M6"/>
    <mergeCell ref="A9:C9"/>
    <mergeCell ref="K9:M9"/>
    <mergeCell ref="A10:C10"/>
    <mergeCell ref="K10:M10"/>
    <mergeCell ref="I10:J10"/>
    <mergeCell ref="A7:C7"/>
    <mergeCell ref="K7:M7"/>
    <mergeCell ref="A8:C8"/>
    <mergeCell ref="K8:M8"/>
    <mergeCell ref="F6:G6"/>
    <mergeCell ref="F7:G7"/>
    <mergeCell ref="F8:G8"/>
    <mergeCell ref="F9:G9"/>
    <mergeCell ref="F10:G10"/>
    <mergeCell ref="F5:G5"/>
    <mergeCell ref="I5:J5"/>
    <mergeCell ref="I6:J6"/>
    <mergeCell ref="I7:J7"/>
    <mergeCell ref="I8:J8"/>
  </mergeCells>
  <phoneticPr fontId="17" type="noConversion"/>
  <printOptions horizontalCentered="1"/>
  <pageMargins left="0.2" right="0.2" top="0.39370078740157483" bottom="0.22" header="0.51181102362204722" footer="0"/>
  <pageSetup paperSize="9" scale="98" orientation="portrait" useFirstPageNumber="1" r:id="rId1"/>
  <headerFooter alignWithMargins="0"/>
  <legacyDrawing r:id="rId2"/>
</worksheet>
</file>

<file path=xl/worksheets/sheet11.xml><?xml version="1.0" encoding="utf-8"?>
<worksheet xmlns="http://schemas.openxmlformats.org/spreadsheetml/2006/main" xmlns:r="http://schemas.openxmlformats.org/officeDocument/2006/relationships">
  <sheetPr>
    <tabColor rgb="FFFF0000"/>
  </sheetPr>
  <dimension ref="A1:B2"/>
  <sheetViews>
    <sheetView workbookViewId="0">
      <selection activeCell="S42" sqref="S42"/>
    </sheetView>
  </sheetViews>
  <sheetFormatPr defaultRowHeight="13.5"/>
  <cols>
    <col min="1" max="1" width="14.21875" style="583" customWidth="1"/>
    <col min="2" max="2" width="22.33203125" style="583" customWidth="1"/>
    <col min="3" max="16384" width="8.88671875" style="583"/>
  </cols>
  <sheetData>
    <row r="1" spans="1:2" ht="15.75" customHeight="1">
      <c r="A1" s="584" t="s">
        <v>661</v>
      </c>
      <c r="B1" s="585" t="s">
        <v>663</v>
      </c>
    </row>
    <row r="2" spans="1:2" ht="15.75" customHeight="1">
      <c r="A2" s="584" t="s">
        <v>662</v>
      </c>
      <c r="B2" s="585" t="s">
        <v>678</v>
      </c>
    </row>
  </sheetData>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tabColor theme="5" tint="0.59999389629810485"/>
  </sheetPr>
  <dimension ref="A3:Q63"/>
  <sheetViews>
    <sheetView workbookViewId="0">
      <selection activeCell="L17" sqref="L17"/>
    </sheetView>
  </sheetViews>
  <sheetFormatPr defaultRowHeight="13.5"/>
  <cols>
    <col min="1" max="1" width="4.5546875" customWidth="1"/>
    <col min="2" max="2" width="8.77734375" customWidth="1"/>
    <col min="3" max="3" width="2.88671875" customWidth="1"/>
    <col min="4" max="4" width="12.44140625" customWidth="1"/>
    <col min="5" max="5" width="17.6640625" customWidth="1"/>
    <col min="6" max="6" width="9" customWidth="1"/>
    <col min="7" max="7" width="10.77734375" customWidth="1"/>
    <col min="8" max="8" width="7.33203125" customWidth="1"/>
    <col min="9" max="9" width="4" customWidth="1"/>
    <col min="13" max="13" width="11.88671875" customWidth="1"/>
    <col min="16" max="16" width="16.77734375" customWidth="1"/>
  </cols>
  <sheetData>
    <row r="3" spans="1:8" ht="14.25">
      <c r="A3" s="637"/>
      <c r="B3" s="637"/>
      <c r="C3" s="637"/>
      <c r="D3" s="637"/>
      <c r="E3" s="637"/>
      <c r="F3" s="637"/>
      <c r="G3" s="637"/>
      <c r="H3" s="637"/>
    </row>
    <row r="6" spans="1:8" s="1" customFormat="1" ht="31.5">
      <c r="A6" s="640" t="s">
        <v>639</v>
      </c>
      <c r="B6" s="641"/>
      <c r="C6" s="641"/>
      <c r="D6" s="641"/>
      <c r="E6" s="641"/>
      <c r="F6" s="30"/>
    </row>
    <row r="7" spans="1:8" s="2" customFormat="1" ht="32.25" customHeight="1"/>
    <row r="8" spans="1:8" s="2" customFormat="1" ht="19.5" customHeight="1"/>
    <row r="9" spans="1:8" s="2" customFormat="1" ht="19.5" customHeight="1"/>
    <row r="10" spans="1:8" s="2" customFormat="1" ht="12" customHeight="1"/>
    <row r="11" spans="1:8" s="2" customFormat="1" ht="18.75">
      <c r="E11" s="43" t="s">
        <v>81</v>
      </c>
      <c r="F11" s="43"/>
      <c r="G11" s="43"/>
    </row>
    <row r="12" spans="1:8" s="2" customFormat="1" ht="6" customHeight="1">
      <c r="E12" s="8"/>
      <c r="F12" s="8"/>
      <c r="G12" s="8"/>
    </row>
    <row r="13" spans="1:8" s="2" customFormat="1" ht="14.25">
      <c r="B13" s="3" t="s">
        <v>2</v>
      </c>
      <c r="C13" s="4" t="s">
        <v>640</v>
      </c>
      <c r="D13" s="4"/>
    </row>
    <row r="14" spans="1:8" s="2" customFormat="1" ht="6" customHeight="1"/>
    <row r="15" spans="1:8" s="2" customFormat="1" ht="14.25">
      <c r="B15" s="3" t="s">
        <v>2</v>
      </c>
      <c r="C15" s="18" t="s">
        <v>641</v>
      </c>
      <c r="D15" s="18"/>
      <c r="E15" s="19"/>
      <c r="F15" s="19"/>
      <c r="G15" s="19"/>
    </row>
    <row r="16" spans="1:8" s="2" customFormat="1" ht="14.25" customHeight="1">
      <c r="C16" s="636" t="s">
        <v>122</v>
      </c>
      <c r="D16" s="636"/>
      <c r="E16" s="636"/>
      <c r="F16" s="636"/>
      <c r="G16" s="636"/>
      <c r="H16" s="636"/>
    </row>
    <row r="17" spans="1:15" s="2" customFormat="1" ht="18" customHeight="1">
      <c r="B17" s="3" t="s">
        <v>2</v>
      </c>
      <c r="C17" s="4" t="s">
        <v>37</v>
      </c>
      <c r="D17" s="4"/>
    </row>
    <row r="18" spans="1:15" s="2" customFormat="1" ht="7.5" customHeight="1">
      <c r="B18" s="3"/>
      <c r="C18" s="4"/>
      <c r="D18" s="4"/>
    </row>
    <row r="19" spans="1:15" s="2" customFormat="1" ht="16.5" customHeight="1">
      <c r="C19" s="2" t="s">
        <v>48</v>
      </c>
      <c r="D19" s="33" t="s">
        <v>49</v>
      </c>
      <c r="E19" s="2" t="s">
        <v>38</v>
      </c>
      <c r="F19" s="41" t="s">
        <v>82</v>
      </c>
      <c r="G19" s="32" t="s">
        <v>111</v>
      </c>
      <c r="O19" s="32"/>
    </row>
    <row r="20" spans="1:15" s="2" customFormat="1" ht="7.5" customHeight="1">
      <c r="C20" s="31"/>
      <c r="D20" s="33"/>
      <c r="F20" s="41"/>
      <c r="M20" s="32"/>
    </row>
    <row r="21" spans="1:15" s="2" customFormat="1" ht="16.5" customHeight="1">
      <c r="C21" s="2" t="s">
        <v>48</v>
      </c>
      <c r="D21" s="33" t="s">
        <v>93</v>
      </c>
      <c r="E21" s="2" t="s">
        <v>39</v>
      </c>
      <c r="F21" s="42" t="s">
        <v>84</v>
      </c>
      <c r="G21" s="32" t="s">
        <v>77</v>
      </c>
      <c r="M21" s="32"/>
    </row>
    <row r="22" spans="1:15" s="2" customFormat="1" ht="6.75" customHeight="1">
      <c r="C22" s="31"/>
      <c r="F22" s="41"/>
      <c r="M22" s="32"/>
    </row>
    <row r="23" spans="1:15" s="2" customFormat="1" ht="16.5" customHeight="1">
      <c r="C23" s="2" t="s">
        <v>48</v>
      </c>
      <c r="D23" s="33" t="s">
        <v>50</v>
      </c>
      <c r="E23" s="2" t="s">
        <v>40</v>
      </c>
      <c r="F23" s="41" t="s">
        <v>82</v>
      </c>
      <c r="G23" s="312" t="s">
        <v>435</v>
      </c>
      <c r="M23" s="32"/>
    </row>
    <row r="24" spans="1:15" s="2" customFormat="1" ht="8.25" customHeight="1">
      <c r="C24" s="31"/>
      <c r="F24" s="41"/>
      <c r="M24" s="32"/>
    </row>
    <row r="25" spans="1:15" s="2" customFormat="1" ht="16.5" customHeight="1">
      <c r="C25" s="2" t="s">
        <v>48</v>
      </c>
      <c r="D25" s="33" t="s">
        <v>52</v>
      </c>
      <c r="E25" s="2" t="s">
        <v>42</v>
      </c>
      <c r="F25" s="41" t="s">
        <v>82</v>
      </c>
      <c r="G25" s="32" t="s">
        <v>78</v>
      </c>
      <c r="K25" s="33"/>
      <c r="L25" s="33"/>
      <c r="M25" s="32"/>
    </row>
    <row r="26" spans="1:15" s="2" customFormat="1" ht="6" customHeight="1">
      <c r="C26" s="31"/>
      <c r="F26" s="41"/>
      <c r="L26" s="31"/>
      <c r="M26" s="32"/>
    </row>
    <row r="27" spans="1:15" s="2" customFormat="1" ht="16.5" customHeight="1">
      <c r="C27" s="2" t="s">
        <v>48</v>
      </c>
      <c r="D27" s="33" t="s">
        <v>51</v>
      </c>
      <c r="E27" s="2" t="s">
        <v>41</v>
      </c>
      <c r="F27" s="41" t="s">
        <v>83</v>
      </c>
      <c r="G27" s="32" t="s">
        <v>79</v>
      </c>
      <c r="L27" s="31"/>
    </row>
    <row r="28" spans="1:15" s="2" customFormat="1" ht="6.75" customHeight="1">
      <c r="C28" s="31"/>
      <c r="F28" s="41"/>
      <c r="K28" s="29" t="s">
        <v>44</v>
      </c>
      <c r="L28" s="29"/>
      <c r="M28" s="32"/>
    </row>
    <row r="29" spans="1:15" s="2" customFormat="1" ht="16.5" customHeight="1">
      <c r="C29" s="2" t="s">
        <v>48</v>
      </c>
      <c r="D29" s="33" t="s">
        <v>53</v>
      </c>
      <c r="E29" s="2" t="s">
        <v>43</v>
      </c>
      <c r="F29" s="41" t="s">
        <v>83</v>
      </c>
      <c r="G29" s="32" t="s">
        <v>80</v>
      </c>
    </row>
    <row r="30" spans="1:15" s="2" customFormat="1" ht="8.25" customHeight="1">
      <c r="C30" s="31"/>
      <c r="F30" s="33"/>
    </row>
    <row r="31" spans="1:15" s="2" customFormat="1" ht="6.75" customHeight="1">
      <c r="B31" s="645"/>
      <c r="C31" s="645"/>
      <c r="D31" s="645"/>
      <c r="E31" s="645"/>
      <c r="F31" s="645"/>
      <c r="G31" s="645"/>
    </row>
    <row r="32" spans="1:15" s="2" customFormat="1" ht="13.5" customHeight="1">
      <c r="A32" s="643" t="s">
        <v>121</v>
      </c>
      <c r="B32" s="643"/>
      <c r="C32" s="643"/>
      <c r="D32" s="643"/>
      <c r="E32" s="643"/>
      <c r="F32" s="643"/>
      <c r="G32" s="643"/>
      <c r="H32" s="643"/>
    </row>
    <row r="33" spans="1:17" s="2" customFormat="1" ht="18" customHeight="1">
      <c r="A33" s="643" t="s">
        <v>36</v>
      </c>
      <c r="B33" s="643"/>
      <c r="C33" s="643"/>
      <c r="D33" s="643"/>
      <c r="E33" s="643"/>
      <c r="F33" s="643"/>
      <c r="G33" s="643"/>
      <c r="H33" s="643"/>
    </row>
    <row r="34" spans="1:17" s="2" customFormat="1" ht="18" customHeight="1">
      <c r="A34" s="644" t="s">
        <v>90</v>
      </c>
      <c r="B34" s="644"/>
      <c r="C34" s="644"/>
      <c r="D34" s="644"/>
      <c r="E34" s="644"/>
      <c r="F34" s="644"/>
      <c r="G34" s="644"/>
      <c r="H34" s="644"/>
    </row>
    <row r="35" spans="1:17" s="2" customFormat="1" ht="18" customHeight="1">
      <c r="A35" s="107" t="s">
        <v>108</v>
      </c>
      <c r="B35" s="62"/>
      <c r="C35" s="62"/>
      <c r="D35" s="62"/>
      <c r="E35" s="62"/>
      <c r="F35" s="62"/>
      <c r="G35" s="62"/>
      <c r="H35" s="62"/>
    </row>
    <row r="36" spans="1:17" s="2" customFormat="1" ht="18" customHeight="1">
      <c r="A36" s="21"/>
      <c r="B36" s="107" t="s">
        <v>109</v>
      </c>
      <c r="C36" s="62"/>
      <c r="D36" s="62"/>
      <c r="E36" s="62"/>
      <c r="F36" s="62"/>
      <c r="G36" s="62"/>
      <c r="H36" s="21"/>
      <c r="M36" s="5"/>
      <c r="N36" s="5"/>
      <c r="O36" s="5"/>
      <c r="P36" s="5"/>
      <c r="Q36" s="5"/>
    </row>
    <row r="37" spans="1:17" s="2" customFormat="1" ht="18" customHeight="1">
      <c r="A37" s="21"/>
      <c r="B37" s="129" t="s">
        <v>125</v>
      </c>
      <c r="C37" s="62"/>
      <c r="D37" s="62"/>
      <c r="E37" s="62"/>
      <c r="F37" s="62"/>
      <c r="G37" s="62"/>
      <c r="H37" s="21"/>
      <c r="K37" s="5"/>
      <c r="L37" s="5"/>
      <c r="M37" s="5"/>
      <c r="N37" s="5"/>
      <c r="O37" s="5"/>
      <c r="P37" s="5"/>
      <c r="Q37" s="5"/>
    </row>
    <row r="38" spans="1:17" s="2" customFormat="1" ht="18" customHeight="1">
      <c r="A38" s="21"/>
      <c r="B38" s="62" t="s">
        <v>45</v>
      </c>
      <c r="C38" s="62"/>
      <c r="D38" s="62"/>
      <c r="E38" s="62"/>
      <c r="F38" s="62"/>
      <c r="G38" s="62"/>
      <c r="H38" s="21"/>
      <c r="K38" s="5"/>
      <c r="L38" s="5"/>
      <c r="M38" s="5"/>
      <c r="N38" s="5"/>
      <c r="O38" s="5"/>
      <c r="P38" s="5"/>
      <c r="Q38" s="5"/>
    </row>
    <row r="39" spans="1:17" s="2" customFormat="1" ht="18" customHeight="1">
      <c r="A39" s="21"/>
      <c r="B39" s="107" t="s">
        <v>110</v>
      </c>
      <c r="C39" s="62"/>
      <c r="D39" s="62"/>
      <c r="E39" s="62"/>
      <c r="F39" s="62"/>
      <c r="G39" s="62"/>
      <c r="H39" s="21"/>
      <c r="K39" s="5"/>
      <c r="L39" s="5"/>
      <c r="M39" s="5"/>
      <c r="N39" s="5"/>
      <c r="O39" s="5"/>
      <c r="P39" s="5"/>
      <c r="Q39" s="5"/>
    </row>
    <row r="40" spans="1:17" s="2" customFormat="1" ht="23.25" customHeight="1">
      <c r="A40" s="15" t="s">
        <v>46</v>
      </c>
      <c r="B40" s="643" t="s">
        <v>47</v>
      </c>
      <c r="C40" s="643"/>
      <c r="D40" s="643"/>
      <c r="E40" s="643"/>
      <c r="F40" s="643"/>
      <c r="G40" s="643"/>
      <c r="H40" s="15"/>
      <c r="K40" s="5"/>
      <c r="L40" s="5"/>
    </row>
    <row r="41" spans="1:17" s="2" customFormat="1" ht="23.25" customHeight="1">
      <c r="A41" s="15"/>
      <c r="B41" s="313"/>
      <c r="C41" s="313"/>
      <c r="D41" s="313"/>
      <c r="E41" s="313"/>
      <c r="F41" s="313"/>
      <c r="G41" s="313"/>
      <c r="H41" s="15"/>
      <c r="K41" s="5"/>
      <c r="L41" s="5"/>
    </row>
    <row r="42" spans="1:17" s="5" customFormat="1" ht="19.5" customHeight="1">
      <c r="A42" s="642" t="s">
        <v>92</v>
      </c>
      <c r="B42" s="642"/>
      <c r="C42" s="642"/>
      <c r="D42" s="642"/>
      <c r="E42" s="642"/>
      <c r="F42" s="642"/>
      <c r="G42" s="642"/>
      <c r="H42" s="642"/>
      <c r="I42" s="642"/>
      <c r="K42" s="2"/>
      <c r="L42" s="2"/>
      <c r="M42" s="2"/>
      <c r="N42" s="2"/>
      <c r="O42" s="2"/>
      <c r="P42" s="2"/>
      <c r="Q42" s="2"/>
    </row>
    <row r="43" spans="1:17" s="5" customFormat="1" ht="18.75" customHeight="1">
      <c r="A43" s="642" t="s">
        <v>91</v>
      </c>
      <c r="B43" s="642"/>
      <c r="C43" s="642"/>
      <c r="D43" s="642"/>
      <c r="E43" s="642"/>
      <c r="F43" s="642"/>
      <c r="G43" s="642"/>
      <c r="H43" s="642"/>
      <c r="I43" s="642"/>
      <c r="K43" s="2"/>
      <c r="L43" s="2"/>
      <c r="M43" s="2"/>
      <c r="N43" s="2"/>
      <c r="O43" s="2"/>
      <c r="P43" s="2"/>
      <c r="Q43" s="2"/>
    </row>
    <row r="44" spans="1:17" s="5" customFormat="1" ht="19.5" customHeight="1">
      <c r="A44" s="639" t="s">
        <v>124</v>
      </c>
      <c r="B44" s="639"/>
      <c r="C44" s="639"/>
      <c r="D44" s="639"/>
      <c r="E44" s="639"/>
      <c r="F44" s="639"/>
      <c r="G44" s="639"/>
      <c r="H44" s="639"/>
      <c r="I44" s="639"/>
      <c r="K44"/>
      <c r="L44"/>
      <c r="M44"/>
      <c r="N44"/>
      <c r="O44"/>
      <c r="P44"/>
      <c r="Q44"/>
    </row>
    <row r="45" spans="1:17" s="5" customFormat="1" ht="19.5" customHeight="1">
      <c r="A45" s="638" t="s">
        <v>438</v>
      </c>
      <c r="B45" s="638"/>
      <c r="C45" s="638"/>
      <c r="D45" s="638"/>
      <c r="E45" s="638"/>
      <c r="F45" s="638"/>
      <c r="G45" s="638"/>
      <c r="H45" s="638"/>
      <c r="I45" s="638"/>
      <c r="K45"/>
      <c r="L45"/>
      <c r="M45"/>
      <c r="N45"/>
      <c r="O45"/>
      <c r="P45"/>
      <c r="Q45"/>
    </row>
    <row r="46" spans="1:17" s="5" customFormat="1" ht="22.5" customHeight="1">
      <c r="A46" s="635" t="s">
        <v>123</v>
      </c>
      <c r="B46" s="635"/>
      <c r="C46" s="635"/>
      <c r="D46" s="635"/>
      <c r="E46" s="635"/>
      <c r="F46" s="635"/>
      <c r="G46" s="635"/>
      <c r="H46" s="635"/>
      <c r="I46" s="635"/>
      <c r="K46"/>
      <c r="L46"/>
      <c r="M46"/>
      <c r="N46"/>
      <c r="O46"/>
      <c r="P46"/>
      <c r="Q46"/>
    </row>
    <row r="47" spans="1:17" s="2" customFormat="1">
      <c r="K47"/>
      <c r="L47"/>
      <c r="M47"/>
      <c r="N47"/>
      <c r="O47"/>
      <c r="P47"/>
      <c r="Q47"/>
    </row>
    <row r="48" spans="1:17" s="2" customFormat="1">
      <c r="K48"/>
      <c r="L48"/>
      <c r="M48"/>
      <c r="N48"/>
      <c r="O48"/>
      <c r="P48"/>
      <c r="Q48"/>
    </row>
    <row r="51" spans="1:5">
      <c r="E51" t="s">
        <v>44</v>
      </c>
    </row>
    <row r="52" spans="1:5">
      <c r="A52" s="2"/>
      <c r="B52" s="2"/>
    </row>
    <row r="53" spans="1:5">
      <c r="A53" s="2"/>
      <c r="B53" s="2"/>
    </row>
    <row r="54" spans="1:5">
      <c r="A54" s="2"/>
      <c r="B54" s="2"/>
    </row>
    <row r="55" spans="1:5">
      <c r="A55" s="31"/>
      <c r="B55" s="2"/>
    </row>
    <row r="56" spans="1:5">
      <c r="A56" s="2"/>
      <c r="B56" s="2"/>
    </row>
    <row r="57" spans="1:5">
      <c r="A57" s="2"/>
      <c r="B57" s="2"/>
    </row>
    <row r="58" spans="1:5">
      <c r="A58" s="31"/>
      <c r="B58" s="2"/>
    </row>
    <row r="59" spans="1:5">
      <c r="A59" s="2"/>
      <c r="B59" s="2"/>
    </row>
    <row r="60" spans="1:5">
      <c r="A60" s="2"/>
      <c r="B60" s="2"/>
      <c r="C60" s="2"/>
      <c r="D60" s="2"/>
    </row>
    <row r="61" spans="1:5">
      <c r="A61" s="31"/>
      <c r="B61" s="2"/>
      <c r="C61" s="2"/>
      <c r="D61" s="2"/>
    </row>
    <row r="62" spans="1:5">
      <c r="A62" s="2"/>
      <c r="B62" s="2"/>
      <c r="C62" s="2"/>
      <c r="D62" s="2"/>
    </row>
    <row r="63" spans="1:5">
      <c r="A63" s="2"/>
      <c r="B63" s="2"/>
      <c r="C63" s="2"/>
      <c r="D63" s="2"/>
    </row>
  </sheetData>
  <mergeCells count="13">
    <mergeCell ref="A46:I46"/>
    <mergeCell ref="C16:H16"/>
    <mergeCell ref="A3:H3"/>
    <mergeCell ref="A45:I45"/>
    <mergeCell ref="A44:I44"/>
    <mergeCell ref="A6:E6"/>
    <mergeCell ref="A42:I42"/>
    <mergeCell ref="A33:H33"/>
    <mergeCell ref="A43:I43"/>
    <mergeCell ref="B40:G40"/>
    <mergeCell ref="A34:H34"/>
    <mergeCell ref="B31:G31"/>
    <mergeCell ref="A32:H32"/>
  </mergeCells>
  <phoneticPr fontId="17" type="noConversion"/>
  <printOptions horizontalCentered="1"/>
  <pageMargins left="0.39370078740157483" right="0.47244094488188981" top="0.82677165354330717" bottom="0.5511811023622047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7" tint="0.39997558519241921"/>
  </sheetPr>
  <dimension ref="A1:C16"/>
  <sheetViews>
    <sheetView zoomScaleSheetLayoutView="85" workbookViewId="0">
      <selection sqref="A1:C1"/>
    </sheetView>
  </sheetViews>
  <sheetFormatPr defaultColWidth="9.77734375" defaultRowHeight="13.5"/>
  <cols>
    <col min="1" max="1" width="28.88671875" style="368" customWidth="1"/>
    <col min="2" max="2" width="4" style="368" customWidth="1"/>
    <col min="3" max="3" width="53.33203125" style="368" customWidth="1"/>
    <col min="4" max="16384" width="9.77734375" style="368"/>
  </cols>
  <sheetData>
    <row r="1" spans="1:3" ht="93" customHeight="1">
      <c r="A1" s="648"/>
      <c r="B1" s="648"/>
      <c r="C1" s="648"/>
    </row>
    <row r="2" spans="1:3" ht="30" customHeight="1" thickBot="1">
      <c r="A2" s="653" t="s">
        <v>642</v>
      </c>
      <c r="B2" s="653"/>
      <c r="C2" s="653"/>
    </row>
    <row r="3" spans="1:3" ht="39.75" customHeight="1" thickBot="1">
      <c r="A3" s="654" t="s">
        <v>531</v>
      </c>
      <c r="B3" s="655"/>
      <c r="C3" s="450" t="s">
        <v>532</v>
      </c>
    </row>
    <row r="4" spans="1:3" ht="62.25" customHeight="1">
      <c r="A4" s="656" t="s">
        <v>548</v>
      </c>
      <c r="B4" s="657"/>
      <c r="C4" s="471" t="s">
        <v>655</v>
      </c>
    </row>
    <row r="5" spans="1:3" ht="123" customHeight="1">
      <c r="A5" s="658" t="s">
        <v>643</v>
      </c>
      <c r="B5" s="659"/>
      <c r="C5" s="449" t="s">
        <v>644</v>
      </c>
    </row>
    <row r="6" spans="1:3" ht="65.25" customHeight="1">
      <c r="A6" s="658" t="s">
        <v>645</v>
      </c>
      <c r="B6" s="659"/>
      <c r="C6" s="449" t="s">
        <v>651</v>
      </c>
    </row>
    <row r="7" spans="1:3" s="459" customFormat="1" ht="49.5" customHeight="1">
      <c r="A7" s="649" t="s">
        <v>646</v>
      </c>
      <c r="B7" s="650"/>
      <c r="C7" s="449" t="s">
        <v>652</v>
      </c>
    </row>
    <row r="8" spans="1:3" s="459" customFormat="1" ht="49.5" customHeight="1">
      <c r="A8" s="649" t="s">
        <v>647</v>
      </c>
      <c r="B8" s="650"/>
      <c r="C8" s="449" t="s">
        <v>653</v>
      </c>
    </row>
    <row r="9" spans="1:3" s="459" customFormat="1" ht="75.75" customHeight="1">
      <c r="A9" s="649" t="s">
        <v>648</v>
      </c>
      <c r="B9" s="650"/>
      <c r="C9" s="449" t="s">
        <v>654</v>
      </c>
    </row>
    <row r="10" spans="1:3" ht="74.25" customHeight="1">
      <c r="A10" s="651" t="s">
        <v>649</v>
      </c>
      <c r="B10" s="652"/>
      <c r="C10" s="449" t="s">
        <v>650</v>
      </c>
    </row>
    <row r="11" spans="1:3" ht="15" customHeight="1">
      <c r="B11" s="498"/>
    </row>
    <row r="12" spans="1:3" ht="36" customHeight="1">
      <c r="A12" s="646">
        <v>42111</v>
      </c>
      <c r="B12" s="646"/>
      <c r="C12" s="646"/>
    </row>
    <row r="13" spans="1:3" ht="51" customHeight="1">
      <c r="A13" s="647" t="s">
        <v>474</v>
      </c>
      <c r="B13" s="647"/>
      <c r="C13" s="647"/>
    </row>
    <row r="14" spans="1:3" ht="12.75" customHeight="1"/>
    <row r="15" spans="1:3" ht="30.75" customHeight="1">
      <c r="B15" s="496"/>
      <c r="C15" s="436"/>
    </row>
    <row r="16" spans="1:3" s="369" customFormat="1" ht="30.75" customHeight="1">
      <c r="B16" s="497"/>
    </row>
  </sheetData>
  <mergeCells count="12">
    <mergeCell ref="A12:C12"/>
    <mergeCell ref="A13:C13"/>
    <mergeCell ref="A1:C1"/>
    <mergeCell ref="A7:B7"/>
    <mergeCell ref="A8:B8"/>
    <mergeCell ref="A9:B9"/>
    <mergeCell ref="A10:B10"/>
    <mergeCell ref="A2:C2"/>
    <mergeCell ref="A3:B3"/>
    <mergeCell ref="A4:B4"/>
    <mergeCell ref="A5:B5"/>
    <mergeCell ref="A6:B6"/>
  </mergeCells>
  <phoneticPr fontId="17" type="noConversion"/>
  <pageMargins left="0.31496062992125984" right="0.23622047244094491" top="0.6692913385826772" bottom="0.19685039370078741" header="0.51181102362204722" footer="0.2362204724409449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4" tint="0.39997558519241921"/>
  </sheetPr>
  <dimension ref="A1:AB110"/>
  <sheetViews>
    <sheetView zoomScaleSheetLayoutView="85" workbookViewId="0">
      <selection activeCell="B2" sqref="B2"/>
    </sheetView>
  </sheetViews>
  <sheetFormatPr defaultColWidth="9.77734375" defaultRowHeight="13.5"/>
  <cols>
    <col min="1" max="1" width="0.6640625" style="78" customWidth="1"/>
    <col min="2" max="2" width="5.5546875" style="78" customWidth="1"/>
    <col min="3" max="3" width="6.88671875" style="78" customWidth="1"/>
    <col min="4" max="12" width="6.21875" style="78" customWidth="1"/>
    <col min="13" max="13" width="6" style="78" customWidth="1"/>
    <col min="14" max="14" width="6.44140625" style="78" customWidth="1"/>
    <col min="15" max="15" width="5.77734375" style="78" customWidth="1"/>
    <col min="16" max="16" width="0.5546875" style="78" customWidth="1"/>
    <col min="17" max="16384" width="9.77734375" style="78"/>
  </cols>
  <sheetData>
    <row r="1" spans="1:16" ht="15.75" customHeight="1"/>
    <row r="2" spans="1:16" s="9" customFormat="1" ht="26.25" customHeight="1">
      <c r="A2" s="24"/>
      <c r="B2" s="24"/>
      <c r="C2" s="24"/>
      <c r="D2" s="24"/>
      <c r="E2" s="24"/>
      <c r="F2" s="24"/>
      <c r="G2" s="24"/>
      <c r="H2" s="24"/>
      <c r="I2" s="24"/>
      <c r="J2" s="24"/>
      <c r="K2" s="24"/>
      <c r="L2" s="24"/>
      <c r="M2" s="24"/>
      <c r="N2" s="24"/>
      <c r="O2" s="24"/>
      <c r="P2" s="14"/>
    </row>
    <row r="3" spans="1:16" s="9" customFormat="1" ht="30" customHeight="1">
      <c r="A3" s="24"/>
      <c r="B3" s="678" t="s">
        <v>175</v>
      </c>
      <c r="C3" s="678"/>
      <c r="D3" s="678"/>
      <c r="E3" s="678"/>
      <c r="F3" s="678"/>
      <c r="G3" s="678"/>
      <c r="H3" s="678"/>
      <c r="I3" s="678"/>
      <c r="J3" s="678"/>
      <c r="K3" s="678"/>
      <c r="L3" s="678"/>
      <c r="M3" s="678"/>
      <c r="N3" s="678"/>
      <c r="O3" s="678"/>
      <c r="P3" s="14"/>
    </row>
    <row r="4" spans="1:16" s="9" customFormat="1" ht="12.75" customHeight="1">
      <c r="A4" s="24"/>
      <c r="B4" s="24"/>
      <c r="C4" s="24"/>
      <c r="D4" s="24"/>
      <c r="E4" s="24"/>
      <c r="F4" s="24"/>
      <c r="G4" s="24"/>
      <c r="H4" s="24"/>
      <c r="I4" s="24"/>
      <c r="J4" s="24"/>
      <c r="K4" s="24"/>
      <c r="L4" s="24"/>
      <c r="M4" s="24"/>
      <c r="N4" s="24"/>
      <c r="O4" s="24"/>
      <c r="P4" s="14"/>
    </row>
    <row r="5" spans="1:16" s="9" customFormat="1" ht="17.25" customHeight="1">
      <c r="A5" s="24" t="s">
        <v>3</v>
      </c>
      <c r="B5" s="24"/>
      <c r="C5" s="24"/>
      <c r="D5" s="24"/>
      <c r="E5" s="24"/>
      <c r="F5" s="24"/>
      <c r="G5" s="24"/>
      <c r="H5" s="24"/>
      <c r="I5" s="24"/>
      <c r="J5" s="24"/>
      <c r="K5" s="24"/>
      <c r="L5" s="24"/>
      <c r="M5" s="24"/>
      <c r="N5" s="24"/>
      <c r="O5" s="24"/>
      <c r="P5" s="14"/>
    </row>
    <row r="6" spans="1:16" s="9" customFormat="1" ht="17.25" customHeight="1">
      <c r="B6" s="662" t="s">
        <v>11</v>
      </c>
      <c r="C6" s="662"/>
      <c r="D6" s="662"/>
      <c r="E6" s="662"/>
      <c r="F6" s="662"/>
      <c r="G6" s="662"/>
      <c r="H6" s="662"/>
      <c r="I6" s="662"/>
      <c r="J6" s="662"/>
      <c r="K6" s="662"/>
      <c r="L6" s="662"/>
      <c r="M6" s="662"/>
      <c r="N6" s="662"/>
      <c r="O6" s="662"/>
    </row>
    <row r="7" spans="1:16" s="9" customFormat="1" ht="17.25" customHeight="1">
      <c r="B7" s="662" t="s">
        <v>120</v>
      </c>
      <c r="C7" s="662"/>
      <c r="D7" s="662"/>
      <c r="E7" s="662"/>
      <c r="F7" s="662"/>
      <c r="G7" s="662"/>
      <c r="H7" s="662"/>
      <c r="I7" s="662"/>
      <c r="J7" s="662"/>
      <c r="K7" s="662"/>
      <c r="L7" s="662"/>
      <c r="M7" s="662"/>
      <c r="N7" s="662"/>
      <c r="O7" s="662"/>
    </row>
    <row r="8" spans="1:16" s="9" customFormat="1" ht="21" customHeight="1">
      <c r="B8" s="662" t="s">
        <v>115</v>
      </c>
      <c r="C8" s="662"/>
      <c r="D8" s="662"/>
      <c r="E8" s="662"/>
      <c r="F8" s="662"/>
      <c r="G8" s="662"/>
      <c r="H8" s="662"/>
      <c r="I8" s="662"/>
      <c r="J8" s="662"/>
      <c r="K8" s="662"/>
      <c r="L8" s="662"/>
      <c r="M8" s="662"/>
      <c r="N8" s="662"/>
      <c r="O8" s="662"/>
    </row>
    <row r="9" spans="1:16" s="9" customFormat="1" ht="17.25" customHeight="1">
      <c r="B9" s="662" t="s">
        <v>159</v>
      </c>
      <c r="C9" s="662"/>
      <c r="D9" s="662"/>
      <c r="E9" s="662"/>
      <c r="F9" s="662"/>
      <c r="G9" s="662"/>
      <c r="H9" s="662"/>
      <c r="I9" s="662"/>
      <c r="J9" s="662"/>
      <c r="K9" s="662"/>
      <c r="L9" s="662"/>
      <c r="M9" s="662"/>
      <c r="N9" s="662"/>
      <c r="O9" s="662"/>
    </row>
    <row r="10" spans="1:16" s="9" customFormat="1" ht="17.25" customHeight="1">
      <c r="B10" s="109"/>
      <c r="C10" s="109" t="s">
        <v>112</v>
      </c>
      <c r="D10" s="109"/>
      <c r="E10" s="109"/>
      <c r="F10" s="109"/>
      <c r="G10" s="109"/>
      <c r="H10" s="109"/>
      <c r="I10" s="109"/>
      <c r="J10" s="109"/>
      <c r="K10" s="109"/>
      <c r="L10" s="109"/>
      <c r="M10" s="109"/>
      <c r="N10" s="109"/>
      <c r="O10" s="109"/>
    </row>
    <row r="11" spans="1:16" s="9" customFormat="1" ht="17.25" customHeight="1">
      <c r="B11" s="662" t="s">
        <v>434</v>
      </c>
      <c r="C11" s="662"/>
      <c r="D11" s="662"/>
      <c r="E11" s="662"/>
      <c r="F11" s="662"/>
      <c r="G11" s="662"/>
      <c r="H11" s="662"/>
      <c r="I11" s="662"/>
      <c r="J11" s="662"/>
      <c r="K11" s="662"/>
      <c r="L11" s="662"/>
      <c r="M11" s="662"/>
      <c r="N11" s="662"/>
      <c r="O11" s="662"/>
    </row>
    <row r="12" spans="1:16" s="9" customFormat="1" ht="17.25" customHeight="1">
      <c r="B12" s="142"/>
      <c r="C12" s="152" t="s">
        <v>160</v>
      </c>
      <c r="D12" s="142"/>
      <c r="E12" s="142"/>
      <c r="F12" s="142"/>
      <c r="G12" s="142"/>
      <c r="H12" s="142"/>
      <c r="I12" s="142"/>
      <c r="J12" s="142"/>
      <c r="K12" s="142"/>
      <c r="L12" s="142"/>
      <c r="M12" s="142"/>
      <c r="N12" s="142"/>
      <c r="O12" s="142"/>
    </row>
    <row r="13" spans="1:16" s="9" customFormat="1" ht="17.25" customHeight="1" thickBot="1">
      <c r="B13" s="662" t="s">
        <v>94</v>
      </c>
      <c r="C13" s="662"/>
      <c r="D13" s="662"/>
      <c r="E13" s="662"/>
      <c r="F13" s="662"/>
      <c r="G13" s="662"/>
      <c r="H13" s="662"/>
      <c r="I13" s="662"/>
      <c r="J13" s="662"/>
      <c r="K13" s="662"/>
      <c r="L13" s="662"/>
      <c r="M13" s="662"/>
      <c r="N13" s="662"/>
      <c r="O13" s="662"/>
    </row>
    <row r="14" spans="1:16" s="9" customFormat="1" ht="15.75" customHeight="1">
      <c r="B14" s="679" t="s">
        <v>4</v>
      </c>
      <c r="C14" s="680"/>
      <c r="D14" s="57">
        <v>1</v>
      </c>
      <c r="E14" s="57">
        <v>2</v>
      </c>
      <c r="F14" s="57">
        <v>3</v>
      </c>
      <c r="G14" s="57">
        <v>4</v>
      </c>
      <c r="H14" s="57">
        <v>5</v>
      </c>
      <c r="I14" s="57">
        <v>6</v>
      </c>
      <c r="J14" s="57">
        <v>7</v>
      </c>
      <c r="K14" s="57">
        <v>8</v>
      </c>
      <c r="L14" s="57">
        <v>9</v>
      </c>
      <c r="M14" s="57">
        <v>10</v>
      </c>
      <c r="N14" s="57">
        <v>11</v>
      </c>
      <c r="O14" s="58">
        <v>12</v>
      </c>
    </row>
    <row r="15" spans="1:16" s="9" customFormat="1" ht="17.25" customHeight="1" thickBot="1">
      <c r="B15" s="681" t="s">
        <v>10</v>
      </c>
      <c r="C15" s="682"/>
      <c r="D15" s="59">
        <v>2</v>
      </c>
      <c r="E15" s="59">
        <v>2</v>
      </c>
      <c r="F15" s="59">
        <v>6.5</v>
      </c>
      <c r="G15" s="59">
        <v>8</v>
      </c>
      <c r="H15" s="59">
        <v>9.5</v>
      </c>
      <c r="I15" s="59">
        <v>11</v>
      </c>
      <c r="J15" s="59">
        <v>12.5</v>
      </c>
      <c r="K15" s="59">
        <v>14</v>
      </c>
      <c r="L15" s="59">
        <v>15.5</v>
      </c>
      <c r="M15" s="59">
        <v>17</v>
      </c>
      <c r="N15" s="59">
        <v>18.5</v>
      </c>
      <c r="O15" s="60">
        <v>20</v>
      </c>
    </row>
    <row r="16" spans="1:16" s="9" customFormat="1" ht="9" customHeight="1">
      <c r="B16" s="112"/>
      <c r="C16" s="112"/>
      <c r="D16" s="112"/>
      <c r="E16" s="112"/>
      <c r="F16" s="112"/>
      <c r="G16" s="112"/>
      <c r="H16" s="112"/>
      <c r="I16" s="112"/>
      <c r="J16" s="112"/>
      <c r="K16" s="112"/>
      <c r="L16" s="112"/>
      <c r="M16" s="112"/>
      <c r="N16" s="112"/>
      <c r="O16" s="112"/>
    </row>
    <row r="17" spans="1:16" s="9" customFormat="1" ht="17.25" customHeight="1">
      <c r="B17" s="662" t="s">
        <v>131</v>
      </c>
      <c r="C17" s="662"/>
      <c r="D17" s="662"/>
      <c r="E17" s="662"/>
      <c r="F17" s="662"/>
      <c r="G17" s="662"/>
      <c r="H17" s="662"/>
      <c r="I17" s="662"/>
      <c r="J17" s="662"/>
      <c r="K17" s="662"/>
      <c r="L17" s="662"/>
      <c r="M17" s="662"/>
      <c r="N17" s="662"/>
      <c r="O17" s="662"/>
    </row>
    <row r="18" spans="1:16" s="9" customFormat="1" ht="17.25" customHeight="1">
      <c r="B18" s="662" t="s">
        <v>12</v>
      </c>
      <c r="C18" s="662"/>
      <c r="D18" s="662"/>
      <c r="E18" s="662"/>
      <c r="F18" s="662"/>
      <c r="G18" s="662"/>
      <c r="H18" s="662"/>
      <c r="I18" s="662"/>
      <c r="J18" s="662"/>
      <c r="K18" s="662"/>
      <c r="L18" s="662"/>
      <c r="M18" s="662"/>
      <c r="N18" s="662"/>
      <c r="O18" s="662"/>
    </row>
    <row r="19" spans="1:16" s="9" customFormat="1" ht="21" customHeight="1">
      <c r="B19" s="662" t="s">
        <v>132</v>
      </c>
      <c r="C19" s="662"/>
      <c r="D19" s="662"/>
      <c r="E19" s="662"/>
      <c r="F19" s="662"/>
      <c r="G19" s="662"/>
      <c r="H19" s="662"/>
      <c r="I19" s="662"/>
      <c r="J19" s="662"/>
      <c r="K19" s="662"/>
      <c r="L19" s="662"/>
      <c r="M19" s="662"/>
      <c r="N19" s="662"/>
      <c r="O19" s="662"/>
    </row>
    <row r="20" spans="1:16" s="9" customFormat="1" ht="17.25" customHeight="1">
      <c r="B20" s="662" t="s">
        <v>26</v>
      </c>
      <c r="C20" s="662"/>
      <c r="D20" s="662"/>
      <c r="E20" s="662"/>
      <c r="F20" s="662"/>
      <c r="G20" s="662"/>
      <c r="H20" s="662"/>
      <c r="I20" s="662"/>
      <c r="J20" s="662"/>
      <c r="K20" s="662"/>
      <c r="L20" s="662"/>
      <c r="M20" s="662"/>
      <c r="N20" s="662"/>
      <c r="O20" s="662"/>
    </row>
    <row r="21" spans="1:16" s="9" customFormat="1" ht="17.25" customHeight="1">
      <c r="B21" s="662" t="s">
        <v>102</v>
      </c>
      <c r="C21" s="662"/>
      <c r="D21" s="662"/>
      <c r="E21" s="662"/>
      <c r="F21" s="662"/>
      <c r="G21" s="662"/>
      <c r="H21" s="662"/>
      <c r="I21" s="662"/>
      <c r="J21" s="662"/>
      <c r="K21" s="662"/>
      <c r="L21" s="662"/>
      <c r="M21" s="662"/>
      <c r="N21" s="662"/>
      <c r="O21" s="662"/>
    </row>
    <row r="22" spans="1:16" s="9" customFormat="1" ht="17.25" customHeight="1">
      <c r="B22" s="662" t="s">
        <v>103</v>
      </c>
      <c r="C22" s="662"/>
      <c r="D22" s="662"/>
      <c r="E22" s="662"/>
      <c r="F22" s="662"/>
      <c r="G22" s="662"/>
      <c r="H22" s="662"/>
      <c r="I22" s="662"/>
      <c r="J22" s="662"/>
      <c r="K22" s="662"/>
      <c r="L22" s="662"/>
      <c r="M22" s="662"/>
      <c r="N22" s="662"/>
      <c r="O22" s="662"/>
    </row>
    <row r="23" spans="1:16" s="17" customFormat="1" ht="17.25" customHeight="1">
      <c r="A23" s="9"/>
      <c r="B23" s="662" t="s">
        <v>104</v>
      </c>
      <c r="C23" s="662"/>
      <c r="D23" s="662"/>
      <c r="E23" s="662"/>
      <c r="F23" s="662"/>
      <c r="G23" s="662"/>
      <c r="H23" s="662"/>
      <c r="I23" s="662"/>
      <c r="J23" s="662"/>
      <c r="K23" s="662"/>
      <c r="L23" s="662"/>
      <c r="M23" s="662"/>
      <c r="N23" s="662"/>
      <c r="O23" s="662"/>
      <c r="P23" s="9"/>
    </row>
    <row r="24" spans="1:16" s="9" customFormat="1" ht="17.25" customHeight="1">
      <c r="B24" s="667" t="s">
        <v>119</v>
      </c>
      <c r="C24" s="667"/>
      <c r="D24" s="667"/>
      <c r="E24" s="667"/>
      <c r="F24" s="667"/>
      <c r="G24" s="667"/>
      <c r="H24" s="667"/>
      <c r="I24" s="667"/>
      <c r="J24" s="667"/>
      <c r="K24" s="667"/>
      <c r="L24" s="667"/>
      <c r="M24" s="667"/>
      <c r="N24" s="667"/>
      <c r="O24" s="667"/>
    </row>
    <row r="25" spans="1:16" s="9" customFormat="1" ht="12.75" customHeight="1">
      <c r="B25" s="63"/>
      <c r="C25" s="63"/>
      <c r="D25" s="63"/>
      <c r="E25" s="63"/>
      <c r="F25" s="63"/>
      <c r="G25" s="63"/>
      <c r="H25" s="63"/>
      <c r="I25" s="63"/>
      <c r="J25" s="63"/>
      <c r="K25" s="63"/>
      <c r="L25" s="63"/>
      <c r="M25" s="63"/>
      <c r="N25" s="63"/>
      <c r="O25" s="63"/>
    </row>
    <row r="26" spans="1:16" s="9" customFormat="1" ht="17.25" customHeight="1">
      <c r="A26" s="24" t="s">
        <v>157</v>
      </c>
      <c r="B26" s="24"/>
      <c r="C26" s="24"/>
      <c r="D26" s="24"/>
      <c r="E26" s="24"/>
      <c r="F26" s="24"/>
      <c r="G26" s="24"/>
      <c r="H26" s="24"/>
      <c r="I26" s="24"/>
      <c r="J26" s="24"/>
      <c r="K26" s="24"/>
      <c r="L26" s="24"/>
      <c r="M26" s="24"/>
      <c r="N26" s="24"/>
      <c r="O26" s="24"/>
      <c r="P26" s="14"/>
    </row>
    <row r="27" spans="1:16" s="9" customFormat="1" ht="17.25" customHeight="1">
      <c r="B27" s="138" t="s">
        <v>145</v>
      </c>
      <c r="C27" s="668" t="s">
        <v>146</v>
      </c>
      <c r="D27" s="668"/>
      <c r="E27" s="668"/>
      <c r="F27" s="668"/>
      <c r="G27" s="668"/>
      <c r="H27" s="668"/>
      <c r="I27" s="668"/>
      <c r="J27" s="668"/>
      <c r="K27" s="668"/>
      <c r="L27" s="668"/>
      <c r="M27" s="668"/>
      <c r="N27" s="668"/>
      <c r="O27" s="668"/>
    </row>
    <row r="28" spans="1:16" s="9" customFormat="1" ht="17.25" customHeight="1">
      <c r="B28" s="151" t="s">
        <v>142</v>
      </c>
      <c r="C28" s="669" t="s">
        <v>141</v>
      </c>
      <c r="D28" s="667"/>
      <c r="E28" s="667"/>
      <c r="F28" s="667"/>
      <c r="G28" s="667"/>
      <c r="H28" s="667"/>
      <c r="I28" s="667"/>
      <c r="J28" s="667"/>
      <c r="K28" s="667"/>
      <c r="L28" s="667"/>
      <c r="M28" s="667"/>
      <c r="N28" s="667"/>
      <c r="O28" s="667"/>
    </row>
    <row r="29" spans="1:16" s="9" customFormat="1" ht="17.25" customHeight="1">
      <c r="B29" s="63"/>
      <c r="C29" s="685" t="s">
        <v>174</v>
      </c>
      <c r="D29" s="667"/>
      <c r="E29" s="667"/>
      <c r="F29" s="667"/>
      <c r="G29" s="667"/>
      <c r="H29" s="667"/>
      <c r="I29" s="667"/>
      <c r="J29" s="667"/>
      <c r="K29" s="667"/>
      <c r="L29" s="667"/>
      <c r="M29" s="667"/>
      <c r="N29" s="667"/>
      <c r="O29" s="667"/>
    </row>
    <row r="30" spans="1:16" s="9" customFormat="1" ht="17.25" customHeight="1">
      <c r="B30" s="63"/>
      <c r="C30" s="667" t="s">
        <v>158</v>
      </c>
      <c r="D30" s="667"/>
      <c r="E30" s="667"/>
      <c r="F30" s="667"/>
      <c r="G30" s="667"/>
      <c r="H30" s="667"/>
      <c r="I30" s="667"/>
      <c r="J30" s="667"/>
      <c r="K30" s="667"/>
      <c r="L30" s="667"/>
      <c r="M30" s="667"/>
      <c r="N30" s="667"/>
      <c r="O30" s="667"/>
    </row>
    <row r="31" spans="1:16" s="9" customFormat="1" ht="17.25" customHeight="1">
      <c r="B31" s="98"/>
      <c r="C31" s="137" t="s">
        <v>139</v>
      </c>
      <c r="D31" s="110"/>
      <c r="E31" s="110"/>
      <c r="F31" s="110"/>
      <c r="G31" s="110"/>
      <c r="H31" s="110"/>
      <c r="I31" s="110"/>
      <c r="J31" s="110"/>
      <c r="K31" s="110"/>
      <c r="L31" s="110"/>
      <c r="M31" s="110"/>
      <c r="N31" s="110"/>
      <c r="O31" s="110"/>
    </row>
    <row r="32" spans="1:16" s="9" customFormat="1" ht="17.25" customHeight="1">
      <c r="B32" s="98"/>
      <c r="C32" s="137" t="s">
        <v>140</v>
      </c>
      <c r="D32" s="80"/>
      <c r="E32" s="80"/>
      <c r="F32" s="80"/>
      <c r="G32" s="80"/>
      <c r="H32" s="80"/>
      <c r="I32" s="80"/>
      <c r="J32" s="80"/>
      <c r="K32" s="80"/>
      <c r="L32" s="80"/>
      <c r="M32" s="80"/>
      <c r="N32" s="80"/>
      <c r="O32" s="80"/>
    </row>
    <row r="33" spans="1:16" s="9" customFormat="1" ht="17.25" customHeight="1">
      <c r="B33" s="151" t="s">
        <v>143</v>
      </c>
      <c r="C33" s="667" t="s">
        <v>425</v>
      </c>
      <c r="D33" s="667"/>
      <c r="E33" s="667"/>
      <c r="F33" s="667"/>
      <c r="G33" s="667"/>
      <c r="H33" s="667"/>
      <c r="I33" s="667"/>
      <c r="J33" s="667"/>
      <c r="K33" s="667"/>
      <c r="L33" s="667"/>
      <c r="M33" s="667"/>
      <c r="N33" s="667"/>
      <c r="O33" s="667"/>
    </row>
    <row r="34" spans="1:16" s="9" customFormat="1" ht="17.25" customHeight="1">
      <c r="B34" s="63"/>
      <c r="C34" s="667" t="s">
        <v>144</v>
      </c>
      <c r="D34" s="667"/>
      <c r="E34" s="667"/>
      <c r="F34" s="667"/>
      <c r="G34" s="667"/>
      <c r="H34" s="667"/>
      <c r="I34" s="667"/>
      <c r="J34" s="667"/>
      <c r="K34" s="667"/>
      <c r="L34" s="667"/>
      <c r="M34" s="667"/>
      <c r="N34" s="667"/>
      <c r="O34" s="667"/>
    </row>
    <row r="35" spans="1:16" s="9" customFormat="1" ht="14.25" customHeight="1">
      <c r="B35" s="63"/>
      <c r="C35" s="671"/>
      <c r="D35" s="671"/>
      <c r="E35" s="671"/>
      <c r="F35" s="671"/>
      <c r="G35" s="671"/>
      <c r="H35" s="671"/>
      <c r="I35" s="671"/>
      <c r="J35" s="671"/>
      <c r="K35" s="671"/>
      <c r="L35" s="671"/>
      <c r="M35" s="671"/>
      <c r="N35" s="671"/>
      <c r="O35" s="671"/>
    </row>
    <row r="36" spans="1:16" s="9" customFormat="1" ht="17.25" customHeight="1">
      <c r="A36" s="670" t="s">
        <v>150</v>
      </c>
      <c r="B36" s="670"/>
      <c r="C36" s="670"/>
      <c r="D36" s="670"/>
      <c r="E36" s="670"/>
      <c r="F36" s="670"/>
      <c r="G36" s="670"/>
      <c r="H36" s="670"/>
      <c r="I36" s="670"/>
      <c r="J36" s="670"/>
      <c r="K36" s="670"/>
      <c r="L36" s="670"/>
      <c r="M36" s="670"/>
      <c r="N36" s="670"/>
      <c r="O36" s="670"/>
    </row>
    <row r="37" spans="1:16" ht="17.25" customHeight="1">
      <c r="A37" s="9"/>
      <c r="B37" s="138" t="s">
        <v>148</v>
      </c>
      <c r="C37" t="s">
        <v>149</v>
      </c>
      <c r="D37" s="28"/>
      <c r="E37" s="28"/>
      <c r="K37" s="74"/>
      <c r="L37" s="74"/>
      <c r="M37" s="74"/>
      <c r="N37" s="74"/>
      <c r="O37" s="7"/>
      <c r="P37" s="9"/>
    </row>
    <row r="38" spans="1:16" ht="17.25" customHeight="1">
      <c r="A38" s="9"/>
      <c r="B38" s="98" t="s">
        <v>99</v>
      </c>
      <c r="C38" s="114" t="s">
        <v>475</v>
      </c>
      <c r="D38" s="14"/>
      <c r="E38" s="14"/>
      <c r="F38" s="14"/>
      <c r="G38" s="14"/>
      <c r="H38" s="14"/>
      <c r="I38" s="14"/>
      <c r="P38" s="9"/>
    </row>
    <row r="39" spans="1:16" s="9" customFormat="1" ht="17.25" customHeight="1">
      <c r="B39" s="138" t="s">
        <v>148</v>
      </c>
      <c r="C39" s="150" t="s">
        <v>173</v>
      </c>
      <c r="D39" s="141"/>
      <c r="E39" s="141"/>
      <c r="F39" s="141"/>
      <c r="G39" s="141"/>
      <c r="H39" s="141"/>
      <c r="I39" s="141"/>
      <c r="J39" s="141"/>
      <c r="K39" s="141"/>
      <c r="L39" s="141"/>
      <c r="M39" s="141"/>
      <c r="N39" s="141"/>
      <c r="O39" s="141"/>
    </row>
    <row r="40" spans="1:16" s="9" customFormat="1" ht="17.25" customHeight="1">
      <c r="C40" s="140" t="s">
        <v>147</v>
      </c>
      <c r="D40" s="139"/>
      <c r="E40" s="139"/>
      <c r="F40" s="139"/>
      <c r="G40" s="139"/>
      <c r="H40" s="139"/>
      <c r="I40" s="139"/>
      <c r="J40" s="139"/>
      <c r="K40" s="139"/>
      <c r="L40" s="139"/>
      <c r="M40" s="139"/>
      <c r="N40" s="139"/>
      <c r="O40" s="139"/>
    </row>
    <row r="41" spans="1:16" s="9" customFormat="1" ht="17.25" customHeight="1">
      <c r="B41" s="662" t="s">
        <v>133</v>
      </c>
      <c r="C41" s="662"/>
      <c r="D41" s="662"/>
      <c r="E41" s="662"/>
      <c r="F41" s="662"/>
      <c r="G41" s="662"/>
      <c r="H41" s="662"/>
      <c r="I41" s="662"/>
      <c r="J41" s="662"/>
      <c r="K41" s="662"/>
      <c r="L41" s="662"/>
      <c r="M41" s="662"/>
      <c r="N41" s="662"/>
      <c r="O41" s="662"/>
    </row>
    <row r="42" spans="1:16" s="9" customFormat="1" ht="23.25" customHeight="1">
      <c r="C42" s="672" t="s">
        <v>460</v>
      </c>
      <c r="D42" s="673"/>
      <c r="E42" s="673"/>
      <c r="F42" s="673"/>
      <c r="G42" s="673"/>
      <c r="H42" s="673"/>
      <c r="I42" s="673"/>
      <c r="J42" s="673"/>
      <c r="K42" s="673"/>
      <c r="L42" s="673"/>
      <c r="M42" s="673"/>
      <c r="N42" s="673"/>
      <c r="O42" s="673"/>
    </row>
    <row r="43" spans="1:16" s="9" customFormat="1" ht="12.75" customHeight="1">
      <c r="B43" s="89"/>
      <c r="C43" s="63"/>
      <c r="D43" s="63"/>
      <c r="E43" s="63"/>
      <c r="F43" s="63"/>
      <c r="G43" s="63"/>
      <c r="H43" s="63"/>
      <c r="I43" s="63"/>
      <c r="J43" s="63"/>
      <c r="K43" s="63"/>
      <c r="L43" s="63"/>
      <c r="M43" s="63"/>
      <c r="N43" s="63"/>
      <c r="O43" s="63"/>
    </row>
    <row r="44" spans="1:16" ht="19.5">
      <c r="A44" s="340" t="s">
        <v>454</v>
      </c>
      <c r="B44" s="340"/>
      <c r="C44" s="340"/>
      <c r="D44" s="340"/>
      <c r="E44" s="340"/>
      <c r="F44" s="340"/>
      <c r="G44" s="340"/>
      <c r="H44" s="340"/>
      <c r="I44" s="340"/>
      <c r="J44" s="340"/>
      <c r="K44" s="340"/>
      <c r="L44" s="340"/>
      <c r="M44" s="340"/>
      <c r="N44" s="334"/>
      <c r="O44" s="334"/>
      <c r="P44" s="9"/>
    </row>
    <row r="45" spans="1:16" s="133" customFormat="1" ht="17.25" customHeight="1">
      <c r="A45" s="9"/>
      <c r="B45" s="138" t="s">
        <v>145</v>
      </c>
      <c r="C45" s="675" t="s">
        <v>162</v>
      </c>
      <c r="D45" s="675"/>
      <c r="E45" s="675"/>
      <c r="F45" s="675"/>
      <c r="G45" s="675"/>
      <c r="H45" s="675"/>
      <c r="I45" s="675"/>
      <c r="J45" s="675"/>
      <c r="K45" s="675"/>
      <c r="L45" s="675"/>
      <c r="M45" s="675"/>
      <c r="N45" s="675"/>
      <c r="O45" s="675"/>
      <c r="P45" s="9"/>
    </row>
    <row r="46" spans="1:16" s="143" customFormat="1" ht="17.25" customHeight="1">
      <c r="A46" s="9"/>
      <c r="B46" s="138" t="s">
        <v>148</v>
      </c>
      <c r="C46" s="144" t="s">
        <v>163</v>
      </c>
      <c r="D46" s="28"/>
      <c r="E46" s="28"/>
      <c r="K46" s="74"/>
      <c r="L46" s="74"/>
      <c r="M46" s="74"/>
      <c r="N46" s="74"/>
      <c r="O46" s="7"/>
      <c r="P46" s="9"/>
    </row>
    <row r="47" spans="1:16" s="143" customFormat="1" ht="17.25" customHeight="1">
      <c r="A47" s="9"/>
      <c r="B47" s="138" t="s">
        <v>148</v>
      </c>
      <c r="C47" s="144" t="s">
        <v>161</v>
      </c>
      <c r="D47" s="28"/>
      <c r="E47" s="28"/>
      <c r="K47" s="74"/>
      <c r="L47" s="74"/>
      <c r="M47" s="74"/>
      <c r="N47" s="74"/>
      <c r="O47" s="7"/>
      <c r="P47" s="9"/>
    </row>
    <row r="48" spans="1:16" s="133" customFormat="1" ht="17.25" customHeight="1">
      <c r="A48" s="9"/>
      <c r="B48" s="138" t="s">
        <v>148</v>
      </c>
      <c r="C48" s="677" t="s">
        <v>430</v>
      </c>
      <c r="D48" s="677"/>
      <c r="E48" s="677"/>
      <c r="F48" s="677"/>
      <c r="G48" s="677"/>
      <c r="H48" s="677"/>
      <c r="I48" s="677"/>
      <c r="J48" s="677"/>
      <c r="K48" s="677"/>
      <c r="L48" s="677"/>
      <c r="M48" s="677"/>
      <c r="N48" s="677"/>
      <c r="O48" s="677"/>
      <c r="P48" s="9"/>
    </row>
    <row r="49" spans="1:28" s="133" customFormat="1" ht="17.25" customHeight="1">
      <c r="A49" s="9"/>
      <c r="B49" s="138" t="s">
        <v>148</v>
      </c>
      <c r="C49" s="674" t="s">
        <v>428</v>
      </c>
      <c r="D49" s="674"/>
      <c r="E49" s="674"/>
      <c r="F49" s="674"/>
      <c r="G49" s="674"/>
      <c r="H49" s="674"/>
      <c r="I49" s="674"/>
      <c r="J49" s="674"/>
      <c r="K49" s="674"/>
      <c r="L49" s="674"/>
      <c r="M49" s="674"/>
      <c r="N49" s="674"/>
      <c r="O49" s="674"/>
      <c r="P49" s="9"/>
    </row>
    <row r="50" spans="1:28" ht="17.25" customHeight="1">
      <c r="A50" s="9"/>
      <c r="C50" s="674" t="s">
        <v>429</v>
      </c>
      <c r="D50" s="674"/>
      <c r="E50" s="674"/>
      <c r="F50" s="674"/>
      <c r="G50" s="674"/>
      <c r="H50" s="674"/>
      <c r="I50" s="674"/>
      <c r="J50" s="674"/>
      <c r="K50" s="674"/>
      <c r="L50" s="674"/>
      <c r="M50" s="674"/>
      <c r="N50" s="674"/>
      <c r="O50" s="674"/>
      <c r="P50" s="9"/>
    </row>
    <row r="51" spans="1:28" customFormat="1"/>
    <row r="52" spans="1:28" s="9" customFormat="1" ht="17.25" customHeight="1">
      <c r="A52" s="664" t="s">
        <v>431</v>
      </c>
      <c r="B52" s="664"/>
      <c r="C52" s="664"/>
      <c r="D52" s="664"/>
      <c r="E52" s="664"/>
      <c r="F52" s="664"/>
      <c r="G52" s="664"/>
      <c r="H52" s="664"/>
      <c r="I52" s="664"/>
      <c r="J52" s="664"/>
      <c r="K52" s="664"/>
      <c r="L52" s="664"/>
      <c r="M52" s="664"/>
      <c r="N52" s="664"/>
      <c r="O52" s="664"/>
    </row>
    <row r="53" spans="1:28" s="9" customFormat="1" ht="20.25" customHeight="1">
      <c r="B53" s="662" t="s">
        <v>28</v>
      </c>
      <c r="C53" s="662"/>
      <c r="D53" s="662"/>
      <c r="E53" s="662"/>
      <c r="F53" s="662"/>
      <c r="G53" s="662"/>
      <c r="H53" s="662"/>
      <c r="I53" s="662"/>
      <c r="J53" s="662"/>
      <c r="K53" s="662"/>
      <c r="L53" s="662"/>
      <c r="M53" s="662"/>
      <c r="N53" s="662"/>
      <c r="O53" s="662"/>
      <c r="Q53" s="676"/>
      <c r="R53" s="676"/>
      <c r="S53" s="676"/>
      <c r="T53" s="676"/>
      <c r="U53" s="676"/>
      <c r="V53" s="676"/>
      <c r="W53" s="676"/>
      <c r="X53" s="676"/>
      <c r="Y53" s="676"/>
      <c r="Z53" s="676"/>
      <c r="AA53" s="676"/>
      <c r="AB53" s="676"/>
    </row>
    <row r="54" spans="1:28" s="9" customFormat="1" ht="17.25" customHeight="1">
      <c r="B54" s="662" t="s">
        <v>29</v>
      </c>
      <c r="C54" s="662"/>
      <c r="D54" s="662"/>
      <c r="E54" s="662"/>
      <c r="F54" s="662"/>
      <c r="G54" s="662"/>
      <c r="H54" s="662"/>
      <c r="I54" s="662"/>
      <c r="J54" s="662"/>
      <c r="K54" s="662"/>
      <c r="L54" s="662"/>
      <c r="M54" s="662"/>
      <c r="N54" s="662"/>
      <c r="O54" s="662"/>
    </row>
    <row r="55" spans="1:28" ht="20.25" customHeight="1">
      <c r="A55" s="9"/>
      <c r="B55" s="662" t="s">
        <v>30</v>
      </c>
      <c r="C55" s="662"/>
      <c r="D55" s="662"/>
      <c r="E55" s="662"/>
      <c r="F55" s="662"/>
      <c r="G55" s="662"/>
      <c r="H55" s="662"/>
      <c r="I55" s="662"/>
      <c r="J55" s="662"/>
      <c r="K55" s="662"/>
      <c r="L55" s="662"/>
      <c r="M55" s="662"/>
      <c r="N55" s="662"/>
      <c r="O55" s="662"/>
      <c r="P55" s="9"/>
    </row>
    <row r="56" spans="1:28" s="9" customFormat="1" ht="20.25" customHeight="1">
      <c r="B56" s="662" t="s">
        <v>31</v>
      </c>
      <c r="C56" s="662"/>
      <c r="D56" s="662"/>
      <c r="E56" s="662"/>
      <c r="F56" s="662"/>
      <c r="G56" s="662"/>
      <c r="H56" s="662"/>
      <c r="I56" s="662"/>
      <c r="J56" s="662"/>
      <c r="K56" s="662"/>
      <c r="L56" s="662"/>
      <c r="M56" s="662"/>
      <c r="N56" s="662"/>
      <c r="O56" s="662"/>
    </row>
    <row r="57" spans="1:28" s="9" customFormat="1" ht="12" customHeight="1">
      <c r="B57" s="666"/>
      <c r="C57" s="666"/>
      <c r="D57" s="666"/>
      <c r="E57" s="666"/>
      <c r="F57" s="666"/>
      <c r="G57" s="666"/>
      <c r="H57" s="666"/>
      <c r="I57" s="666"/>
      <c r="J57" s="666"/>
      <c r="K57" s="666"/>
      <c r="L57" s="666"/>
      <c r="M57" s="666"/>
      <c r="N57" s="666"/>
      <c r="O57" s="666"/>
    </row>
    <row r="58" spans="1:28" s="9" customFormat="1" ht="21" customHeight="1">
      <c r="B58" s="134"/>
      <c r="C58" s="134"/>
      <c r="D58" s="134"/>
      <c r="E58" s="134"/>
      <c r="F58" s="134"/>
      <c r="G58" s="134"/>
      <c r="H58" s="134"/>
      <c r="I58" s="134"/>
      <c r="J58" s="134"/>
      <c r="K58" s="134"/>
      <c r="L58" s="134"/>
      <c r="M58" s="134"/>
      <c r="N58" s="134"/>
      <c r="O58" s="134"/>
    </row>
    <row r="59" spans="1:28" s="23" customFormat="1" ht="20.25" customHeight="1">
      <c r="A59" s="664" t="s">
        <v>151</v>
      </c>
      <c r="B59" s="664"/>
      <c r="C59" s="664"/>
      <c r="D59" s="664"/>
      <c r="E59" s="664"/>
      <c r="F59" s="664"/>
      <c r="G59" s="664"/>
      <c r="H59" s="664"/>
      <c r="I59" s="664"/>
      <c r="J59" s="664"/>
      <c r="K59" s="664"/>
      <c r="L59" s="664"/>
      <c r="M59" s="664"/>
      <c r="N59" s="664"/>
      <c r="O59" s="664"/>
      <c r="P59" s="9"/>
    </row>
    <row r="60" spans="1:28" s="23" customFormat="1" ht="20.25" customHeight="1">
      <c r="A60" s="9"/>
      <c r="B60" s="662" t="s">
        <v>134</v>
      </c>
      <c r="C60" s="662"/>
      <c r="D60" s="662"/>
      <c r="E60" s="662"/>
      <c r="F60" s="662"/>
      <c r="G60" s="662"/>
      <c r="H60" s="662"/>
      <c r="I60" s="662"/>
      <c r="J60" s="662"/>
      <c r="K60" s="662"/>
      <c r="L60" s="662"/>
      <c r="M60" s="662"/>
      <c r="N60" s="662"/>
      <c r="O60" s="662"/>
      <c r="P60" s="9"/>
    </row>
    <row r="61" spans="1:28" s="23" customFormat="1" ht="9" customHeight="1">
      <c r="A61" s="9"/>
      <c r="B61" s="666"/>
      <c r="C61" s="666"/>
      <c r="D61" s="666"/>
      <c r="E61" s="666"/>
      <c r="F61" s="666"/>
      <c r="G61" s="666"/>
      <c r="H61" s="666"/>
      <c r="I61" s="666"/>
      <c r="J61" s="666"/>
      <c r="K61" s="666"/>
      <c r="L61" s="666"/>
      <c r="M61" s="666"/>
      <c r="N61" s="666"/>
      <c r="O61" s="666"/>
      <c r="P61" s="9"/>
    </row>
    <row r="62" spans="1:28" s="23" customFormat="1" ht="20.25" customHeight="1">
      <c r="A62" s="664" t="s">
        <v>154</v>
      </c>
      <c r="B62" s="664"/>
      <c r="C62" s="664"/>
      <c r="D62" s="664"/>
      <c r="E62" s="664"/>
      <c r="F62" s="664"/>
      <c r="G62" s="664"/>
      <c r="H62" s="664"/>
      <c r="I62" s="664"/>
      <c r="J62" s="664"/>
      <c r="K62" s="664"/>
      <c r="L62" s="664"/>
      <c r="M62" s="664"/>
      <c r="N62" s="664"/>
      <c r="O62" s="664"/>
      <c r="P62" s="9"/>
    </row>
    <row r="63" spans="1:28" s="23" customFormat="1" ht="17.25" customHeight="1">
      <c r="A63" s="9"/>
      <c r="B63" s="662" t="s">
        <v>32</v>
      </c>
      <c r="C63" s="662"/>
      <c r="D63" s="662"/>
      <c r="E63" s="662"/>
      <c r="F63" s="662"/>
      <c r="G63" s="662"/>
      <c r="H63" s="662"/>
      <c r="I63" s="662"/>
      <c r="J63" s="662"/>
      <c r="K63" s="662"/>
      <c r="L63" s="662"/>
      <c r="M63" s="662"/>
      <c r="N63" s="662"/>
      <c r="O63" s="662"/>
      <c r="P63" s="9"/>
    </row>
    <row r="64" spans="1:28" s="74" customFormat="1" ht="17.25" customHeight="1">
      <c r="A64" s="9"/>
      <c r="B64" s="662" t="s">
        <v>135</v>
      </c>
      <c r="C64" s="662"/>
      <c r="D64" s="662"/>
      <c r="E64" s="662"/>
      <c r="F64" s="662"/>
      <c r="G64" s="662"/>
      <c r="H64" s="662"/>
      <c r="I64" s="662"/>
      <c r="J64" s="662"/>
      <c r="K64" s="662"/>
      <c r="L64" s="662"/>
      <c r="M64" s="662"/>
      <c r="N64" s="662"/>
      <c r="O64" s="662"/>
      <c r="P64" s="9"/>
    </row>
    <row r="65" spans="1:16" s="74" customFormat="1" ht="17.25" customHeight="1">
      <c r="A65" s="9"/>
      <c r="B65" s="667" t="s">
        <v>64</v>
      </c>
      <c r="C65" s="667"/>
      <c r="D65" s="667"/>
      <c r="E65" s="667"/>
      <c r="F65" s="667"/>
      <c r="G65" s="667"/>
      <c r="H65" s="667"/>
      <c r="I65" s="667"/>
      <c r="J65" s="667"/>
      <c r="K65" s="667"/>
      <c r="L65" s="667"/>
      <c r="M65" s="667"/>
      <c r="N65" s="667"/>
      <c r="O65" s="667"/>
      <c r="P65" s="9"/>
    </row>
    <row r="66" spans="1:16" ht="12.75" customHeight="1">
      <c r="A66" s="9"/>
      <c r="B66" s="64"/>
      <c r="C66" s="64"/>
      <c r="D66" s="64"/>
      <c r="E66" s="64"/>
      <c r="F66" s="64"/>
      <c r="G66" s="64"/>
      <c r="H66" s="64"/>
      <c r="I66" s="64"/>
      <c r="J66" s="64"/>
      <c r="K66" s="64"/>
      <c r="L66" s="64"/>
      <c r="M66" s="64"/>
      <c r="N66" s="64"/>
      <c r="O66" s="64"/>
      <c r="P66" s="9"/>
    </row>
    <row r="67" spans="1:16" ht="19.5">
      <c r="A67" s="664" t="s">
        <v>152</v>
      </c>
      <c r="B67" s="664"/>
      <c r="C67" s="664"/>
      <c r="D67" s="664"/>
      <c r="E67" s="664"/>
      <c r="F67" s="664"/>
      <c r="G67" s="664"/>
      <c r="H67" s="664"/>
      <c r="I67" s="664"/>
      <c r="J67" s="664"/>
      <c r="K67" s="664"/>
      <c r="L67" s="664"/>
      <c r="M67" s="664"/>
      <c r="N67" s="664"/>
      <c r="O67" s="664"/>
      <c r="P67" s="9"/>
    </row>
    <row r="68" spans="1:16" ht="18.75" customHeight="1">
      <c r="A68" s="9"/>
      <c r="B68" s="683" t="s">
        <v>33</v>
      </c>
      <c r="C68" s="683"/>
      <c r="D68" s="683"/>
      <c r="E68" s="683"/>
      <c r="F68" s="683"/>
      <c r="G68" s="683"/>
      <c r="H68" s="683"/>
      <c r="I68" s="683"/>
      <c r="J68" s="683"/>
      <c r="K68" s="683"/>
      <c r="L68" s="683"/>
      <c r="M68" s="683"/>
      <c r="N68" s="683"/>
      <c r="O68" s="683"/>
      <c r="P68" s="9"/>
    </row>
    <row r="69" spans="1:16" ht="18.75" customHeight="1">
      <c r="A69" s="9"/>
      <c r="B69" s="662" t="s">
        <v>34</v>
      </c>
      <c r="C69" s="662"/>
      <c r="D69" s="662"/>
      <c r="E69" s="662"/>
      <c r="F69" s="662"/>
      <c r="G69" s="662"/>
      <c r="H69" s="662"/>
      <c r="I69" s="662"/>
      <c r="J69" s="662"/>
      <c r="K69" s="662"/>
      <c r="L69" s="662"/>
      <c r="M69" s="662"/>
      <c r="N69" s="662"/>
      <c r="O69" s="662"/>
      <c r="P69" s="9"/>
    </row>
    <row r="70" spans="1:16" s="79" customFormat="1" ht="15" customHeight="1">
      <c r="A70" s="9"/>
      <c r="B70" s="16"/>
      <c r="C70" s="16"/>
      <c r="D70" s="16"/>
      <c r="E70" s="16"/>
      <c r="F70" s="16"/>
      <c r="G70" s="16"/>
      <c r="H70" s="16"/>
      <c r="I70" s="16"/>
      <c r="J70" s="16"/>
      <c r="K70" s="16"/>
      <c r="L70" s="16"/>
      <c r="M70" s="16"/>
      <c r="N70" s="16"/>
      <c r="O70" s="16"/>
      <c r="P70" s="9"/>
    </row>
    <row r="71" spans="1:16" ht="19.5">
      <c r="A71" s="664" t="s">
        <v>155</v>
      </c>
      <c r="B71" s="664"/>
      <c r="C71" s="664"/>
      <c r="D71" s="664"/>
      <c r="E71" s="664"/>
      <c r="F71" s="664"/>
      <c r="G71" s="664"/>
      <c r="H71" s="664"/>
      <c r="I71" s="664"/>
      <c r="J71" s="664"/>
      <c r="K71" s="664"/>
      <c r="L71" s="664"/>
      <c r="M71" s="664"/>
      <c r="N71" s="664"/>
      <c r="O71" s="664"/>
      <c r="P71" s="9"/>
    </row>
    <row r="72" spans="1:16" ht="16.5" customHeight="1">
      <c r="A72" s="9"/>
      <c r="B72" s="662" t="s">
        <v>106</v>
      </c>
      <c r="C72" s="662"/>
      <c r="D72" s="662"/>
      <c r="E72" s="662"/>
      <c r="F72" s="662"/>
      <c r="G72" s="662"/>
      <c r="H72" s="662"/>
      <c r="I72" s="662"/>
      <c r="J72" s="662"/>
      <c r="K72" s="662"/>
      <c r="L72" s="662"/>
      <c r="M72" s="662"/>
      <c r="N72" s="662"/>
      <c r="O72" s="662"/>
      <c r="P72" s="9"/>
    </row>
    <row r="73" spans="1:16" ht="16.5" customHeight="1">
      <c r="A73" s="9"/>
      <c r="B73" s="683" t="s">
        <v>114</v>
      </c>
      <c r="C73" s="683"/>
      <c r="D73" s="683"/>
      <c r="E73" s="683"/>
      <c r="F73" s="683"/>
      <c r="G73" s="683"/>
      <c r="H73" s="683"/>
      <c r="I73" s="683"/>
      <c r="J73" s="683"/>
      <c r="K73" s="683"/>
      <c r="L73" s="683"/>
      <c r="M73" s="683"/>
      <c r="N73" s="683"/>
      <c r="O73" s="683"/>
      <c r="P73" s="9"/>
    </row>
    <row r="74" spans="1:16" ht="16.5" customHeight="1">
      <c r="A74" s="9"/>
      <c r="B74" s="662" t="s">
        <v>169</v>
      </c>
      <c r="C74" s="662"/>
      <c r="D74" s="662"/>
      <c r="E74" s="662"/>
      <c r="F74" s="662"/>
      <c r="G74" s="662"/>
      <c r="H74" s="662"/>
      <c r="I74" s="662"/>
      <c r="J74" s="662"/>
      <c r="K74" s="662"/>
      <c r="L74" s="662"/>
      <c r="M74" s="662"/>
      <c r="N74" s="662"/>
      <c r="O74" s="662"/>
      <c r="P74" s="9"/>
    </row>
    <row r="75" spans="1:16">
      <c r="A75" s="9"/>
      <c r="B75" s="315" t="s">
        <v>432</v>
      </c>
      <c r="C75" s="663" t="s">
        <v>433</v>
      </c>
      <c r="D75" s="663"/>
      <c r="E75" s="663"/>
      <c r="F75" s="663"/>
      <c r="G75" s="663"/>
      <c r="H75" s="663"/>
      <c r="I75" s="663"/>
      <c r="J75" s="663"/>
      <c r="K75" s="663"/>
      <c r="L75" s="663"/>
      <c r="M75" s="663"/>
      <c r="N75" s="663"/>
      <c r="O75" s="663"/>
      <c r="P75" s="9"/>
    </row>
    <row r="76" spans="1:16" s="314" customFormat="1" ht="15" customHeight="1">
      <c r="A76" s="9"/>
      <c r="B76" s="16"/>
      <c r="C76" s="16"/>
      <c r="D76" s="16"/>
      <c r="E76" s="16"/>
      <c r="F76" s="16"/>
      <c r="G76" s="16"/>
      <c r="H76" s="16"/>
      <c r="I76" s="16"/>
      <c r="J76" s="16"/>
      <c r="K76" s="16"/>
      <c r="L76" s="16"/>
      <c r="M76" s="16"/>
      <c r="N76" s="16"/>
      <c r="O76" s="16"/>
      <c r="P76" s="9"/>
    </row>
    <row r="77" spans="1:16" ht="19.5">
      <c r="A77" s="684" t="s">
        <v>156</v>
      </c>
      <c r="B77" s="684"/>
      <c r="C77" s="684"/>
      <c r="D77" s="684"/>
      <c r="E77" s="684"/>
      <c r="F77" s="684"/>
      <c r="G77" s="684"/>
      <c r="H77" s="684"/>
      <c r="I77" s="684"/>
      <c r="J77" s="684"/>
      <c r="K77" s="684"/>
      <c r="L77" s="684"/>
      <c r="M77" s="684"/>
      <c r="N77" s="684"/>
      <c r="O77" s="684"/>
      <c r="P77" s="9"/>
    </row>
    <row r="78" spans="1:16" ht="18" customHeight="1">
      <c r="A78" s="9"/>
      <c r="B78" s="683" t="s">
        <v>100</v>
      </c>
      <c r="C78" s="683"/>
      <c r="D78" s="683"/>
      <c r="E78" s="683"/>
      <c r="F78" s="683"/>
      <c r="G78" s="683"/>
      <c r="H78" s="683"/>
      <c r="I78" s="683"/>
      <c r="J78" s="683"/>
      <c r="K78" s="683"/>
      <c r="L78" s="683"/>
      <c r="M78" s="683"/>
      <c r="N78" s="683"/>
      <c r="O78" s="683"/>
      <c r="P78" s="9"/>
    </row>
    <row r="79" spans="1:16" ht="18" customHeight="1">
      <c r="A79" s="9"/>
      <c r="B79" s="662" t="s">
        <v>101</v>
      </c>
      <c r="C79" s="662"/>
      <c r="D79" s="662"/>
      <c r="E79" s="662"/>
      <c r="F79" s="662"/>
      <c r="G79" s="662"/>
      <c r="H79" s="662"/>
      <c r="I79" s="662"/>
      <c r="J79" s="662"/>
      <c r="K79" s="662"/>
      <c r="L79" s="662"/>
      <c r="M79" s="662"/>
      <c r="N79" s="662"/>
      <c r="O79" s="662"/>
      <c r="P79" s="9"/>
    </row>
    <row r="80" spans="1:16" ht="15.75" customHeight="1">
      <c r="A80" s="9"/>
      <c r="B80" s="16"/>
      <c r="C80" s="16"/>
      <c r="D80" s="16"/>
      <c r="E80" s="16"/>
      <c r="F80" s="16"/>
      <c r="G80" s="16"/>
      <c r="H80" s="16"/>
      <c r="I80" s="16"/>
      <c r="J80" s="16"/>
      <c r="K80" s="16"/>
      <c r="L80" s="16"/>
      <c r="M80" s="16"/>
      <c r="N80" s="16"/>
      <c r="O80" s="16"/>
      <c r="P80" s="9"/>
    </row>
    <row r="81" spans="1:16" s="9" customFormat="1" ht="17.25" customHeight="1">
      <c r="A81" s="24" t="s">
        <v>153</v>
      </c>
      <c r="B81" s="24"/>
      <c r="C81" s="24"/>
      <c r="D81" s="24"/>
      <c r="E81" s="24"/>
      <c r="F81" s="24"/>
      <c r="G81" s="24"/>
      <c r="H81" s="24"/>
      <c r="I81" s="24"/>
      <c r="J81" s="24"/>
      <c r="K81" s="24"/>
      <c r="L81" s="24"/>
      <c r="M81" s="24"/>
      <c r="N81" s="24"/>
      <c r="O81" s="24"/>
      <c r="P81" s="24"/>
    </row>
    <row r="82" spans="1:16" s="9" customFormat="1" ht="17.25" customHeight="1">
      <c r="B82" s="662" t="s">
        <v>35</v>
      </c>
      <c r="C82" s="662"/>
      <c r="D82" s="662"/>
      <c r="E82" s="662"/>
      <c r="F82" s="662"/>
      <c r="G82" s="662"/>
      <c r="H82" s="662"/>
      <c r="I82" s="662"/>
      <c r="J82" s="662"/>
      <c r="K82" s="662"/>
      <c r="L82" s="662"/>
      <c r="M82" s="662"/>
      <c r="N82" s="662"/>
      <c r="O82" s="662"/>
    </row>
    <row r="83" spans="1:16" s="9" customFormat="1" ht="17.25" customHeight="1">
      <c r="B83" s="662" t="s">
        <v>86</v>
      </c>
      <c r="C83" s="662"/>
      <c r="D83" s="662"/>
      <c r="E83" s="662"/>
      <c r="F83" s="662"/>
      <c r="G83" s="662"/>
      <c r="H83" s="662"/>
      <c r="I83" s="662"/>
      <c r="J83" s="662"/>
      <c r="K83" s="662"/>
      <c r="L83" s="662"/>
      <c r="M83" s="662"/>
      <c r="N83" s="662"/>
      <c r="O83" s="662"/>
    </row>
    <row r="84" spans="1:16" s="9" customFormat="1" ht="17.25" customHeight="1">
      <c r="B84" s="26"/>
      <c r="C84" s="27" t="s">
        <v>16</v>
      </c>
      <c r="D84" s="27"/>
      <c r="E84" s="27"/>
      <c r="F84" s="27"/>
      <c r="G84" s="27"/>
      <c r="H84" s="27"/>
      <c r="I84" s="27"/>
      <c r="J84" s="27" t="s">
        <v>27</v>
      </c>
      <c r="K84" s="27"/>
      <c r="L84" s="27"/>
      <c r="M84" s="27"/>
      <c r="N84" s="27"/>
      <c r="O84" s="27"/>
      <c r="P84" s="20"/>
    </row>
    <row r="85" spans="1:16" s="9" customFormat="1" ht="17.25" customHeight="1">
      <c r="B85" s="26"/>
      <c r="C85" s="27" t="s">
        <v>17</v>
      </c>
      <c r="D85" s="27"/>
      <c r="E85" s="27"/>
      <c r="F85" s="27"/>
      <c r="G85" s="27"/>
      <c r="H85" s="27"/>
      <c r="I85" s="27"/>
      <c r="J85" s="27" t="s">
        <v>18</v>
      </c>
      <c r="K85" s="27"/>
      <c r="L85" s="27"/>
      <c r="M85" s="27"/>
      <c r="N85" s="27"/>
      <c r="O85" s="27"/>
      <c r="P85" s="20"/>
    </row>
    <row r="86" spans="1:16" s="9" customFormat="1" ht="17.25" customHeight="1">
      <c r="B86" s="26"/>
      <c r="C86" s="149" t="s">
        <v>170</v>
      </c>
      <c r="D86" s="27"/>
      <c r="E86" s="27"/>
      <c r="F86" s="27"/>
      <c r="G86" s="27"/>
      <c r="H86" s="27"/>
      <c r="I86" s="27"/>
      <c r="J86" s="27"/>
      <c r="K86" s="27"/>
      <c r="L86" s="27"/>
      <c r="M86" s="27"/>
      <c r="N86" s="27"/>
      <c r="O86" s="27"/>
      <c r="P86" s="20"/>
    </row>
    <row r="87" spans="1:16">
      <c r="A87" s="9"/>
      <c r="C87" s="68"/>
      <c r="D87" s="14"/>
      <c r="E87" s="14"/>
      <c r="F87" s="14"/>
      <c r="G87" s="14"/>
      <c r="H87" s="14"/>
      <c r="I87" s="14"/>
      <c r="P87" s="9"/>
    </row>
    <row r="88" spans="1:16" ht="19.5">
      <c r="A88" s="22" t="s">
        <v>171</v>
      </c>
      <c r="B88" s="22"/>
      <c r="C88" s="22"/>
      <c r="D88" s="22"/>
      <c r="E88" s="22"/>
      <c r="F88" s="22"/>
      <c r="G88" s="22"/>
      <c r="H88" s="22"/>
      <c r="I88" s="22"/>
      <c r="J88" s="22"/>
      <c r="K88" s="22"/>
      <c r="L88" s="22"/>
      <c r="M88" s="22"/>
      <c r="N88" s="22"/>
      <c r="O88" s="22"/>
      <c r="P88" s="9"/>
    </row>
    <row r="89" spans="1:16" ht="17.25" customHeight="1">
      <c r="A89" s="9"/>
      <c r="B89" s="61" t="s">
        <v>105</v>
      </c>
      <c r="C89" s="665" t="s">
        <v>95</v>
      </c>
      <c r="D89" s="665"/>
      <c r="E89" s="665"/>
      <c r="F89" s="665"/>
      <c r="G89" s="665"/>
      <c r="H89" s="665"/>
      <c r="I89" s="665"/>
      <c r="J89" s="665"/>
      <c r="K89" s="665"/>
      <c r="L89" s="665"/>
      <c r="M89" s="665"/>
      <c r="N89" s="665"/>
      <c r="O89" s="665"/>
      <c r="P89" s="9"/>
    </row>
    <row r="90" spans="1:16" ht="17.25" customHeight="1">
      <c r="A90" s="9"/>
      <c r="B90" s="99"/>
      <c r="C90" s="83" t="s">
        <v>98</v>
      </c>
      <c r="D90" s="84"/>
      <c r="E90" s="84"/>
      <c r="F90" s="81"/>
      <c r="G90" s="81"/>
      <c r="H90" s="81"/>
      <c r="I90" s="81"/>
      <c r="J90" s="81"/>
      <c r="K90" s="85"/>
      <c r="L90" s="85"/>
      <c r="M90" s="85"/>
      <c r="N90" s="85"/>
      <c r="O90" s="86"/>
      <c r="P90" s="9"/>
    </row>
    <row r="91" spans="1:16" ht="17.25" customHeight="1">
      <c r="A91" s="9"/>
      <c r="B91" s="82" t="s">
        <v>0</v>
      </c>
      <c r="C91" s="83" t="s">
        <v>96</v>
      </c>
      <c r="D91" s="84"/>
      <c r="E91" s="84"/>
      <c r="F91" s="81"/>
      <c r="G91" s="81"/>
      <c r="H91" s="81"/>
      <c r="I91" s="81"/>
      <c r="J91" s="81"/>
      <c r="K91" s="85"/>
      <c r="L91" s="85"/>
      <c r="M91" s="85"/>
      <c r="N91" s="85"/>
      <c r="O91" s="86"/>
      <c r="P91" s="9"/>
    </row>
    <row r="92" spans="1:16" ht="17.25" customHeight="1">
      <c r="A92" s="9"/>
      <c r="B92" s="81"/>
      <c r="C92" s="87" t="s">
        <v>97</v>
      </c>
      <c r="D92" s="88"/>
      <c r="E92" s="88"/>
      <c r="F92" s="88"/>
      <c r="G92" s="88"/>
      <c r="H92" s="88"/>
      <c r="I92" s="88"/>
      <c r="J92" s="81"/>
      <c r="K92" s="81"/>
      <c r="L92" s="81"/>
      <c r="M92" s="81"/>
      <c r="N92" s="81"/>
      <c r="O92" s="81"/>
      <c r="P92" s="9"/>
    </row>
    <row r="93" spans="1:16" ht="19.5" customHeight="1">
      <c r="A93" s="9"/>
      <c r="C93" s="66"/>
      <c r="D93" s="66"/>
      <c r="E93" s="66"/>
      <c r="F93" s="66"/>
      <c r="G93" s="66"/>
      <c r="H93" s="66"/>
      <c r="I93" s="66"/>
      <c r="J93" s="66"/>
      <c r="K93" s="66"/>
      <c r="L93" s="66"/>
      <c r="M93" s="66"/>
      <c r="N93" s="66"/>
      <c r="O93" s="66"/>
      <c r="P93" s="9"/>
    </row>
    <row r="94" spans="1:16" s="158" customFormat="1" ht="18.75">
      <c r="A94" s="159" t="s">
        <v>185</v>
      </c>
      <c r="B94" s="159"/>
      <c r="C94" s="159"/>
      <c r="D94" s="159"/>
      <c r="E94" s="159"/>
      <c r="F94" s="159"/>
      <c r="G94" s="159"/>
      <c r="H94" s="159"/>
      <c r="I94" s="159"/>
      <c r="J94" s="159"/>
      <c r="K94" s="159"/>
      <c r="L94" s="159"/>
      <c r="M94" s="159"/>
      <c r="N94" s="23"/>
      <c r="O94" s="23"/>
      <c r="P94" s="9"/>
    </row>
    <row r="95" spans="1:16" s="158" customFormat="1" ht="18.75">
      <c r="A95" s="23"/>
      <c r="B95" s="23"/>
      <c r="C95" s="159"/>
      <c r="D95" s="160" t="s">
        <v>186</v>
      </c>
      <c r="E95" s="160"/>
      <c r="F95" s="160"/>
      <c r="G95" s="160"/>
      <c r="H95" s="160"/>
      <c r="I95" s="160"/>
      <c r="J95" s="23"/>
      <c r="K95" s="23"/>
      <c r="L95" s="23"/>
      <c r="M95" s="23"/>
      <c r="N95" s="23"/>
      <c r="O95" s="23"/>
      <c r="P95" s="9"/>
    </row>
    <row r="96" spans="1:16" s="158" customFormat="1" ht="18.75">
      <c r="A96" s="74"/>
      <c r="D96" s="159" t="s">
        <v>187</v>
      </c>
      <c r="E96" s="23"/>
      <c r="F96" s="23"/>
      <c r="G96" s="23"/>
      <c r="H96" s="23"/>
      <c r="I96" s="23"/>
      <c r="P96" s="23"/>
    </row>
    <row r="97" spans="1:16" s="158" customFormat="1" ht="18.75">
      <c r="A97" s="74"/>
      <c r="D97" s="159" t="s">
        <v>188</v>
      </c>
      <c r="E97" s="23"/>
      <c r="F97" s="23"/>
      <c r="G97" s="23"/>
      <c r="H97" s="23"/>
      <c r="I97" s="23"/>
      <c r="P97" s="23"/>
    </row>
    <row r="98" spans="1:16" s="158" customFormat="1" ht="18.75">
      <c r="A98" s="74"/>
      <c r="D98" s="159"/>
      <c r="E98" s="23"/>
      <c r="F98" s="23"/>
      <c r="G98" s="23"/>
      <c r="H98" s="23"/>
      <c r="I98" s="23"/>
      <c r="P98" s="23"/>
    </row>
    <row r="99" spans="1:16" ht="18.75">
      <c r="A99" s="65" t="s">
        <v>56</v>
      </c>
      <c r="B99" s="34"/>
      <c r="C99" s="34"/>
      <c r="D99" s="34"/>
      <c r="E99" s="34"/>
      <c r="F99" s="34"/>
      <c r="G99" s="34"/>
      <c r="H99" s="34"/>
      <c r="I99" s="34"/>
      <c r="J99" s="34"/>
      <c r="K99" s="34"/>
      <c r="L99" s="34"/>
      <c r="M99" s="34"/>
      <c r="N99" s="34"/>
      <c r="O99" s="23"/>
      <c r="P99" s="23"/>
    </row>
    <row r="100" spans="1:16" ht="18.75">
      <c r="A100" s="67" t="s">
        <v>54</v>
      </c>
      <c r="B100" s="67"/>
      <c r="C100" s="67"/>
      <c r="D100" s="67"/>
      <c r="E100" s="67"/>
      <c r="F100" s="67"/>
      <c r="G100" s="67"/>
      <c r="H100" s="67"/>
      <c r="I100" s="67"/>
      <c r="J100" s="67"/>
      <c r="K100" s="67"/>
      <c r="L100" s="67"/>
      <c r="M100" s="67"/>
      <c r="N100" s="67"/>
      <c r="O100" s="23"/>
      <c r="P100" s="23"/>
    </row>
    <row r="101" spans="1:16" ht="14.25">
      <c r="A101" s="660" t="s">
        <v>55</v>
      </c>
      <c r="B101" s="660"/>
      <c r="C101" s="660"/>
      <c r="D101" s="660"/>
      <c r="E101" s="660"/>
      <c r="F101" s="660"/>
      <c r="G101" s="660"/>
      <c r="H101" s="660"/>
      <c r="I101" s="660"/>
      <c r="J101" s="660"/>
      <c r="K101" s="660"/>
      <c r="L101" s="660"/>
      <c r="M101" s="660"/>
      <c r="N101" s="660"/>
      <c r="P101" s="74"/>
    </row>
    <row r="102" spans="1:16" ht="14.25">
      <c r="A102" s="67"/>
      <c r="B102" s="67"/>
      <c r="C102" s="67"/>
      <c r="D102" s="67"/>
      <c r="E102" s="67"/>
      <c r="F102" s="67"/>
      <c r="G102" s="67"/>
      <c r="H102" s="67"/>
      <c r="I102" s="67"/>
      <c r="J102" s="67"/>
      <c r="K102" s="67"/>
      <c r="L102" s="67"/>
      <c r="M102" s="67"/>
      <c r="N102" s="67"/>
      <c r="P102" s="74"/>
    </row>
    <row r="103" spans="1:16" ht="14.25">
      <c r="C103" s="113" t="s">
        <v>172</v>
      </c>
      <c r="D103" s="113"/>
      <c r="E103" s="113"/>
      <c r="F103" s="113"/>
      <c r="G103" s="113"/>
      <c r="H103" s="113"/>
      <c r="I103" s="113"/>
      <c r="J103" s="113"/>
      <c r="K103" s="113"/>
      <c r="L103" s="113"/>
      <c r="M103" s="113"/>
      <c r="N103" s="113"/>
      <c r="O103" s="108"/>
    </row>
    <row r="104" spans="1:16" ht="14.25">
      <c r="A104" s="65"/>
      <c r="B104" s="65"/>
      <c r="C104" s="65"/>
      <c r="D104" s="65"/>
      <c r="E104" s="65"/>
      <c r="F104" s="111" t="s">
        <v>113</v>
      </c>
      <c r="G104" s="65"/>
      <c r="H104" s="65"/>
      <c r="I104" s="65"/>
      <c r="J104" s="65"/>
      <c r="K104" s="65"/>
      <c r="L104" s="65"/>
      <c r="M104" s="65"/>
      <c r="N104" s="65"/>
    </row>
    <row r="105" spans="1:16" s="108" customFormat="1" ht="14.25">
      <c r="A105" s="111"/>
      <c r="B105" s="111"/>
      <c r="C105" s="111"/>
      <c r="D105" s="111"/>
      <c r="E105" s="111"/>
      <c r="F105" s="111"/>
      <c r="G105" s="111"/>
      <c r="H105" s="111"/>
      <c r="I105" s="111"/>
      <c r="J105" s="111"/>
      <c r="K105" s="111"/>
      <c r="L105" s="111"/>
      <c r="M105" s="111"/>
      <c r="N105" s="111"/>
    </row>
    <row r="106" spans="1:16" ht="19.5">
      <c r="A106" s="22" t="s">
        <v>181</v>
      </c>
      <c r="B106" s="22"/>
      <c r="C106" s="22"/>
      <c r="D106" s="22"/>
      <c r="E106" s="22"/>
      <c r="F106" s="22"/>
      <c r="G106" s="22"/>
      <c r="H106" s="22"/>
      <c r="I106" s="22"/>
      <c r="J106" s="22"/>
      <c r="K106" s="22"/>
      <c r="L106" s="22"/>
      <c r="M106" s="22"/>
      <c r="N106" s="22"/>
      <c r="O106" s="22"/>
    </row>
    <row r="107" spans="1:16" ht="19.5">
      <c r="A107" s="22"/>
      <c r="B107" s="100" t="s">
        <v>105</v>
      </c>
      <c r="C107" s="661" t="s">
        <v>180</v>
      </c>
      <c r="D107" s="661"/>
      <c r="E107" s="661"/>
      <c r="F107" s="661"/>
      <c r="G107" s="661"/>
      <c r="H107" s="661"/>
      <c r="I107" s="661"/>
      <c r="J107" s="661"/>
      <c r="K107" s="661"/>
      <c r="L107" s="661"/>
      <c r="M107" s="661"/>
      <c r="N107" s="661"/>
      <c r="O107" s="661"/>
    </row>
    <row r="108" spans="1:16" s="311" customFormat="1" ht="14.25">
      <c r="A108" s="111"/>
      <c r="B108" s="111"/>
      <c r="C108" s="111"/>
      <c r="D108" s="111"/>
      <c r="E108" s="111"/>
      <c r="F108" s="111"/>
      <c r="G108" s="111"/>
      <c r="H108" s="111"/>
      <c r="I108" s="111"/>
      <c r="J108" s="111"/>
      <c r="K108" s="111"/>
      <c r="L108" s="111"/>
      <c r="M108" s="111"/>
      <c r="N108" s="111"/>
    </row>
    <row r="109" spans="1:16" s="311" customFormat="1" ht="19.5">
      <c r="A109" s="22" t="s">
        <v>427</v>
      </c>
      <c r="B109" s="22"/>
      <c r="C109" s="22"/>
      <c r="D109" s="22"/>
      <c r="E109" s="22"/>
      <c r="F109" s="22"/>
      <c r="G109" s="22"/>
      <c r="H109" s="22"/>
      <c r="I109" s="22"/>
      <c r="J109" s="22"/>
      <c r="K109" s="22"/>
      <c r="L109" s="22"/>
      <c r="M109" s="22"/>
      <c r="N109" s="22"/>
      <c r="O109" s="22"/>
    </row>
    <row r="110" spans="1:16" s="311" customFormat="1" ht="19.5">
      <c r="A110" s="22"/>
      <c r="B110" s="100" t="s">
        <v>105</v>
      </c>
      <c r="C110" s="661" t="s">
        <v>426</v>
      </c>
      <c r="D110" s="661"/>
      <c r="E110" s="661"/>
      <c r="F110" s="661"/>
      <c r="G110" s="661"/>
      <c r="H110" s="661"/>
      <c r="I110" s="661"/>
      <c r="J110" s="661"/>
      <c r="K110" s="661"/>
      <c r="L110" s="661"/>
      <c r="M110" s="661"/>
      <c r="N110" s="661"/>
      <c r="O110" s="661"/>
    </row>
  </sheetData>
  <mergeCells count="62">
    <mergeCell ref="B20:O20"/>
    <mergeCell ref="B82:O82"/>
    <mergeCell ref="B78:O78"/>
    <mergeCell ref="B72:O72"/>
    <mergeCell ref="B73:O73"/>
    <mergeCell ref="B74:O74"/>
    <mergeCell ref="A77:O77"/>
    <mergeCell ref="B65:O65"/>
    <mergeCell ref="A67:O67"/>
    <mergeCell ref="B68:O68"/>
    <mergeCell ref="A71:O71"/>
    <mergeCell ref="B21:O21"/>
    <mergeCell ref="B22:O22"/>
    <mergeCell ref="B23:O23"/>
    <mergeCell ref="C29:O29"/>
    <mergeCell ref="C34:O34"/>
    <mergeCell ref="B3:O3"/>
    <mergeCell ref="B18:O18"/>
    <mergeCell ref="B19:O19"/>
    <mergeCell ref="B6:O6"/>
    <mergeCell ref="B7:O7"/>
    <mergeCell ref="B13:O13"/>
    <mergeCell ref="B14:C14"/>
    <mergeCell ref="B15:C15"/>
    <mergeCell ref="B17:O17"/>
    <mergeCell ref="B8:O8"/>
    <mergeCell ref="B9:O9"/>
    <mergeCell ref="B11:O11"/>
    <mergeCell ref="Q53:AB53"/>
    <mergeCell ref="B54:O54"/>
    <mergeCell ref="B53:O53"/>
    <mergeCell ref="B41:O41"/>
    <mergeCell ref="A52:O52"/>
    <mergeCell ref="C48:O48"/>
    <mergeCell ref="C30:O30"/>
    <mergeCell ref="C27:O27"/>
    <mergeCell ref="B24:O24"/>
    <mergeCell ref="C28:O28"/>
    <mergeCell ref="B55:O55"/>
    <mergeCell ref="C33:O33"/>
    <mergeCell ref="A36:O36"/>
    <mergeCell ref="C35:O35"/>
    <mergeCell ref="C42:O42"/>
    <mergeCell ref="C50:O50"/>
    <mergeCell ref="C49:O49"/>
    <mergeCell ref="C45:O45"/>
    <mergeCell ref="B56:O56"/>
    <mergeCell ref="B57:O57"/>
    <mergeCell ref="A59:O59"/>
    <mergeCell ref="B60:O60"/>
    <mergeCell ref="B61:O61"/>
    <mergeCell ref="A62:O62"/>
    <mergeCell ref="B63:O63"/>
    <mergeCell ref="B64:O64"/>
    <mergeCell ref="B79:O79"/>
    <mergeCell ref="C89:O89"/>
    <mergeCell ref="A101:N101"/>
    <mergeCell ref="C107:O107"/>
    <mergeCell ref="B83:O83"/>
    <mergeCell ref="B69:O69"/>
    <mergeCell ref="C110:O110"/>
    <mergeCell ref="C75:O75"/>
  </mergeCells>
  <phoneticPr fontId="17" type="noConversion"/>
  <hyperlinks>
    <hyperlink ref="C75" r:id="rId1" display="http://www.noiseinfo.or.kr/"/>
  </hyperlinks>
  <printOptions horizontalCentered="1"/>
  <pageMargins left="0.19685039370078741" right="0.19685039370078741" top="0.51181102362204722" bottom="0.27559055118110237" header="0.51181102362204722" footer="0.23622047244094491"/>
  <pageSetup paperSize="9" scale="80" orientation="portrait" r:id="rId2"/>
  <headerFooter alignWithMargins="0"/>
</worksheet>
</file>

<file path=xl/worksheets/sheet5.xml><?xml version="1.0" encoding="utf-8"?>
<worksheet xmlns="http://schemas.openxmlformats.org/spreadsheetml/2006/main" xmlns:r="http://schemas.openxmlformats.org/officeDocument/2006/relationships">
  <sheetPr>
    <tabColor theme="8" tint="0.39997558519241921"/>
  </sheetPr>
  <dimension ref="A1:AQ361"/>
  <sheetViews>
    <sheetView zoomScale="110" zoomScaleNormal="110" zoomScaleSheetLayoutView="100" workbookViewId="0">
      <selection activeCell="O18" sqref="O18"/>
    </sheetView>
  </sheetViews>
  <sheetFormatPr defaultColWidth="9.77734375" defaultRowHeight="13.5"/>
  <cols>
    <col min="1" max="2" width="4.44140625" style="170" customWidth="1"/>
    <col min="3" max="3" width="9.109375" style="170" customWidth="1"/>
    <col min="4" max="4" width="13.21875" style="170" customWidth="1"/>
    <col min="5" max="5" width="7.5546875" style="170" customWidth="1"/>
    <col min="6" max="6" width="6.21875" style="170" customWidth="1"/>
    <col min="7" max="7" width="3.77734375" style="170" customWidth="1"/>
    <col min="8" max="8" width="7.109375" style="170" customWidth="1"/>
    <col min="9" max="9" width="2.77734375" style="170" customWidth="1"/>
    <col min="10" max="10" width="2.88671875" style="170" customWidth="1"/>
    <col min="11" max="11" width="3.33203125" style="170" customWidth="1"/>
    <col min="12" max="12" width="3.77734375" style="170" customWidth="1"/>
    <col min="13" max="13" width="7.44140625" style="170" customWidth="1"/>
    <col min="14" max="14" width="11.33203125" style="170" customWidth="1"/>
    <col min="15" max="15" width="13.109375" style="170" customWidth="1"/>
    <col min="16" max="16" width="11.5546875" style="71" customWidth="1"/>
    <col min="17" max="17" width="9.33203125" style="170" customWidth="1"/>
    <col min="18" max="18" width="13.77734375" style="170" customWidth="1"/>
    <col min="19" max="19" width="9.109375" style="170" customWidth="1"/>
    <col min="20" max="20" width="6.77734375" style="170" customWidth="1"/>
    <col min="21" max="21" width="6.21875" style="170" customWidth="1"/>
    <col min="22" max="22" width="5.88671875" style="170" customWidth="1"/>
    <col min="23" max="23" width="1.5546875" style="170" customWidth="1"/>
    <col min="24" max="24" width="9" style="170" bestFit="1" customWidth="1"/>
    <col min="25" max="25" width="12.44140625" style="170" customWidth="1"/>
    <col min="26" max="16384" width="9.77734375" style="170"/>
  </cols>
  <sheetData>
    <row r="1" spans="1:28" ht="5.25" customHeight="1">
      <c r="A1" s="386" t="s">
        <v>488</v>
      </c>
    </row>
    <row r="2" spans="1:28" ht="28.5" customHeight="1">
      <c r="A2" s="310" t="s">
        <v>389</v>
      </c>
      <c r="B2" s="278"/>
      <c r="C2" s="278"/>
      <c r="D2" s="309"/>
      <c r="E2" s="278"/>
      <c r="F2" s="278"/>
      <c r="G2" s="278"/>
      <c r="H2" s="278"/>
      <c r="I2" s="276"/>
      <c r="J2" s="276"/>
      <c r="K2" s="276"/>
      <c r="L2" s="276"/>
      <c r="M2" s="276"/>
      <c r="N2" s="276"/>
      <c r="Q2" s="71"/>
      <c r="R2" s="71"/>
      <c r="S2" s="71"/>
      <c r="T2" s="71"/>
      <c r="U2" s="71"/>
      <c r="V2" s="71"/>
      <c r="W2" s="71"/>
      <c r="X2" s="71"/>
      <c r="Y2" s="71"/>
      <c r="Z2" s="71"/>
      <c r="AA2" s="71"/>
      <c r="AB2" s="71"/>
    </row>
    <row r="3" spans="1:28" ht="3.75" customHeight="1">
      <c r="A3" s="308"/>
      <c r="B3" s="307"/>
      <c r="C3" s="307"/>
      <c r="D3" s="307"/>
      <c r="E3" s="307"/>
      <c r="F3" s="307"/>
      <c r="G3" s="69"/>
      <c r="H3" s="69"/>
      <c r="Q3" s="71"/>
      <c r="R3" s="71"/>
      <c r="S3" s="71"/>
      <c r="T3" s="71"/>
      <c r="U3" s="71"/>
      <c r="V3" s="71"/>
      <c r="W3" s="71"/>
      <c r="X3" s="71"/>
      <c r="Y3" s="71"/>
      <c r="Z3" s="71"/>
      <c r="AA3" s="71"/>
      <c r="AB3" s="71"/>
    </row>
    <row r="4" spans="1:28" ht="15.75" customHeight="1">
      <c r="A4" s="755" t="s">
        <v>388</v>
      </c>
      <c r="B4" s="755"/>
      <c r="C4" s="755"/>
      <c r="D4" s="306" t="s">
        <v>387</v>
      </c>
      <c r="E4" s="305"/>
      <c r="F4" s="304"/>
      <c r="G4" s="304"/>
      <c r="H4" s="304"/>
      <c r="I4" s="304"/>
      <c r="J4" s="303"/>
      <c r="K4" s="755" t="s">
        <v>386</v>
      </c>
      <c r="L4" s="755"/>
      <c r="M4" s="755"/>
      <c r="N4" s="755" t="s">
        <v>210</v>
      </c>
      <c r="O4" s="7"/>
      <c r="U4" s="71"/>
      <c r="V4" s="71"/>
      <c r="W4" s="71"/>
      <c r="X4" s="71"/>
      <c r="Y4" s="71"/>
      <c r="Z4" s="71"/>
      <c r="AA4" s="71"/>
      <c r="AB4" s="71"/>
    </row>
    <row r="5" spans="1:28" ht="13.5" customHeight="1" thickBot="1">
      <c r="A5" s="776"/>
      <c r="B5" s="776"/>
      <c r="C5" s="776"/>
      <c r="D5" s="302" t="s">
        <v>546</v>
      </c>
      <c r="E5" s="1013" t="s">
        <v>596</v>
      </c>
      <c r="F5" s="1014"/>
      <c r="G5" s="1015"/>
      <c r="H5" s="1001" t="s">
        <v>385</v>
      </c>
      <c r="I5" s="1001"/>
      <c r="J5" s="1001"/>
      <c r="K5" s="776"/>
      <c r="L5" s="776"/>
      <c r="M5" s="776"/>
      <c r="N5" s="776"/>
      <c r="O5" s="7"/>
      <c r="P5" s="162"/>
      <c r="Q5" s="180"/>
      <c r="U5" s="71"/>
      <c r="V5" s="71"/>
      <c r="W5" s="71"/>
      <c r="X5" s="71"/>
      <c r="Y5" s="71"/>
      <c r="Z5" s="71"/>
      <c r="AA5" s="71"/>
      <c r="AB5" s="71"/>
    </row>
    <row r="6" spans="1:28" ht="14.25" customHeight="1" thickTop="1">
      <c r="A6" s="978" t="s">
        <v>384</v>
      </c>
      <c r="B6" s="978"/>
      <c r="C6" s="978"/>
      <c r="D6" s="301">
        <v>28758120</v>
      </c>
      <c r="E6" s="747">
        <f>M35</f>
        <v>31143340</v>
      </c>
      <c r="F6" s="1016"/>
      <c r="G6" s="1017"/>
      <c r="H6" s="1002">
        <f t="shared" ref="H6:H17" si="0">E6-D6</f>
        <v>2385220</v>
      </c>
      <c r="I6" s="1002"/>
      <c r="J6" s="1002"/>
      <c r="K6" s="731">
        <f>H71</f>
        <v>31142180</v>
      </c>
      <c r="L6" s="731"/>
      <c r="M6" s="731"/>
      <c r="N6" s="300">
        <f t="shared" ref="N6:N17" si="1">K6-E6</f>
        <v>-1160</v>
      </c>
      <c r="O6" s="253"/>
      <c r="P6" s="258"/>
      <c r="Q6" s="299"/>
      <c r="U6" s="71"/>
      <c r="V6" s="71"/>
      <c r="W6" s="71"/>
      <c r="X6" s="71"/>
      <c r="Y6" s="71"/>
      <c r="Z6" s="71"/>
      <c r="AA6" s="71"/>
      <c r="AB6" s="71"/>
    </row>
    <row r="7" spans="1:28" ht="14.25" customHeight="1">
      <c r="A7" s="1008" t="s">
        <v>383</v>
      </c>
      <c r="B7" s="1008"/>
      <c r="C7" s="1008"/>
      <c r="D7" s="177">
        <v>22353730</v>
      </c>
      <c r="E7" s="706">
        <f>M73</f>
        <v>22353730</v>
      </c>
      <c r="F7" s="1018"/>
      <c r="G7" s="1019"/>
      <c r="H7" s="988">
        <f t="shared" si="0"/>
        <v>0</v>
      </c>
      <c r="I7" s="988"/>
      <c r="J7" s="988"/>
      <c r="K7" s="689">
        <f>H90</f>
        <v>22352590</v>
      </c>
      <c r="L7" s="689"/>
      <c r="M7" s="689"/>
      <c r="N7" s="281">
        <f t="shared" si="1"/>
        <v>-1140</v>
      </c>
      <c r="O7" s="298" t="s">
        <v>390</v>
      </c>
      <c r="P7" s="164"/>
      <c r="T7" s="71"/>
      <c r="U7" s="71"/>
      <c r="V7" s="71"/>
      <c r="W7" s="71"/>
      <c r="X7" s="71"/>
      <c r="Y7" s="71"/>
      <c r="Z7" s="71"/>
      <c r="AA7" s="71"/>
    </row>
    <row r="8" spans="1:28" ht="14.25" customHeight="1">
      <c r="A8" s="1008" t="s">
        <v>382</v>
      </c>
      <c r="B8" s="1008"/>
      <c r="C8" s="1008"/>
      <c r="D8" s="177">
        <v>23175480</v>
      </c>
      <c r="E8" s="706">
        <f>M93</f>
        <v>23175480</v>
      </c>
      <c r="F8" s="1009"/>
      <c r="G8" s="1010"/>
      <c r="H8" s="988">
        <f t="shared" si="0"/>
        <v>0</v>
      </c>
      <c r="I8" s="988"/>
      <c r="J8" s="988"/>
      <c r="K8" s="689">
        <f>H110</f>
        <v>23178030</v>
      </c>
      <c r="L8" s="689"/>
      <c r="M8" s="689"/>
      <c r="N8" s="281">
        <f t="shared" si="1"/>
        <v>2550</v>
      </c>
      <c r="O8" s="268" t="s">
        <v>391</v>
      </c>
      <c r="P8" s="280"/>
      <c r="T8" s="71"/>
      <c r="U8" s="71"/>
      <c r="V8" s="71"/>
      <c r="W8" s="71"/>
      <c r="X8" s="71"/>
      <c r="Y8" s="71"/>
      <c r="Z8" s="71"/>
      <c r="AA8" s="71"/>
    </row>
    <row r="9" spans="1:28" ht="14.25" customHeight="1">
      <c r="A9" s="1008" t="s">
        <v>381</v>
      </c>
      <c r="B9" s="1008"/>
      <c r="C9" s="1008"/>
      <c r="D9" s="177">
        <v>730000</v>
      </c>
      <c r="E9" s="706">
        <f>M113</f>
        <v>730000</v>
      </c>
      <c r="F9" s="1009"/>
      <c r="G9" s="1010"/>
      <c r="H9" s="988">
        <f t="shared" si="0"/>
        <v>0</v>
      </c>
      <c r="I9" s="988"/>
      <c r="J9" s="988"/>
      <c r="K9" s="689">
        <f>H128</f>
        <v>733220</v>
      </c>
      <c r="L9" s="689"/>
      <c r="M9" s="689"/>
      <c r="N9" s="281">
        <f t="shared" si="1"/>
        <v>3220</v>
      </c>
      <c r="O9" s="253" t="s">
        <v>392</v>
      </c>
      <c r="P9" s="183"/>
      <c r="Q9" s="280"/>
      <c r="U9" s="71"/>
      <c r="V9" s="71"/>
      <c r="W9" s="71"/>
      <c r="X9" s="71"/>
      <c r="Y9" s="71"/>
      <c r="Z9" s="71"/>
      <c r="AA9" s="71"/>
      <c r="AB9" s="71"/>
    </row>
    <row r="10" spans="1:28" ht="14.25" customHeight="1">
      <c r="A10" s="1008" t="s">
        <v>380</v>
      </c>
      <c r="B10" s="1008"/>
      <c r="C10" s="1008"/>
      <c r="D10" s="177">
        <v>1978000</v>
      </c>
      <c r="E10" s="706">
        <f>M130</f>
        <v>1978000</v>
      </c>
      <c r="F10" s="1009"/>
      <c r="G10" s="1010"/>
      <c r="H10" s="988">
        <f t="shared" si="0"/>
        <v>0</v>
      </c>
      <c r="I10" s="988"/>
      <c r="J10" s="988"/>
      <c r="K10" s="689">
        <f>H145</f>
        <v>1980020</v>
      </c>
      <c r="L10" s="689"/>
      <c r="M10" s="689"/>
      <c r="N10" s="281">
        <f t="shared" si="1"/>
        <v>2020</v>
      </c>
      <c r="O10" s="253" t="s">
        <v>393</v>
      </c>
      <c r="P10" s="183"/>
      <c r="Q10" s="280"/>
      <c r="U10" s="71"/>
      <c r="V10" s="71"/>
      <c r="W10" s="71"/>
      <c r="X10" s="71"/>
      <c r="Y10" s="71"/>
      <c r="Z10" s="71"/>
      <c r="AA10" s="71"/>
      <c r="AB10" s="71"/>
    </row>
    <row r="11" spans="1:28" ht="14.25" customHeight="1">
      <c r="A11" s="1008" t="s">
        <v>379</v>
      </c>
      <c r="B11" s="1008"/>
      <c r="C11" s="1008"/>
      <c r="D11" s="177">
        <v>5694900</v>
      </c>
      <c r="E11" s="706">
        <f>M147</f>
        <v>4867380</v>
      </c>
      <c r="F11" s="1009"/>
      <c r="G11" s="1010"/>
      <c r="H11" s="988">
        <f t="shared" si="0"/>
        <v>-827520</v>
      </c>
      <c r="I11" s="988"/>
      <c r="J11" s="988"/>
      <c r="K11" s="689">
        <f>H178</f>
        <v>4866870</v>
      </c>
      <c r="L11" s="689"/>
      <c r="M11" s="689"/>
      <c r="N11" s="281">
        <f t="shared" si="1"/>
        <v>-510</v>
      </c>
      <c r="O11" s="253"/>
      <c r="P11" s="183"/>
      <c r="Q11" s="280"/>
      <c r="U11" s="71"/>
      <c r="V11" s="71"/>
      <c r="W11" s="71"/>
      <c r="X11" s="71"/>
      <c r="Y11" s="71"/>
      <c r="Z11" s="71"/>
      <c r="AA11" s="71"/>
      <c r="AB11" s="71"/>
    </row>
    <row r="12" spans="1:28" ht="14.25" customHeight="1">
      <c r="A12" s="1008" t="s">
        <v>378</v>
      </c>
      <c r="B12" s="1008"/>
      <c r="C12" s="1008"/>
      <c r="D12" s="177">
        <v>12584750</v>
      </c>
      <c r="E12" s="706">
        <f>M180</f>
        <v>12584750</v>
      </c>
      <c r="F12" s="1009"/>
      <c r="G12" s="1010"/>
      <c r="H12" s="988">
        <f t="shared" si="0"/>
        <v>0</v>
      </c>
      <c r="I12" s="988"/>
      <c r="J12" s="988"/>
      <c r="K12" s="689">
        <f>H190</f>
        <v>12584750</v>
      </c>
      <c r="L12" s="689"/>
      <c r="M12" s="689"/>
      <c r="N12" s="281">
        <f t="shared" si="1"/>
        <v>0</v>
      </c>
      <c r="O12" s="253" t="s">
        <v>394</v>
      </c>
      <c r="P12" s="183"/>
      <c r="Q12" s="280"/>
      <c r="U12" s="71"/>
      <c r="V12" s="71"/>
      <c r="W12" s="71"/>
      <c r="X12" s="71"/>
      <c r="Y12" s="71"/>
      <c r="Z12" s="71"/>
      <c r="AA12" s="71"/>
      <c r="AB12" s="71"/>
    </row>
    <row r="13" spans="1:28" ht="14.25" customHeight="1">
      <c r="A13" s="782" t="s">
        <v>377</v>
      </c>
      <c r="B13" s="783"/>
      <c r="C13" s="784"/>
      <c r="D13" s="177">
        <v>1207840</v>
      </c>
      <c r="E13" s="706">
        <f>M192</f>
        <v>1207840</v>
      </c>
      <c r="F13" s="1009"/>
      <c r="G13" s="1010"/>
      <c r="H13" s="988">
        <f t="shared" si="0"/>
        <v>0</v>
      </c>
      <c r="I13" s="988"/>
      <c r="J13" s="988"/>
      <c r="K13" s="689">
        <f>H206</f>
        <v>1207350</v>
      </c>
      <c r="L13" s="689"/>
      <c r="M13" s="689"/>
      <c r="N13" s="281">
        <f t="shared" si="1"/>
        <v>-490</v>
      </c>
      <c r="O13" s="253" t="s">
        <v>395</v>
      </c>
      <c r="P13" s="183"/>
      <c r="Q13" s="280"/>
      <c r="U13" s="71"/>
      <c r="V13" s="71"/>
      <c r="W13" s="71"/>
      <c r="X13" s="71"/>
      <c r="Y13" s="71"/>
      <c r="Z13" s="71"/>
      <c r="AA13" s="71"/>
      <c r="AB13" s="71"/>
    </row>
    <row r="14" spans="1:28" ht="14.25" customHeight="1">
      <c r="A14" s="1008" t="s">
        <v>376</v>
      </c>
      <c r="B14" s="1008"/>
      <c r="C14" s="1008"/>
      <c r="D14" s="290">
        <v>1319540</v>
      </c>
      <c r="E14" s="706">
        <f>M208</f>
        <v>1319860</v>
      </c>
      <c r="F14" s="1009"/>
      <c r="G14" s="1010"/>
      <c r="H14" s="988">
        <f t="shared" si="0"/>
        <v>320</v>
      </c>
      <c r="I14" s="988"/>
      <c r="J14" s="988"/>
      <c r="K14" s="689">
        <f>H220</f>
        <v>1314900</v>
      </c>
      <c r="L14" s="689"/>
      <c r="M14" s="689"/>
      <c r="N14" s="281">
        <f t="shared" si="1"/>
        <v>-4960</v>
      </c>
      <c r="O14" s="253" t="s">
        <v>455</v>
      </c>
      <c r="Q14" s="71"/>
      <c r="R14" s="71"/>
      <c r="S14" s="71"/>
      <c r="T14" s="71"/>
      <c r="U14" s="71"/>
      <c r="V14" s="71"/>
      <c r="W14" s="71"/>
      <c r="X14" s="71"/>
    </row>
    <row r="15" spans="1:28" ht="14.25" customHeight="1">
      <c r="A15" s="1008" t="s">
        <v>375</v>
      </c>
      <c r="B15" s="1008"/>
      <c r="C15" s="1008"/>
      <c r="D15" s="177">
        <v>1977020</v>
      </c>
      <c r="E15" s="706">
        <f>M222</f>
        <v>1895980</v>
      </c>
      <c r="F15" s="1009"/>
      <c r="G15" s="1010"/>
      <c r="H15" s="988">
        <f t="shared" si="0"/>
        <v>-81040</v>
      </c>
      <c r="I15" s="988"/>
      <c r="J15" s="988"/>
      <c r="K15" s="689">
        <f>K228</f>
        <v>1895980</v>
      </c>
      <c r="L15" s="689"/>
      <c r="M15" s="689"/>
      <c r="N15" s="281">
        <v>0</v>
      </c>
      <c r="O15" s="253"/>
      <c r="P15" s="183"/>
      <c r="Q15" s="280"/>
      <c r="U15" s="71"/>
      <c r="V15" s="71"/>
      <c r="W15" s="71"/>
      <c r="X15" s="71"/>
      <c r="Y15" s="71"/>
      <c r="Z15" s="71"/>
      <c r="AA15" s="71"/>
      <c r="AB15" s="71"/>
    </row>
    <row r="16" spans="1:28" ht="14.25" customHeight="1">
      <c r="A16" s="1008" t="s">
        <v>374</v>
      </c>
      <c r="B16" s="1008"/>
      <c r="C16" s="1008"/>
      <c r="D16" s="290">
        <v>1600000</v>
      </c>
      <c r="E16" s="706">
        <f>M230</f>
        <v>1450000</v>
      </c>
      <c r="F16" s="1009"/>
      <c r="G16" s="1010"/>
      <c r="H16" s="988">
        <f t="shared" si="0"/>
        <v>-150000</v>
      </c>
      <c r="I16" s="988"/>
      <c r="J16" s="988"/>
      <c r="K16" s="689">
        <f>H240</f>
        <v>1449330</v>
      </c>
      <c r="L16" s="689"/>
      <c r="M16" s="689"/>
      <c r="N16" s="281">
        <f t="shared" si="1"/>
        <v>-670</v>
      </c>
      <c r="O16" s="253"/>
      <c r="Q16" s="71"/>
      <c r="R16" s="71"/>
      <c r="S16" s="71"/>
      <c r="T16" s="71"/>
      <c r="U16" s="292"/>
      <c r="V16" s="71"/>
      <c r="W16" s="71"/>
      <c r="X16" s="71"/>
    </row>
    <row r="17" spans="1:28" ht="14.25" customHeight="1">
      <c r="A17" s="1038" t="s">
        <v>373</v>
      </c>
      <c r="B17" s="1039"/>
      <c r="C17" s="1040"/>
      <c r="D17" s="321">
        <v>0</v>
      </c>
      <c r="E17" s="706">
        <v>0</v>
      </c>
      <c r="F17" s="707"/>
      <c r="G17" s="708"/>
      <c r="H17" s="992">
        <f t="shared" si="0"/>
        <v>0</v>
      </c>
      <c r="I17" s="993"/>
      <c r="J17" s="994"/>
      <c r="K17" s="706">
        <v>0</v>
      </c>
      <c r="L17" s="707"/>
      <c r="M17" s="708"/>
      <c r="N17" s="281">
        <f t="shared" si="1"/>
        <v>0</v>
      </c>
      <c r="O17" s="253"/>
      <c r="Q17" s="71"/>
      <c r="R17" s="71"/>
      <c r="S17" s="71"/>
      <c r="T17" s="71"/>
      <c r="U17" s="292"/>
      <c r="V17" s="71"/>
      <c r="W17" s="71"/>
      <c r="X17" s="71"/>
    </row>
    <row r="18" spans="1:28" ht="14.25" customHeight="1">
      <c r="A18" s="932" t="s">
        <v>372</v>
      </c>
      <c r="B18" s="933"/>
      <c r="C18" s="296" t="s">
        <v>439</v>
      </c>
      <c r="D18" s="295">
        <v>10787690</v>
      </c>
      <c r="E18" s="985">
        <f>F247</f>
        <v>12103920</v>
      </c>
      <c r="F18" s="996"/>
      <c r="G18" s="997"/>
      <c r="H18" s="985"/>
      <c r="I18" s="996"/>
      <c r="J18" s="997"/>
      <c r="K18" s="985">
        <f>I247</f>
        <v>12103780</v>
      </c>
      <c r="L18" s="1011"/>
      <c r="M18" s="1012"/>
      <c r="N18" s="979" t="s">
        <v>371</v>
      </c>
      <c r="O18" s="297" t="s">
        <v>396</v>
      </c>
      <c r="P18" s="279"/>
      <c r="Q18" s="293"/>
      <c r="R18" s="71"/>
      <c r="S18" s="71"/>
      <c r="T18" s="71"/>
      <c r="U18" s="292"/>
      <c r="V18" s="71"/>
      <c r="W18" s="71"/>
      <c r="X18" s="71"/>
    </row>
    <row r="19" spans="1:28" ht="14.25" customHeight="1">
      <c r="A19" s="837"/>
      <c r="B19" s="935"/>
      <c r="C19" s="296" t="s">
        <v>440</v>
      </c>
      <c r="D19" s="295">
        <v>7189390</v>
      </c>
      <c r="E19" s="985">
        <f>F248</f>
        <v>8077080</v>
      </c>
      <c r="F19" s="986"/>
      <c r="G19" s="987"/>
      <c r="H19" s="985"/>
      <c r="I19" s="986"/>
      <c r="J19" s="987"/>
      <c r="K19" s="985">
        <f>I248</f>
        <v>8077570</v>
      </c>
      <c r="L19" s="986"/>
      <c r="M19" s="987"/>
      <c r="N19" s="980"/>
      <c r="O19" s="297"/>
      <c r="P19" s="279"/>
      <c r="Q19" s="293"/>
      <c r="R19" s="71"/>
      <c r="S19" s="71"/>
      <c r="T19" s="71"/>
      <c r="U19" s="292"/>
      <c r="V19" s="71"/>
      <c r="W19" s="71"/>
      <c r="X19" s="71"/>
    </row>
    <row r="20" spans="1:28" ht="14.25" customHeight="1">
      <c r="A20" s="837"/>
      <c r="B20" s="935"/>
      <c r="C20" s="296" t="s">
        <v>370</v>
      </c>
      <c r="D20" s="295">
        <v>2127810</v>
      </c>
      <c r="E20" s="985">
        <f>F249</f>
        <v>2390530</v>
      </c>
      <c r="F20" s="986"/>
      <c r="G20" s="987"/>
      <c r="H20" s="985"/>
      <c r="I20" s="986"/>
      <c r="J20" s="987"/>
      <c r="K20" s="985">
        <f>I249</f>
        <v>2390330</v>
      </c>
      <c r="L20" s="986"/>
      <c r="M20" s="987"/>
      <c r="N20" s="981"/>
      <c r="O20" s="297"/>
      <c r="P20" s="279"/>
      <c r="Q20" s="293"/>
      <c r="R20" s="71"/>
      <c r="S20" s="71"/>
      <c r="T20" s="71"/>
      <c r="U20" s="292"/>
      <c r="V20" s="71"/>
      <c r="W20" s="71"/>
      <c r="X20" s="71"/>
    </row>
    <row r="21" spans="1:28" ht="14.25" customHeight="1">
      <c r="A21" s="837"/>
      <c r="B21" s="935"/>
      <c r="C21" s="296" t="s">
        <v>369</v>
      </c>
      <c r="D21" s="352">
        <v>-165450</v>
      </c>
      <c r="E21" s="985">
        <f>F250</f>
        <v>-165450</v>
      </c>
      <c r="F21" s="986"/>
      <c r="G21" s="987"/>
      <c r="H21" s="985"/>
      <c r="I21" s="986"/>
      <c r="J21" s="987"/>
      <c r="K21" s="985">
        <f>I250</f>
        <v>-165450</v>
      </c>
      <c r="L21" s="986"/>
      <c r="M21" s="987"/>
      <c r="N21" s="612" t="s">
        <v>701</v>
      </c>
      <c r="O21" s="294" t="s">
        <v>466</v>
      </c>
      <c r="P21" s="279"/>
      <c r="Q21" s="293"/>
      <c r="R21" s="71"/>
      <c r="S21" s="71"/>
      <c r="T21" s="71"/>
      <c r="U21" s="292"/>
      <c r="V21" s="71"/>
      <c r="W21" s="71"/>
      <c r="X21" s="71"/>
    </row>
    <row r="22" spans="1:28" ht="14.25" customHeight="1">
      <c r="A22" s="839"/>
      <c r="B22" s="936"/>
      <c r="C22" s="291" t="s">
        <v>368</v>
      </c>
      <c r="D22" s="290">
        <f>SUM(D18:D21)</f>
        <v>19939440</v>
      </c>
      <c r="E22" s="985">
        <f>SUM(E18:E21)</f>
        <v>22406080</v>
      </c>
      <c r="F22" s="996"/>
      <c r="G22" s="997"/>
      <c r="H22" s="985">
        <f>E22-D22</f>
        <v>2466640</v>
      </c>
      <c r="I22" s="996"/>
      <c r="J22" s="997"/>
      <c r="K22" s="985">
        <f>SUM(K18:K21)</f>
        <v>22406230</v>
      </c>
      <c r="L22" s="1011"/>
      <c r="M22" s="1012"/>
      <c r="N22" s="289">
        <f>K22-E22</f>
        <v>150</v>
      </c>
      <c r="O22" s="284"/>
      <c r="P22" s="170"/>
      <c r="Q22" s="71"/>
      <c r="R22" s="71"/>
      <c r="S22" s="71"/>
      <c r="T22" s="71"/>
      <c r="U22" s="71"/>
      <c r="V22" s="71"/>
      <c r="W22" s="71"/>
      <c r="X22" s="71"/>
    </row>
    <row r="23" spans="1:28" ht="14.25" customHeight="1">
      <c r="A23" s="932" t="s">
        <v>367</v>
      </c>
      <c r="B23" s="1003"/>
      <c r="C23" s="328" t="s">
        <v>441</v>
      </c>
      <c r="D23" s="288">
        <v>55058520</v>
      </c>
      <c r="E23" s="989">
        <f>G258</f>
        <v>61350410</v>
      </c>
      <c r="F23" s="990"/>
      <c r="G23" s="991"/>
      <c r="H23" s="998"/>
      <c r="I23" s="999"/>
      <c r="J23" s="1000"/>
      <c r="K23" s="995">
        <f>I258</f>
        <v>61350410</v>
      </c>
      <c r="L23" s="995"/>
      <c r="M23" s="995"/>
      <c r="N23" s="287"/>
      <c r="O23" s="286" t="s">
        <v>397</v>
      </c>
      <c r="Q23" s="71"/>
      <c r="R23" s="71"/>
      <c r="S23" s="71"/>
      <c r="T23" s="71"/>
      <c r="U23" s="71"/>
      <c r="V23" s="71"/>
      <c r="W23" s="71"/>
      <c r="X23" s="71"/>
    </row>
    <row r="24" spans="1:28" ht="14.25" customHeight="1">
      <c r="A24" s="837"/>
      <c r="B24" s="1004"/>
      <c r="C24" s="326" t="s">
        <v>442</v>
      </c>
      <c r="D24" s="177">
        <v>1347940</v>
      </c>
      <c r="E24" s="989">
        <f>G259</f>
        <v>1354320</v>
      </c>
      <c r="F24" s="990"/>
      <c r="G24" s="991"/>
      <c r="H24" s="992"/>
      <c r="I24" s="993"/>
      <c r="J24" s="994"/>
      <c r="K24" s="995">
        <f>I259</f>
        <v>1354320</v>
      </c>
      <c r="L24" s="995"/>
      <c r="M24" s="995"/>
      <c r="N24" s="281"/>
      <c r="O24" s="283" t="s">
        <v>398</v>
      </c>
      <c r="P24" s="183"/>
      <c r="Q24" s="280"/>
      <c r="U24" s="71"/>
      <c r="V24" s="71"/>
      <c r="W24" s="71"/>
      <c r="X24" s="71"/>
      <c r="Y24" s="71"/>
      <c r="Z24" s="71"/>
      <c r="AA24" s="71"/>
      <c r="AB24" s="71"/>
    </row>
    <row r="25" spans="1:28" ht="14.25" customHeight="1">
      <c r="A25" s="837"/>
      <c r="B25" s="1004"/>
      <c r="C25" s="329" t="s">
        <v>443</v>
      </c>
      <c r="D25" s="177">
        <v>2449720</v>
      </c>
      <c r="E25" s="989">
        <f>G260</f>
        <v>2848320</v>
      </c>
      <c r="F25" s="990"/>
      <c r="G25" s="991"/>
      <c r="H25" s="992"/>
      <c r="I25" s="993"/>
      <c r="J25" s="994"/>
      <c r="K25" s="995">
        <f>I260</f>
        <v>2848320</v>
      </c>
      <c r="L25" s="995"/>
      <c r="M25" s="995"/>
      <c r="N25" s="281"/>
      <c r="O25" s="285"/>
      <c r="P25" s="183"/>
      <c r="Q25" s="280"/>
      <c r="U25" s="71"/>
      <c r="V25" s="71"/>
      <c r="W25" s="71"/>
      <c r="X25" s="71"/>
      <c r="Y25" s="71"/>
      <c r="Z25" s="71"/>
      <c r="AA25" s="71"/>
      <c r="AB25" s="71"/>
    </row>
    <row r="26" spans="1:28" ht="14.25" customHeight="1">
      <c r="A26" s="1005"/>
      <c r="B26" s="1004"/>
      <c r="C26" s="326" t="s">
        <v>444</v>
      </c>
      <c r="D26" s="177">
        <v>3100440</v>
      </c>
      <c r="E26" s="989">
        <f>I261</f>
        <v>2517570</v>
      </c>
      <c r="F26" s="990"/>
      <c r="G26" s="991"/>
      <c r="H26" s="988"/>
      <c r="I26" s="988"/>
      <c r="J26" s="988"/>
      <c r="K26" s="995">
        <f>H290</f>
        <v>2516950</v>
      </c>
      <c r="L26" s="995"/>
      <c r="M26" s="995"/>
      <c r="N26" s="982" t="s">
        <v>366</v>
      </c>
      <c r="O26" s="284" t="s">
        <v>399</v>
      </c>
      <c r="P26" s="183"/>
      <c r="Q26" s="280"/>
      <c r="U26" s="71"/>
      <c r="V26" s="71"/>
      <c r="W26" s="71"/>
      <c r="X26" s="71"/>
      <c r="Y26" s="71"/>
      <c r="Z26" s="71"/>
      <c r="AA26" s="71"/>
      <c r="AB26" s="71"/>
    </row>
    <row r="27" spans="1:28" ht="14.25" customHeight="1">
      <c r="A27" s="1005"/>
      <c r="B27" s="1004"/>
      <c r="C27" s="330" t="s">
        <v>445</v>
      </c>
      <c r="D27" s="177">
        <v>584100</v>
      </c>
      <c r="E27" s="989">
        <f t="shared" ref="E27:E29" si="2">I262</f>
        <v>573350</v>
      </c>
      <c r="F27" s="990"/>
      <c r="G27" s="991"/>
      <c r="H27" s="992"/>
      <c r="I27" s="993"/>
      <c r="J27" s="994"/>
      <c r="K27" s="995">
        <f>E27</f>
        <v>573350</v>
      </c>
      <c r="L27" s="995"/>
      <c r="M27" s="995"/>
      <c r="N27" s="983"/>
      <c r="O27" s="283" t="s">
        <v>398</v>
      </c>
      <c r="P27" s="183"/>
      <c r="Q27" s="280"/>
      <c r="U27" s="71"/>
      <c r="V27" s="71"/>
      <c r="W27" s="71"/>
      <c r="X27" s="71"/>
      <c r="Y27" s="71"/>
      <c r="Z27" s="71"/>
      <c r="AA27" s="71"/>
      <c r="AB27" s="71"/>
    </row>
    <row r="28" spans="1:28" ht="14.25" customHeight="1">
      <c r="A28" s="1005"/>
      <c r="B28" s="1004"/>
      <c r="C28" s="326" t="s">
        <v>446</v>
      </c>
      <c r="D28" s="177">
        <v>515030</v>
      </c>
      <c r="E28" s="989">
        <f t="shared" si="2"/>
        <v>515030</v>
      </c>
      <c r="F28" s="990"/>
      <c r="G28" s="991"/>
      <c r="H28" s="988"/>
      <c r="I28" s="988"/>
      <c r="J28" s="988"/>
      <c r="K28" s="995">
        <f t="shared" ref="K28:K29" si="3">E28</f>
        <v>515030</v>
      </c>
      <c r="L28" s="995"/>
      <c r="M28" s="995"/>
      <c r="N28" s="983"/>
      <c r="O28" s="388"/>
      <c r="P28" s="183"/>
      <c r="Q28" s="280"/>
      <c r="U28" s="71"/>
      <c r="V28" s="71"/>
      <c r="W28" s="71"/>
      <c r="X28" s="71"/>
      <c r="Y28" s="71"/>
      <c r="Z28" s="71"/>
      <c r="AA28" s="71"/>
      <c r="AB28" s="71"/>
    </row>
    <row r="29" spans="1:28" ht="14.25" customHeight="1">
      <c r="A29" s="1005"/>
      <c r="B29" s="1004"/>
      <c r="C29" s="326" t="s">
        <v>447</v>
      </c>
      <c r="D29" s="177">
        <v>265000</v>
      </c>
      <c r="E29" s="989">
        <f t="shared" si="2"/>
        <v>265000</v>
      </c>
      <c r="F29" s="990"/>
      <c r="G29" s="991"/>
      <c r="H29" s="988"/>
      <c r="I29" s="988"/>
      <c r="J29" s="988"/>
      <c r="K29" s="995">
        <f t="shared" si="3"/>
        <v>265000</v>
      </c>
      <c r="L29" s="995"/>
      <c r="M29" s="995"/>
      <c r="N29" s="984"/>
      <c r="O29" s="388"/>
      <c r="P29" s="183"/>
      <c r="Q29" s="280"/>
      <c r="U29" s="71"/>
      <c r="V29" s="71"/>
      <c r="W29" s="71"/>
      <c r="X29" s="71"/>
      <c r="Y29" s="71"/>
      <c r="Z29" s="71"/>
      <c r="AA29" s="71"/>
      <c r="AB29" s="71"/>
    </row>
    <row r="30" spans="1:28" ht="14.25" customHeight="1">
      <c r="A30" s="1005"/>
      <c r="B30" s="1004"/>
      <c r="C30" s="326" t="s">
        <v>448</v>
      </c>
      <c r="D30" s="177">
        <v>3537500</v>
      </c>
      <c r="E30" s="706">
        <f>I265</f>
        <v>3535000</v>
      </c>
      <c r="F30" s="1009"/>
      <c r="G30" s="1010"/>
      <c r="H30" s="988"/>
      <c r="I30" s="988"/>
      <c r="J30" s="988"/>
      <c r="K30" s="706">
        <f>I265</f>
        <v>3535000</v>
      </c>
      <c r="L30" s="707"/>
      <c r="M30" s="708"/>
      <c r="N30" s="281"/>
      <c r="O30" s="389"/>
      <c r="P30" s="183"/>
      <c r="Q30" s="280"/>
      <c r="U30" s="71"/>
      <c r="V30" s="71"/>
      <c r="W30" s="71"/>
      <c r="X30" s="71"/>
      <c r="Y30" s="71"/>
      <c r="Z30" s="71"/>
      <c r="AA30" s="71"/>
      <c r="AB30" s="71"/>
    </row>
    <row r="31" spans="1:28" ht="14.25" customHeight="1">
      <c r="A31" s="1006"/>
      <c r="B31" s="1007"/>
      <c r="C31" s="467" t="s">
        <v>368</v>
      </c>
      <c r="D31" s="177">
        <f>SUM(D23:D30)</f>
        <v>66858250</v>
      </c>
      <c r="E31" s="706">
        <f>SUM(E23:G30)</f>
        <v>72959000</v>
      </c>
      <c r="F31" s="1009"/>
      <c r="G31" s="1010"/>
      <c r="H31" s="988">
        <f>E31-D31</f>
        <v>6100750</v>
      </c>
      <c r="I31" s="988"/>
      <c r="J31" s="988"/>
      <c r="K31" s="689">
        <f>SUM(K23:K30)</f>
        <v>72958380</v>
      </c>
      <c r="L31" s="689"/>
      <c r="M31" s="689"/>
      <c r="N31" s="281">
        <f>K31-E31</f>
        <v>-620</v>
      </c>
      <c r="O31" s="390"/>
      <c r="P31" s="183"/>
      <c r="Q31" s="280"/>
      <c r="U31" s="71"/>
      <c r="V31" s="71"/>
      <c r="W31" s="71"/>
      <c r="X31" s="71"/>
      <c r="Y31" s="71"/>
      <c r="Z31" s="71"/>
      <c r="AA31" s="71"/>
      <c r="AB31" s="71"/>
    </row>
    <row r="32" spans="1:28" ht="14.25" customHeight="1">
      <c r="A32" s="1024" t="s">
        <v>365</v>
      </c>
      <c r="B32" s="755"/>
      <c r="C32" s="755"/>
      <c r="D32" s="282">
        <f>SUM(D6,D7,D8,D9,D10,D11,D15,D13,D12,D14,D16,D17,D22,D31)</f>
        <v>188177070</v>
      </c>
      <c r="E32" s="852">
        <f>E6+E7+E8+E9+E10+E11+E15+E13+E12+E14+E16+E17+E22+E31</f>
        <v>198071440</v>
      </c>
      <c r="F32" s="1009"/>
      <c r="G32" s="1010"/>
      <c r="H32" s="988">
        <f>E32-D32</f>
        <v>9894370</v>
      </c>
      <c r="I32" s="988"/>
      <c r="J32" s="988"/>
      <c r="K32" s="790">
        <f>K6+K7+K8+K9+K10+K11+K15+K13+K12+K14+K16+K17+K22+K31</f>
        <v>198069830</v>
      </c>
      <c r="L32" s="790"/>
      <c r="M32" s="790"/>
      <c r="N32" s="281">
        <f>N6+N7+N8+N9+N10+N11+N12+N13+N14+N15+N16+N17+N22+N31</f>
        <v>-1610</v>
      </c>
      <c r="O32" s="157"/>
      <c r="P32" s="148"/>
      <c r="Q32" s="280"/>
      <c r="R32" s="279"/>
      <c r="U32" s="71"/>
      <c r="V32" s="71"/>
      <c r="W32" s="71"/>
      <c r="X32" s="71"/>
      <c r="Y32" s="71"/>
      <c r="Z32" s="71"/>
      <c r="AA32" s="71"/>
      <c r="AB32" s="71"/>
    </row>
    <row r="33" spans="1:42" ht="5.25" customHeight="1">
      <c r="AD33" s="180"/>
      <c r="AE33" s="180"/>
      <c r="AI33" s="71"/>
      <c r="AJ33" s="71"/>
      <c r="AK33" s="71"/>
      <c r="AL33" s="71"/>
      <c r="AM33" s="71"/>
      <c r="AN33" s="71"/>
      <c r="AO33" s="71"/>
      <c r="AP33" s="71"/>
    </row>
    <row r="34" spans="1:42" ht="14.25" customHeight="1">
      <c r="A34" s="1020" t="s">
        <v>364</v>
      </c>
      <c r="B34" s="1020"/>
      <c r="C34" s="1020"/>
      <c r="D34" s="1020"/>
      <c r="E34" s="278"/>
      <c r="F34" s="278"/>
      <c r="G34" s="278"/>
      <c r="H34" s="278"/>
      <c r="I34" s="276"/>
      <c r="J34" s="276"/>
      <c r="K34" s="276"/>
      <c r="L34" s="276"/>
      <c r="M34" s="276"/>
      <c r="N34" s="276"/>
      <c r="O34" s="276"/>
      <c r="P34" s="277"/>
      <c r="Q34" s="276"/>
      <c r="R34" s="276"/>
      <c r="S34" s="276"/>
      <c r="T34" s="276"/>
      <c r="U34" s="276"/>
      <c r="V34" s="276"/>
      <c r="W34" s="276"/>
      <c r="X34" s="276"/>
      <c r="Y34" s="276"/>
      <c r="Z34" s="276"/>
      <c r="AA34" s="276"/>
      <c r="AB34" s="276"/>
      <c r="AI34" s="71"/>
      <c r="AJ34" s="71"/>
      <c r="AK34" s="71"/>
      <c r="AL34" s="71"/>
      <c r="AM34" s="71"/>
      <c r="AN34" s="71"/>
      <c r="AO34" s="71"/>
      <c r="AP34" s="71"/>
    </row>
    <row r="35" spans="1:42" ht="14.25" customHeight="1">
      <c r="A35" s="675" t="s">
        <v>363</v>
      </c>
      <c r="B35" s="675"/>
      <c r="C35" s="675"/>
      <c r="D35" s="221" t="s">
        <v>296</v>
      </c>
      <c r="E35" s="221"/>
      <c r="F35" s="221"/>
      <c r="G35" s="221"/>
      <c r="H35" s="221"/>
      <c r="I35" s="221"/>
      <c r="J35" s="221"/>
      <c r="K35" s="221"/>
      <c r="M35" s="1027">
        <f>A61+A62</f>
        <v>31143340</v>
      </c>
      <c r="N35" s="1027"/>
      <c r="O35" s="274"/>
      <c r="P35" s="275"/>
      <c r="Q35" s="274"/>
      <c r="R35" s="274"/>
      <c r="S35" s="274"/>
      <c r="T35" s="274"/>
      <c r="U35" s="274"/>
      <c r="V35" s="274"/>
      <c r="W35" s="274"/>
      <c r="X35" s="274"/>
      <c r="Y35" s="274"/>
      <c r="Z35" s="274"/>
      <c r="AA35" s="274"/>
      <c r="AB35" s="274"/>
      <c r="AI35" s="71"/>
      <c r="AJ35" s="71"/>
      <c r="AK35" s="71"/>
      <c r="AL35" s="71"/>
      <c r="AM35" s="71"/>
      <c r="AN35" s="71"/>
      <c r="AO35" s="71"/>
      <c r="AP35" s="71"/>
    </row>
    <row r="36" spans="1:42" ht="3.75" customHeight="1">
      <c r="A36" s="925"/>
      <c r="B36" s="925"/>
      <c r="C36" s="925"/>
      <c r="D36" s="925"/>
      <c r="E36" s="925"/>
      <c r="F36" s="925"/>
      <c r="G36" s="925"/>
      <c r="H36" s="925"/>
      <c r="I36" s="925"/>
      <c r="J36" s="925"/>
      <c r="K36" s="925"/>
      <c r="L36" s="925"/>
      <c r="M36" s="925"/>
      <c r="N36" s="925"/>
      <c r="O36" s="10"/>
      <c r="P36" s="185"/>
      <c r="Q36" s="10"/>
      <c r="R36" s="10"/>
      <c r="S36" s="10"/>
      <c r="T36" s="10"/>
      <c r="U36" s="10"/>
      <c r="V36" s="10"/>
      <c r="W36" s="10"/>
      <c r="X36" s="10"/>
      <c r="Y36" s="10"/>
      <c r="Z36" s="10"/>
      <c r="AA36" s="10"/>
      <c r="AB36" s="10"/>
      <c r="AC36" s="71"/>
      <c r="AD36" s="71"/>
      <c r="AE36" s="71"/>
      <c r="AF36" s="71"/>
      <c r="AG36" s="71"/>
      <c r="AH36" s="71"/>
      <c r="AI36" s="71"/>
      <c r="AJ36" s="71"/>
      <c r="AK36" s="71"/>
      <c r="AL36" s="71"/>
      <c r="AM36" s="71"/>
      <c r="AN36" s="71"/>
      <c r="AO36" s="71"/>
      <c r="AP36" s="71"/>
    </row>
    <row r="37" spans="1:42" s="180" customFormat="1" ht="14.25" customHeight="1" thickBot="1">
      <c r="A37" s="776" t="s">
        <v>362</v>
      </c>
      <c r="B37" s="776"/>
      <c r="C37" s="776"/>
      <c r="D37" s="178" t="s">
        <v>361</v>
      </c>
      <c r="E37" s="435" t="s">
        <v>507</v>
      </c>
      <c r="F37" s="417" t="s">
        <v>508</v>
      </c>
      <c r="G37" s="407" t="s">
        <v>360</v>
      </c>
      <c r="H37" s="408"/>
      <c r="I37" s="408"/>
      <c r="J37" s="408"/>
      <c r="K37" s="408"/>
      <c r="L37" s="408"/>
      <c r="M37" s="408"/>
      <c r="N37" s="409"/>
      <c r="P37" s="162"/>
      <c r="AC37" s="162"/>
      <c r="AD37" s="162"/>
      <c r="AE37" s="162"/>
      <c r="AF37" s="162"/>
      <c r="AG37" s="162"/>
      <c r="AH37" s="162"/>
      <c r="AI37" s="162"/>
      <c r="AJ37" s="162"/>
      <c r="AK37" s="162"/>
      <c r="AL37" s="162"/>
      <c r="AM37" s="162"/>
      <c r="AN37" s="162"/>
      <c r="AO37" s="162"/>
      <c r="AP37" s="162"/>
    </row>
    <row r="38" spans="1:42" ht="14.25" customHeight="1" thickTop="1">
      <c r="A38" s="1035" t="s">
        <v>359</v>
      </c>
      <c r="B38" s="1033" t="s">
        <v>358</v>
      </c>
      <c r="C38" s="1034"/>
      <c r="D38" s="273">
        <v>17005750</v>
      </c>
      <c r="E38" s="434">
        <v>1554500</v>
      </c>
      <c r="F38" s="434">
        <v>155450</v>
      </c>
      <c r="G38" s="478" t="s">
        <v>558</v>
      </c>
      <c r="H38" s="403"/>
      <c r="I38" s="403"/>
      <c r="J38" s="403"/>
      <c r="K38" s="403"/>
      <c r="L38" s="403"/>
      <c r="M38" s="403"/>
      <c r="N38" s="404"/>
      <c r="O38" s="446">
        <f>D38+E38</f>
        <v>18560250</v>
      </c>
      <c r="P38" s="185"/>
      <c r="Q38" s="10"/>
      <c r="R38" s="10"/>
      <c r="S38" s="10"/>
      <c r="T38" s="10"/>
      <c r="U38" s="10"/>
      <c r="V38" s="10"/>
      <c r="W38" s="10"/>
      <c r="X38" s="10"/>
      <c r="Y38" s="10"/>
      <c r="Z38" s="10"/>
      <c r="AA38" s="10"/>
      <c r="AB38" s="10"/>
      <c r="AC38" s="71"/>
      <c r="AD38" s="71"/>
      <c r="AE38" s="71"/>
      <c r="AF38" s="71"/>
      <c r="AG38" s="71"/>
      <c r="AH38" s="71"/>
      <c r="AI38" s="71"/>
      <c r="AJ38" s="71"/>
      <c r="AK38" s="71"/>
      <c r="AL38" s="71"/>
      <c r="AM38" s="71"/>
      <c r="AN38" s="71"/>
      <c r="AO38" s="71"/>
      <c r="AP38" s="71"/>
    </row>
    <row r="39" spans="1:42" ht="14.25" customHeight="1">
      <c r="A39" s="1035"/>
      <c r="B39" s="1025" t="s">
        <v>357</v>
      </c>
      <c r="C39" s="1025"/>
      <c r="D39" s="270">
        <v>3049760</v>
      </c>
      <c r="E39" s="426">
        <v>278780</v>
      </c>
      <c r="F39" s="427">
        <v>27880</v>
      </c>
      <c r="G39" s="437" t="s">
        <v>559</v>
      </c>
      <c r="H39" s="405"/>
      <c r="I39" s="405"/>
      <c r="J39" s="405"/>
      <c r="K39" s="405"/>
      <c r="L39" s="405"/>
      <c r="M39" s="405"/>
      <c r="N39" s="406"/>
      <c r="O39" s="446">
        <f>D39+E39</f>
        <v>3328540</v>
      </c>
      <c r="P39" s="185"/>
      <c r="Q39" s="10"/>
      <c r="R39" s="10"/>
      <c r="S39" s="10"/>
      <c r="T39" s="10"/>
      <c r="U39" s="10"/>
      <c r="V39" s="10"/>
      <c r="W39" s="10"/>
      <c r="X39" s="10"/>
      <c r="Y39" s="10"/>
      <c r="Z39" s="10"/>
      <c r="AA39" s="10"/>
      <c r="AB39" s="10"/>
      <c r="AC39" s="71"/>
      <c r="AD39" s="71"/>
      <c r="AE39" s="71"/>
      <c r="AF39" s="71"/>
      <c r="AG39" s="71"/>
      <c r="AH39" s="71"/>
      <c r="AI39" s="71"/>
      <c r="AJ39" s="71"/>
      <c r="AK39" s="71"/>
      <c r="AL39" s="71"/>
      <c r="AM39" s="71"/>
      <c r="AN39" s="71"/>
      <c r="AO39" s="71"/>
      <c r="AP39" s="71"/>
    </row>
    <row r="40" spans="1:42" ht="14.25" customHeight="1">
      <c r="A40" s="1035"/>
      <c r="B40" s="1025" t="s">
        <v>356</v>
      </c>
      <c r="C40" s="1025"/>
      <c r="D40" s="270">
        <v>850280</v>
      </c>
      <c r="E40" s="426">
        <v>77720</v>
      </c>
      <c r="F40" s="427">
        <v>7770</v>
      </c>
      <c r="G40" s="419" t="s">
        <v>355</v>
      </c>
      <c r="H40" s="405"/>
      <c r="I40" s="405"/>
      <c r="J40" s="405"/>
      <c r="K40" s="405"/>
      <c r="L40" s="405"/>
      <c r="M40" s="405"/>
      <c r="N40" s="406"/>
      <c r="O40" s="446">
        <f t="shared" ref="O40:O45" si="4">D40+E40</f>
        <v>928000</v>
      </c>
      <c r="P40" s="185"/>
      <c r="Q40" s="10"/>
      <c r="R40" s="10"/>
      <c r="S40" s="10"/>
      <c r="T40" s="10"/>
      <c r="U40" s="10"/>
      <c r="V40" s="10"/>
      <c r="W40" s="10"/>
      <c r="X40" s="10"/>
      <c r="Y40" s="10"/>
      <c r="Z40" s="10"/>
      <c r="AA40" s="10"/>
      <c r="AB40" s="10"/>
      <c r="AC40" s="71"/>
      <c r="AD40" s="71"/>
      <c r="AE40" s="71"/>
      <c r="AF40" s="71"/>
      <c r="AG40" s="71"/>
      <c r="AH40" s="71"/>
      <c r="AI40" s="71"/>
      <c r="AJ40" s="71"/>
      <c r="AK40" s="71"/>
      <c r="AL40" s="71"/>
      <c r="AM40" s="71"/>
      <c r="AN40" s="71"/>
      <c r="AO40" s="71"/>
      <c r="AP40" s="71"/>
    </row>
    <row r="41" spans="1:42" ht="14.25" customHeight="1">
      <c r="A41" s="1036"/>
      <c r="B41" s="1025" t="s">
        <v>354</v>
      </c>
      <c r="C41" s="1025"/>
      <c r="D41" s="270">
        <v>1654740</v>
      </c>
      <c r="E41" s="426">
        <v>151260</v>
      </c>
      <c r="F41" s="427">
        <v>15130</v>
      </c>
      <c r="G41" s="437" t="s">
        <v>576</v>
      </c>
      <c r="H41" s="405"/>
      <c r="I41" s="405"/>
      <c r="J41" s="405"/>
      <c r="K41" s="405"/>
      <c r="L41" s="405"/>
      <c r="M41" s="405"/>
      <c r="N41" s="406"/>
      <c r="O41" s="446">
        <f t="shared" si="4"/>
        <v>1806000</v>
      </c>
      <c r="P41" s="185"/>
      <c r="Q41" s="10"/>
      <c r="R41" s="10"/>
      <c r="S41" s="10"/>
      <c r="T41" s="10"/>
      <c r="U41" s="10"/>
      <c r="V41" s="10"/>
      <c r="W41" s="10"/>
      <c r="X41" s="10"/>
      <c r="Y41" s="10"/>
      <c r="Z41" s="10"/>
      <c r="AA41" s="10"/>
      <c r="AB41" s="10"/>
      <c r="AC41" s="71"/>
      <c r="AD41" s="71"/>
      <c r="AE41" s="71"/>
      <c r="AF41" s="71"/>
      <c r="AG41" s="71"/>
      <c r="AH41" s="71"/>
      <c r="AI41" s="71"/>
      <c r="AJ41" s="71"/>
      <c r="AK41" s="71"/>
      <c r="AL41" s="71"/>
      <c r="AM41" s="71"/>
      <c r="AN41" s="71"/>
      <c r="AO41" s="71"/>
      <c r="AP41" s="71"/>
    </row>
    <row r="42" spans="1:42" ht="14.25" customHeight="1">
      <c r="A42" s="1028" t="s">
        <v>353</v>
      </c>
      <c r="B42" s="1025" t="s">
        <v>352</v>
      </c>
      <c r="C42" s="1025"/>
      <c r="D42" s="270">
        <v>723840</v>
      </c>
      <c r="E42" s="426">
        <v>66160</v>
      </c>
      <c r="F42" s="427">
        <v>6620</v>
      </c>
      <c r="G42" s="437" t="s">
        <v>351</v>
      </c>
      <c r="H42" s="405"/>
      <c r="I42" s="405"/>
      <c r="J42" s="405"/>
      <c r="K42" s="405"/>
      <c r="L42" s="405"/>
      <c r="M42" s="405"/>
      <c r="N42" s="406"/>
      <c r="O42" s="446">
        <f t="shared" si="4"/>
        <v>790000</v>
      </c>
      <c r="P42" s="185"/>
      <c r="Q42" s="10"/>
      <c r="R42" s="10"/>
      <c r="S42" s="10"/>
      <c r="T42" s="10"/>
      <c r="U42" s="10"/>
      <c r="V42" s="10"/>
      <c r="W42" s="10"/>
      <c r="X42" s="10"/>
      <c r="Y42" s="10"/>
      <c r="Z42" s="10"/>
      <c r="AA42" s="10"/>
      <c r="AB42" s="10"/>
      <c r="AC42" s="71"/>
      <c r="AD42" s="71"/>
      <c r="AE42" s="71"/>
      <c r="AF42" s="71"/>
      <c r="AG42" s="71"/>
      <c r="AH42" s="71"/>
      <c r="AI42" s="71"/>
      <c r="AJ42" s="71"/>
      <c r="AK42" s="71"/>
      <c r="AL42" s="71"/>
      <c r="AM42" s="71"/>
      <c r="AN42" s="71"/>
      <c r="AO42" s="71"/>
      <c r="AP42" s="71"/>
    </row>
    <row r="43" spans="1:42" ht="14.25" customHeight="1">
      <c r="A43" s="1029"/>
      <c r="B43" s="780" t="s">
        <v>350</v>
      </c>
      <c r="C43" s="785"/>
      <c r="D43" s="270">
        <v>840310</v>
      </c>
      <c r="E43" s="426">
        <v>76810</v>
      </c>
      <c r="F43" s="427">
        <v>7680</v>
      </c>
      <c r="G43" s="437" t="s">
        <v>349</v>
      </c>
      <c r="H43" s="405"/>
      <c r="I43" s="405"/>
      <c r="J43" s="405"/>
      <c r="K43" s="405"/>
      <c r="L43" s="405"/>
      <c r="M43" s="405"/>
      <c r="N43" s="406"/>
      <c r="O43" s="446">
        <f t="shared" si="4"/>
        <v>917120</v>
      </c>
      <c r="P43" s="185"/>
      <c r="Q43" s="10"/>
      <c r="R43" s="10"/>
      <c r="S43" s="10"/>
      <c r="T43" s="10"/>
      <c r="U43" s="10"/>
      <c r="V43" s="10"/>
      <c r="W43" s="10"/>
      <c r="X43" s="10"/>
      <c r="Y43" s="10"/>
      <c r="Z43" s="10"/>
      <c r="AA43" s="10"/>
      <c r="AB43" s="10"/>
      <c r="AC43" s="71"/>
      <c r="AD43" s="71" t="s">
        <v>348</v>
      </c>
      <c r="AE43" s="71" t="s">
        <v>347</v>
      </c>
      <c r="AF43" s="71"/>
      <c r="AG43" s="71"/>
      <c r="AH43" s="71"/>
      <c r="AI43" s="71"/>
      <c r="AJ43" s="71"/>
      <c r="AK43" s="71"/>
      <c r="AL43" s="71"/>
      <c r="AM43" s="71"/>
      <c r="AN43" s="71"/>
      <c r="AO43" s="71"/>
      <c r="AP43" s="71"/>
    </row>
    <row r="44" spans="1:42" ht="14.25" customHeight="1">
      <c r="A44" s="1029"/>
      <c r="B44" s="780" t="s">
        <v>346</v>
      </c>
      <c r="C44" s="785"/>
      <c r="D44" s="270">
        <v>441010</v>
      </c>
      <c r="E44" s="426">
        <v>40310</v>
      </c>
      <c r="F44" s="427">
        <v>4030</v>
      </c>
      <c r="G44" s="437" t="s">
        <v>529</v>
      </c>
      <c r="H44" s="405"/>
      <c r="I44" s="405"/>
      <c r="J44" s="405"/>
      <c r="K44" s="405"/>
      <c r="L44" s="405"/>
      <c r="M44" s="405"/>
      <c r="N44" s="406"/>
      <c r="O44" s="446">
        <f t="shared" si="4"/>
        <v>481320</v>
      </c>
      <c r="P44" s="185"/>
      <c r="Q44" s="10"/>
      <c r="R44" s="10"/>
      <c r="S44" s="10"/>
      <c r="T44" s="10"/>
      <c r="U44" s="10"/>
      <c r="V44" s="10"/>
      <c r="W44" s="10"/>
      <c r="X44" s="10"/>
      <c r="Y44" s="10"/>
      <c r="Z44" s="10"/>
      <c r="AA44" s="10"/>
      <c r="AB44" s="10"/>
      <c r="AC44" s="71"/>
      <c r="AD44" s="71" t="s">
        <v>345</v>
      </c>
      <c r="AE44" s="71" t="s">
        <v>344</v>
      </c>
      <c r="AF44" s="71"/>
      <c r="AG44" s="71"/>
      <c r="AH44" s="71"/>
      <c r="AI44" s="71"/>
      <c r="AJ44" s="71"/>
      <c r="AK44" s="71"/>
      <c r="AL44" s="71"/>
      <c r="AM44" s="71"/>
      <c r="AN44" s="71"/>
      <c r="AO44" s="71"/>
      <c r="AP44" s="71"/>
    </row>
    <row r="45" spans="1:42" ht="14.25" customHeight="1">
      <c r="A45" s="1030"/>
      <c r="B45" s="1031" t="s">
        <v>343</v>
      </c>
      <c r="C45" s="1032"/>
      <c r="D45" s="270">
        <v>755120</v>
      </c>
      <c r="E45" s="426">
        <v>69030</v>
      </c>
      <c r="F45" s="427">
        <v>6900</v>
      </c>
      <c r="G45" s="475" t="s">
        <v>560</v>
      </c>
      <c r="H45" s="405"/>
      <c r="I45" s="405"/>
      <c r="J45" s="405"/>
      <c r="K45" s="405"/>
      <c r="L45" s="405"/>
      <c r="M45" s="405"/>
      <c r="N45" s="406"/>
      <c r="O45" s="446">
        <f t="shared" si="4"/>
        <v>824150</v>
      </c>
      <c r="P45" s="324">
        <f>SUM(F38:F45)</f>
        <v>231460</v>
      </c>
      <c r="Q45" s="10"/>
      <c r="R45" s="10"/>
      <c r="S45" s="10"/>
      <c r="T45" s="10"/>
      <c r="U45" s="10"/>
      <c r="V45" s="10"/>
      <c r="W45" s="10"/>
      <c r="X45" s="10"/>
      <c r="Y45" s="10"/>
      <c r="Z45" s="10"/>
      <c r="AA45" s="10"/>
      <c r="AB45" s="10"/>
      <c r="AC45" s="71"/>
      <c r="AD45" s="71"/>
      <c r="AE45" s="71"/>
      <c r="AF45" s="71"/>
      <c r="AG45" s="71"/>
      <c r="AH45" s="71"/>
      <c r="AI45" s="71"/>
      <c r="AJ45" s="71"/>
      <c r="AK45" s="71"/>
      <c r="AL45" s="71"/>
      <c r="AM45" s="71"/>
      <c r="AN45" s="71"/>
      <c r="AO45" s="71"/>
      <c r="AP45" s="71"/>
    </row>
    <row r="46" spans="1:42" s="410" customFormat="1" ht="14.25" customHeight="1">
      <c r="A46" s="1021" t="s">
        <v>527</v>
      </c>
      <c r="B46" s="1022"/>
      <c r="C46" s="1023"/>
      <c r="D46" s="270">
        <f>SUM(D38:D45)</f>
        <v>25320810</v>
      </c>
      <c r="E46" s="426">
        <f>SUM(E38:E45)</f>
        <v>2314570</v>
      </c>
      <c r="F46" s="427">
        <f>SUM(F38:F45)</f>
        <v>231460</v>
      </c>
      <c r="G46" s="716" t="s">
        <v>567</v>
      </c>
      <c r="H46" s="717"/>
      <c r="I46" s="717"/>
      <c r="J46" s="717"/>
      <c r="K46" s="717"/>
      <c r="L46" s="717"/>
      <c r="M46" s="717"/>
      <c r="N46" s="718"/>
      <c r="O46" s="324">
        <f>SUM(O38:O45)</f>
        <v>27635380</v>
      </c>
      <c r="P46" s="185"/>
      <c r="Q46" s="415"/>
      <c r="R46" s="415"/>
      <c r="S46" s="415"/>
      <c r="T46" s="415"/>
      <c r="U46" s="415"/>
      <c r="V46" s="415"/>
      <c r="W46" s="415"/>
      <c r="X46" s="415"/>
      <c r="Y46" s="415"/>
      <c r="Z46" s="415"/>
      <c r="AA46" s="415"/>
      <c r="AB46" s="415"/>
      <c r="AC46" s="71"/>
      <c r="AD46" s="71"/>
      <c r="AE46" s="71"/>
      <c r="AF46" s="71"/>
      <c r="AG46" s="71"/>
      <c r="AH46" s="71"/>
      <c r="AI46" s="71"/>
      <c r="AJ46" s="71"/>
      <c r="AK46" s="71"/>
      <c r="AL46" s="71"/>
      <c r="AM46" s="71"/>
      <c r="AN46" s="71"/>
      <c r="AO46" s="71"/>
      <c r="AP46" s="71"/>
    </row>
    <row r="47" spans="1:42" ht="14.25" customHeight="1">
      <c r="A47" s="1026" t="s">
        <v>342</v>
      </c>
      <c r="B47" s="1026"/>
      <c r="C47" s="1026"/>
      <c r="D47" s="270">
        <v>50000</v>
      </c>
      <c r="E47" s="428"/>
      <c r="F47" s="429"/>
      <c r="G47" s="437" t="s">
        <v>341</v>
      </c>
      <c r="H47" s="405"/>
      <c r="I47" s="405"/>
      <c r="J47" s="405"/>
      <c r="K47" s="405"/>
      <c r="L47" s="405"/>
      <c r="M47" s="405"/>
      <c r="N47" s="406"/>
      <c r="O47" s="10"/>
      <c r="P47" s="185"/>
      <c r="Q47" s="10"/>
      <c r="R47" s="10"/>
      <c r="S47" s="10"/>
      <c r="T47" s="10"/>
      <c r="U47" s="10"/>
      <c r="V47" s="10"/>
      <c r="W47" s="10"/>
      <c r="X47" s="10"/>
      <c r="Y47" s="10"/>
      <c r="Z47" s="10"/>
      <c r="AA47" s="10"/>
      <c r="AB47" s="10"/>
      <c r="AC47" s="71"/>
      <c r="AD47" s="71"/>
      <c r="AE47" s="71"/>
      <c r="AF47" s="71"/>
      <c r="AG47" s="71"/>
      <c r="AH47" s="71"/>
      <c r="AI47" s="71"/>
      <c r="AJ47" s="71"/>
      <c r="AK47" s="71"/>
      <c r="AL47" s="71"/>
      <c r="AM47" s="71"/>
      <c r="AN47" s="71"/>
      <c r="AO47" s="71"/>
      <c r="AP47" s="71"/>
    </row>
    <row r="48" spans="1:42" ht="14.25" customHeight="1">
      <c r="A48" s="693" t="s">
        <v>340</v>
      </c>
      <c r="B48" s="693"/>
      <c r="C48" s="693"/>
      <c r="D48" s="270">
        <v>179790</v>
      </c>
      <c r="E48" s="428"/>
      <c r="F48" s="429"/>
      <c r="G48" s="437" t="s">
        <v>339</v>
      </c>
      <c r="H48" s="405"/>
      <c r="I48" s="405"/>
      <c r="J48" s="405"/>
      <c r="K48" s="405"/>
      <c r="L48" s="405"/>
      <c r="M48" s="405"/>
      <c r="N48" s="406"/>
      <c r="O48" s="10"/>
      <c r="P48" s="185"/>
      <c r="Q48" s="10"/>
      <c r="R48" s="10"/>
      <c r="S48" s="10"/>
      <c r="T48" s="10"/>
      <c r="U48" s="10"/>
      <c r="V48" s="10"/>
      <c r="W48" s="10"/>
      <c r="X48" s="10"/>
      <c r="Y48" s="10"/>
      <c r="Z48" s="10"/>
      <c r="AA48" s="10"/>
      <c r="AB48" s="10"/>
      <c r="AC48" s="71"/>
      <c r="AD48" s="71"/>
      <c r="AE48" s="71"/>
      <c r="AF48" s="71"/>
      <c r="AG48" s="71"/>
      <c r="AH48" s="71"/>
      <c r="AI48" s="71"/>
      <c r="AJ48" s="71"/>
      <c r="AK48" s="71"/>
      <c r="AL48" s="71"/>
      <c r="AM48" s="71"/>
      <c r="AN48" s="71"/>
      <c r="AO48" s="71"/>
      <c r="AP48" s="71"/>
    </row>
    <row r="49" spans="1:42" ht="14.25" customHeight="1">
      <c r="A49" s="693" t="s">
        <v>338</v>
      </c>
      <c r="B49" s="693"/>
      <c r="C49" s="693"/>
      <c r="D49" s="270">
        <v>311170</v>
      </c>
      <c r="E49" s="428"/>
      <c r="F49" s="429"/>
      <c r="G49" s="437" t="s">
        <v>472</v>
      </c>
      <c r="I49" s="405"/>
      <c r="J49" s="405"/>
      <c r="K49" s="405"/>
      <c r="L49" s="405"/>
      <c r="M49" s="405"/>
      <c r="N49" s="406"/>
      <c r="O49" s="10"/>
      <c r="P49" s="185"/>
      <c r="Q49" s="10"/>
      <c r="R49" s="10"/>
      <c r="S49" s="10"/>
      <c r="T49" s="10"/>
      <c r="U49" s="10"/>
      <c r="V49" s="10"/>
      <c r="W49" s="10"/>
      <c r="X49" s="10"/>
      <c r="Y49" s="10"/>
      <c r="Z49" s="10"/>
      <c r="AA49" s="10"/>
      <c r="AB49" s="10"/>
      <c r="AC49" s="71"/>
      <c r="AD49" s="71"/>
      <c r="AE49" s="71"/>
      <c r="AF49" s="71"/>
      <c r="AG49" s="71"/>
      <c r="AH49" s="71"/>
      <c r="AI49" s="71"/>
      <c r="AJ49" s="71"/>
      <c r="AK49" s="71"/>
      <c r="AL49" s="71"/>
      <c r="AM49" s="71"/>
      <c r="AN49" s="71"/>
      <c r="AO49" s="71"/>
      <c r="AP49" s="71"/>
    </row>
    <row r="50" spans="1:42" ht="14.25" customHeight="1">
      <c r="A50" s="693" t="s">
        <v>337</v>
      </c>
      <c r="B50" s="693"/>
      <c r="C50" s="693"/>
      <c r="D50" s="270">
        <v>514000</v>
      </c>
      <c r="E50" s="428"/>
      <c r="F50" s="430"/>
      <c r="G50" s="959" t="s">
        <v>575</v>
      </c>
      <c r="H50" s="960"/>
      <c r="I50" s="960"/>
      <c r="J50" s="960"/>
      <c r="K50" s="960"/>
      <c r="L50" s="960"/>
      <c r="M50" s="960"/>
      <c r="N50" s="961"/>
      <c r="O50" s="271"/>
      <c r="P50" s="272"/>
      <c r="Q50" s="271"/>
      <c r="R50" s="271"/>
      <c r="S50" s="271"/>
      <c r="T50" s="271"/>
      <c r="U50" s="271"/>
      <c r="V50" s="271"/>
      <c r="W50" s="271"/>
      <c r="X50" s="271"/>
      <c r="Y50" s="271"/>
      <c r="Z50" s="271"/>
      <c r="AA50" s="271"/>
      <c r="AB50" s="271"/>
      <c r="AC50" s="71"/>
      <c r="AD50" s="71"/>
      <c r="AE50" s="71"/>
      <c r="AF50" s="71"/>
      <c r="AG50" s="71"/>
      <c r="AH50" s="71"/>
      <c r="AI50" s="71"/>
      <c r="AJ50" s="71"/>
      <c r="AK50" s="71"/>
      <c r="AL50" s="71"/>
      <c r="AM50" s="71"/>
      <c r="AN50" s="71"/>
      <c r="AO50" s="71"/>
      <c r="AP50" s="71"/>
    </row>
    <row r="51" spans="1:42" ht="14.25" customHeight="1">
      <c r="A51" s="967" t="s">
        <v>479</v>
      </c>
      <c r="B51" s="968"/>
      <c r="C51" s="969"/>
      <c r="D51" s="270">
        <v>297410</v>
      </c>
      <c r="E51" s="428"/>
      <c r="F51" s="431"/>
      <c r="G51" s="962" t="s">
        <v>577</v>
      </c>
      <c r="H51" s="963"/>
      <c r="I51" s="963"/>
      <c r="J51" s="963"/>
      <c r="K51" s="963"/>
      <c r="L51" s="963"/>
      <c r="M51" s="963"/>
      <c r="N51" s="964"/>
      <c r="O51" s="201"/>
      <c r="P51" s="202"/>
      <c r="Q51" s="201"/>
      <c r="R51" s="201"/>
      <c r="S51" s="201"/>
      <c r="T51" s="201"/>
      <c r="U51" s="201"/>
      <c r="V51" s="201"/>
      <c r="W51" s="201"/>
      <c r="X51" s="201"/>
      <c r="Y51" s="201"/>
      <c r="Z51" s="201"/>
      <c r="AA51" s="201"/>
      <c r="AB51" s="201"/>
      <c r="AC51" s="71"/>
      <c r="AD51" s="71"/>
      <c r="AE51" s="71"/>
      <c r="AF51" s="71"/>
      <c r="AG51" s="71"/>
      <c r="AH51" s="71"/>
      <c r="AI51" s="71"/>
      <c r="AJ51" s="71"/>
      <c r="AK51" s="71"/>
      <c r="AL51" s="71"/>
      <c r="AM51" s="71"/>
      <c r="AN51" s="71"/>
      <c r="AO51" s="71"/>
      <c r="AP51" s="71"/>
    </row>
    <row r="52" spans="1:42" s="445" customFormat="1" ht="14.25" customHeight="1">
      <c r="A52" s="967" t="s">
        <v>526</v>
      </c>
      <c r="B52" s="968"/>
      <c r="C52" s="969"/>
      <c r="D52" s="270">
        <v>0</v>
      </c>
      <c r="E52" s="428"/>
      <c r="F52" s="431"/>
      <c r="G52" s="959" t="s">
        <v>568</v>
      </c>
      <c r="H52" s="960"/>
      <c r="I52" s="960"/>
      <c r="J52" s="960"/>
      <c r="K52" s="960"/>
      <c r="L52" s="960"/>
      <c r="M52" s="960"/>
      <c r="N52" s="961"/>
      <c r="O52" s="201"/>
      <c r="P52" s="202"/>
      <c r="Q52" s="201"/>
      <c r="R52" s="201"/>
      <c r="S52" s="201"/>
      <c r="T52" s="201"/>
      <c r="U52" s="201"/>
      <c r="V52" s="201"/>
      <c r="W52" s="201"/>
      <c r="X52" s="201"/>
      <c r="Y52" s="201"/>
      <c r="Z52" s="201"/>
      <c r="AA52" s="201"/>
      <c r="AB52" s="201"/>
      <c r="AC52" s="71"/>
      <c r="AD52" s="71"/>
      <c r="AE52" s="71"/>
      <c r="AF52" s="71"/>
      <c r="AG52" s="71"/>
      <c r="AH52" s="71"/>
      <c r="AI52" s="71"/>
      <c r="AJ52" s="71"/>
      <c r="AK52" s="71"/>
      <c r="AL52" s="71"/>
      <c r="AM52" s="71"/>
      <c r="AN52" s="71"/>
      <c r="AO52" s="71"/>
      <c r="AP52" s="71"/>
    </row>
    <row r="53" spans="1:42" s="350" customFormat="1" ht="14.25" customHeight="1">
      <c r="A53" s="709" t="s">
        <v>478</v>
      </c>
      <c r="B53" s="710"/>
      <c r="C53" s="711"/>
      <c r="D53" s="270">
        <v>104650</v>
      </c>
      <c r="E53" s="428"/>
      <c r="F53" s="431"/>
      <c r="G53" s="962" t="s">
        <v>569</v>
      </c>
      <c r="H53" s="963"/>
      <c r="I53" s="963"/>
      <c r="J53" s="963"/>
      <c r="K53" s="963"/>
      <c r="L53" s="963"/>
      <c r="M53" s="963"/>
      <c r="N53" s="964"/>
      <c r="O53" s="201"/>
      <c r="P53" s="202"/>
      <c r="Q53" s="201"/>
      <c r="R53" s="201"/>
      <c r="S53" s="201"/>
      <c r="T53" s="201"/>
      <c r="U53" s="201"/>
      <c r="V53" s="201"/>
      <c r="W53" s="201"/>
      <c r="X53" s="201"/>
      <c r="Y53" s="201"/>
      <c r="Z53" s="201"/>
      <c r="AA53" s="201"/>
      <c r="AB53" s="201"/>
      <c r="AC53" s="71"/>
      <c r="AD53" s="71"/>
      <c r="AE53" s="71"/>
      <c r="AF53" s="71"/>
      <c r="AG53" s="71"/>
      <c r="AH53" s="71"/>
      <c r="AI53" s="71"/>
      <c r="AJ53" s="71"/>
      <c r="AK53" s="71"/>
      <c r="AL53" s="71"/>
      <c r="AM53" s="71"/>
      <c r="AN53" s="71"/>
      <c r="AO53" s="71"/>
      <c r="AP53" s="71"/>
    </row>
    <row r="54" spans="1:42" ht="14.25" customHeight="1">
      <c r="A54" s="693" t="s">
        <v>336</v>
      </c>
      <c r="B54" s="693"/>
      <c r="C54" s="693"/>
      <c r="D54" s="270">
        <v>200000</v>
      </c>
      <c r="E54" s="428"/>
      <c r="F54" s="431"/>
      <c r="G54" s="962" t="s">
        <v>570</v>
      </c>
      <c r="H54" s="963"/>
      <c r="I54" s="963"/>
      <c r="J54" s="963"/>
      <c r="K54" s="963"/>
      <c r="L54" s="963"/>
      <c r="M54" s="963"/>
      <c r="N54" s="964"/>
      <c r="O54" s="201"/>
      <c r="P54" s="202"/>
      <c r="Q54" s="201"/>
      <c r="R54" s="201"/>
      <c r="S54" s="201"/>
      <c r="T54" s="201"/>
      <c r="U54" s="201"/>
      <c r="V54" s="201"/>
      <c r="W54" s="201"/>
      <c r="X54" s="201"/>
      <c r="Y54" s="201"/>
      <c r="Z54" s="201"/>
      <c r="AA54" s="201"/>
      <c r="AB54" s="201"/>
      <c r="AC54" s="71"/>
      <c r="AD54" s="71"/>
      <c r="AE54" s="71"/>
      <c r="AF54" s="71"/>
      <c r="AG54" s="71"/>
      <c r="AH54" s="71"/>
      <c r="AI54" s="71"/>
      <c r="AJ54" s="71"/>
      <c r="AK54" s="71"/>
      <c r="AL54" s="71"/>
      <c r="AM54" s="71"/>
      <c r="AN54" s="71"/>
      <c r="AO54" s="71"/>
      <c r="AP54" s="71"/>
    </row>
    <row r="55" spans="1:42" ht="14.25" customHeight="1">
      <c r="A55" s="693" t="s">
        <v>335</v>
      </c>
      <c r="B55" s="693"/>
      <c r="C55" s="693"/>
      <c r="D55" s="270">
        <v>763080</v>
      </c>
      <c r="E55" s="428"/>
      <c r="F55" s="429"/>
      <c r="G55" s="437" t="s">
        <v>470</v>
      </c>
      <c r="H55" s="499"/>
      <c r="I55" s="499"/>
      <c r="J55" s="499"/>
      <c r="K55" s="499"/>
      <c r="L55" s="499"/>
      <c r="M55" s="499"/>
      <c r="N55" s="500"/>
      <c r="O55" s="10"/>
      <c r="P55" s="185"/>
      <c r="Q55" s="10"/>
      <c r="R55" s="10"/>
      <c r="S55" s="10"/>
      <c r="T55" s="10"/>
      <c r="U55" s="10"/>
      <c r="V55" s="10"/>
      <c r="W55" s="10"/>
      <c r="X55" s="10"/>
      <c r="Y55" s="10"/>
      <c r="Z55" s="10"/>
      <c r="AA55" s="10"/>
      <c r="AB55" s="10"/>
      <c r="AC55" s="71"/>
      <c r="AD55" s="71"/>
      <c r="AE55" s="71"/>
      <c r="AF55" s="71"/>
      <c r="AG55" s="71"/>
      <c r="AH55" s="71"/>
      <c r="AI55" s="71"/>
      <c r="AJ55" s="71"/>
      <c r="AK55" s="71"/>
      <c r="AL55" s="71"/>
      <c r="AM55" s="71"/>
      <c r="AN55" s="71"/>
      <c r="AO55" s="71"/>
      <c r="AP55" s="71"/>
    </row>
    <row r="56" spans="1:42" ht="14.25" customHeight="1">
      <c r="A56" s="693" t="s">
        <v>334</v>
      </c>
      <c r="B56" s="693"/>
      <c r="C56" s="693"/>
      <c r="D56" s="270">
        <v>556400</v>
      </c>
      <c r="E56" s="428"/>
      <c r="F56" s="430"/>
      <c r="G56" s="959" t="s">
        <v>530</v>
      </c>
      <c r="H56" s="960"/>
      <c r="I56" s="960"/>
      <c r="J56" s="960"/>
      <c r="K56" s="960"/>
      <c r="L56" s="960"/>
      <c r="M56" s="960"/>
      <c r="N56" s="961"/>
      <c r="O56" s="271"/>
      <c r="P56" s="272"/>
      <c r="Q56" s="271"/>
      <c r="R56" s="271"/>
      <c r="S56" s="271"/>
      <c r="T56" s="271"/>
      <c r="U56" s="271"/>
      <c r="V56" s="271"/>
      <c r="W56" s="271"/>
      <c r="X56" s="271"/>
      <c r="Y56" s="271"/>
      <c r="Z56" s="271"/>
      <c r="AA56" s="271"/>
      <c r="AB56" s="271"/>
      <c r="AC56" s="71"/>
      <c r="AD56" s="71"/>
      <c r="AE56" s="71"/>
      <c r="AF56" s="71"/>
      <c r="AG56" s="71"/>
      <c r="AH56" s="71"/>
      <c r="AI56" s="71"/>
      <c r="AJ56" s="71"/>
      <c r="AK56" s="71"/>
      <c r="AL56" s="71"/>
      <c r="AM56" s="71"/>
      <c r="AN56" s="71"/>
      <c r="AO56" s="71"/>
      <c r="AP56" s="71"/>
    </row>
    <row r="57" spans="1:42" s="479" customFormat="1" ht="14.25" customHeight="1">
      <c r="A57" s="709" t="s">
        <v>637</v>
      </c>
      <c r="B57" s="710"/>
      <c r="C57" s="711"/>
      <c r="D57" s="270">
        <v>300000</v>
      </c>
      <c r="E57" s="428"/>
      <c r="F57" s="430"/>
      <c r="G57" s="959" t="s">
        <v>638</v>
      </c>
      <c r="H57" s="960"/>
      <c r="I57" s="960"/>
      <c r="J57" s="960"/>
      <c r="K57" s="960"/>
      <c r="L57" s="960"/>
      <c r="M57" s="960"/>
      <c r="N57" s="961"/>
      <c r="O57" s="271"/>
      <c r="P57" s="483"/>
      <c r="Q57" s="271"/>
      <c r="R57" s="271"/>
      <c r="S57" s="271"/>
      <c r="T57" s="271"/>
      <c r="U57" s="271"/>
      <c r="V57" s="271"/>
      <c r="W57" s="271"/>
      <c r="X57" s="271"/>
      <c r="Y57" s="271"/>
      <c r="Z57" s="271"/>
      <c r="AA57" s="271"/>
      <c r="AB57" s="271"/>
      <c r="AC57" s="71"/>
      <c r="AD57" s="71"/>
      <c r="AE57" s="71"/>
      <c r="AF57" s="71"/>
      <c r="AG57" s="71"/>
      <c r="AH57" s="71"/>
      <c r="AI57" s="71"/>
      <c r="AJ57" s="71"/>
      <c r="AK57" s="71"/>
      <c r="AL57" s="71"/>
      <c r="AM57" s="71"/>
      <c r="AN57" s="71"/>
      <c r="AO57" s="71"/>
      <c r="AP57" s="71"/>
    </row>
    <row r="58" spans="1:42" ht="15" customHeight="1">
      <c r="A58" s="697" t="s">
        <v>333</v>
      </c>
      <c r="B58" s="698"/>
      <c r="C58" s="698"/>
      <c r="D58" s="270">
        <f>SUM(D38:D57)-D46</f>
        <v>28597310</v>
      </c>
      <c r="E58" s="427">
        <f>SUM(E38:E56)-E46</f>
        <v>2314570</v>
      </c>
      <c r="F58" s="427">
        <f>SUM(F38:F56)-F46</f>
        <v>231460</v>
      </c>
      <c r="G58" s="965"/>
      <c r="H58" s="965"/>
      <c r="I58" s="965"/>
      <c r="J58" s="965"/>
      <c r="K58" s="965"/>
      <c r="L58" s="965"/>
      <c r="M58" s="965"/>
      <c r="N58" s="966"/>
      <c r="O58" s="266"/>
      <c r="P58" s="267"/>
      <c r="Q58" s="266"/>
      <c r="R58" s="266"/>
      <c r="S58" s="266"/>
      <c r="T58" s="266"/>
      <c r="U58" s="266"/>
      <c r="V58" s="266"/>
      <c r="W58" s="266"/>
      <c r="X58" s="266"/>
      <c r="Y58" s="266"/>
      <c r="Z58" s="266"/>
      <c r="AA58" s="266"/>
      <c r="AB58" s="266"/>
      <c r="AC58" s="71"/>
      <c r="AD58" s="71"/>
      <c r="AE58" s="71"/>
      <c r="AF58" s="71"/>
      <c r="AG58" s="71"/>
      <c r="AH58" s="71"/>
      <c r="AI58" s="71"/>
      <c r="AJ58" s="71"/>
      <c r="AK58" s="71"/>
      <c r="AL58" s="71"/>
      <c r="AM58" s="71"/>
      <c r="AN58" s="71"/>
      <c r="AO58" s="71"/>
      <c r="AP58" s="71"/>
    </row>
    <row r="59" spans="1:42" s="387" customFormat="1" ht="7.5" customHeight="1">
      <c r="A59" s="11"/>
      <c r="B59" s="11"/>
      <c r="C59" s="11"/>
      <c r="D59" s="269"/>
      <c r="E59" s="268"/>
      <c r="F59" s="268"/>
      <c r="G59" s="268"/>
      <c r="H59" s="268"/>
      <c r="I59" s="268"/>
      <c r="J59" s="268"/>
      <c r="K59" s="268"/>
      <c r="L59" s="268"/>
      <c r="M59" s="268"/>
      <c r="N59" s="268"/>
      <c r="O59" s="266"/>
      <c r="P59" s="267"/>
      <c r="Q59" s="266"/>
      <c r="R59" s="266"/>
      <c r="S59" s="266"/>
      <c r="T59" s="266"/>
      <c r="U59" s="266"/>
      <c r="V59" s="266"/>
      <c r="W59" s="266"/>
      <c r="X59" s="266"/>
      <c r="Y59" s="266"/>
      <c r="Z59" s="266"/>
      <c r="AA59" s="266"/>
      <c r="AB59" s="266"/>
      <c r="AC59" s="71"/>
      <c r="AD59" s="71"/>
      <c r="AE59" s="71"/>
      <c r="AF59" s="71"/>
      <c r="AG59" s="71"/>
      <c r="AH59" s="71"/>
      <c r="AI59" s="71"/>
      <c r="AJ59" s="71"/>
      <c r="AK59" s="71"/>
      <c r="AL59" s="71"/>
      <c r="AM59" s="71"/>
      <c r="AN59" s="71"/>
      <c r="AO59" s="71"/>
      <c r="AP59" s="71"/>
    </row>
    <row r="60" spans="1:42" ht="15" customHeight="1">
      <c r="A60" s="974" t="s">
        <v>332</v>
      </c>
      <c r="B60" s="974"/>
      <c r="C60" s="974"/>
      <c r="D60" s="974"/>
      <c r="E60" s="974"/>
      <c r="F60" s="974"/>
      <c r="G60" s="974"/>
      <c r="H60" s="6"/>
      <c r="I60" s="180"/>
      <c r="J60" s="10"/>
      <c r="K60" s="10"/>
      <c r="L60" s="180"/>
      <c r="M60" s="180"/>
      <c r="N60" s="180"/>
      <c r="O60" s="180"/>
      <c r="P60" s="162"/>
      <c r="Q60" s="180"/>
      <c r="R60" s="180"/>
      <c r="S60" s="180"/>
      <c r="T60" s="180"/>
      <c r="U60" s="180"/>
      <c r="V60" s="180"/>
      <c r="W60" s="180"/>
      <c r="X60" s="180"/>
      <c r="Y60" s="180"/>
      <c r="Z60" s="180"/>
      <c r="AA60" s="180"/>
      <c r="AB60" s="180"/>
      <c r="AC60" s="71"/>
      <c r="AD60" s="71"/>
      <c r="AE60" s="71"/>
      <c r="AF60" s="71"/>
      <c r="AG60" s="71"/>
      <c r="AH60" s="71"/>
      <c r="AI60" s="71"/>
      <c r="AJ60" s="71"/>
      <c r="AK60" s="71"/>
      <c r="AL60" s="71"/>
      <c r="AM60" s="71"/>
      <c r="AN60" s="71"/>
      <c r="AO60" s="71"/>
      <c r="AP60" s="71"/>
    </row>
    <row r="61" spans="1:42" ht="11.25" customHeight="1">
      <c r="A61" s="724">
        <f>D58</f>
        <v>28597310</v>
      </c>
      <c r="B61" s="724"/>
      <c r="C61" s="724"/>
      <c r="D61" s="191">
        <v>152435.78</v>
      </c>
      <c r="E61" s="432" t="s">
        <v>495</v>
      </c>
      <c r="F61" s="414" t="s">
        <v>283</v>
      </c>
      <c r="G61" s="719">
        <f>ROUND(A61/D61,2)</f>
        <v>187.6</v>
      </c>
      <c r="H61" s="719"/>
      <c r="I61" s="720"/>
      <c r="J61" s="720"/>
      <c r="K61" s="720"/>
      <c r="L61" s="720"/>
      <c r="M61" s="720"/>
      <c r="N61" s="720"/>
      <c r="O61" s="95"/>
      <c r="P61" s="37"/>
      <c r="Q61" s="95"/>
      <c r="R61" s="95"/>
      <c r="S61" s="95"/>
      <c r="T61" s="95"/>
      <c r="U61" s="95"/>
      <c r="V61" s="95"/>
      <c r="W61" s="95"/>
      <c r="X61" s="95"/>
      <c r="Y61" s="95"/>
      <c r="Z61" s="95"/>
      <c r="AA61" s="95"/>
      <c r="AB61" s="95"/>
      <c r="AC61" s="71"/>
      <c r="AD61" s="71"/>
      <c r="AE61" s="71"/>
      <c r="AF61" s="71"/>
      <c r="AG61" s="71"/>
      <c r="AH61" s="71"/>
      <c r="AI61" s="71"/>
      <c r="AJ61" s="71"/>
      <c r="AK61" s="71"/>
      <c r="AL61" s="71"/>
      <c r="AM61" s="71"/>
      <c r="AN61" s="71"/>
      <c r="AO61" s="71"/>
      <c r="AP61" s="71"/>
    </row>
    <row r="62" spans="1:42" s="410" customFormat="1" ht="11.25" customHeight="1">
      <c r="A62" s="721">
        <f>E58+F58</f>
        <v>2546030</v>
      </c>
      <c r="B62" s="721"/>
      <c r="C62" s="721"/>
      <c r="D62" s="265">
        <v>13934.22</v>
      </c>
      <c r="E62" s="433" t="s">
        <v>496</v>
      </c>
      <c r="F62" s="414" t="s">
        <v>497</v>
      </c>
      <c r="G62" s="722">
        <f>ROUND(A62/D62,2)</f>
        <v>182.72</v>
      </c>
      <c r="H62" s="722"/>
      <c r="I62" s="411"/>
      <c r="J62" s="411"/>
      <c r="K62" s="411"/>
      <c r="L62" s="411"/>
      <c r="M62" s="411"/>
      <c r="N62" s="411"/>
      <c r="O62" s="411"/>
      <c r="P62" s="37"/>
      <c r="Q62" s="411"/>
      <c r="R62" s="411"/>
      <c r="S62" s="411"/>
      <c r="T62" s="411"/>
      <c r="U62" s="411"/>
      <c r="V62" s="411"/>
      <c r="W62" s="411"/>
      <c r="X62" s="411"/>
      <c r="Y62" s="411"/>
      <c r="Z62" s="411"/>
      <c r="AA62" s="411"/>
      <c r="AB62" s="411"/>
      <c r="AC62" s="71"/>
      <c r="AD62" s="71"/>
      <c r="AE62" s="71"/>
      <c r="AF62" s="71"/>
      <c r="AG62" s="71"/>
      <c r="AH62" s="71"/>
      <c r="AI62" s="71"/>
      <c r="AJ62" s="71"/>
      <c r="AK62" s="71"/>
      <c r="AL62" s="71"/>
      <c r="AM62" s="71"/>
      <c r="AN62" s="71"/>
      <c r="AO62" s="71"/>
      <c r="AP62" s="71"/>
    </row>
    <row r="63" spans="1:42" ht="12.75" customHeight="1">
      <c r="A63" s="977" t="s">
        <v>282</v>
      </c>
      <c r="B63" s="977"/>
      <c r="C63" s="440" t="s">
        <v>281</v>
      </c>
      <c r="D63" s="418" t="s">
        <v>280</v>
      </c>
      <c r="E63" s="723" t="s">
        <v>279</v>
      </c>
      <c r="F63" s="723"/>
      <c r="G63" s="723"/>
      <c r="H63" s="862" t="s">
        <v>278</v>
      </c>
      <c r="I63" s="789"/>
      <c r="J63" s="789"/>
      <c r="K63" s="789"/>
      <c r="L63" s="863"/>
      <c r="M63" s="723" t="s">
        <v>326</v>
      </c>
      <c r="N63" s="723"/>
      <c r="O63" s="421"/>
      <c r="P63" s="322"/>
      <c r="Q63" s="322"/>
      <c r="R63" s="180"/>
      <c r="S63" s="180"/>
      <c r="T63" s="180"/>
      <c r="U63" s="180"/>
      <c r="V63" s="180"/>
      <c r="W63" s="180"/>
      <c r="X63" s="180"/>
      <c r="Y63" s="180"/>
      <c r="Z63" s="180"/>
      <c r="AA63" s="180"/>
      <c r="AB63" s="180"/>
      <c r="AC63" s="264"/>
      <c r="AD63" s="263"/>
      <c r="AE63" s="71"/>
      <c r="AF63" s="71"/>
      <c r="AG63" s="71"/>
      <c r="AH63" s="71"/>
      <c r="AI63" s="71"/>
      <c r="AJ63" s="71"/>
      <c r="AK63" s="71"/>
      <c r="AL63" s="71"/>
      <c r="AM63" s="71"/>
      <c r="AN63" s="71"/>
      <c r="AO63" s="71"/>
      <c r="AP63" s="71"/>
    </row>
    <row r="64" spans="1:42" ht="16.5" customHeight="1">
      <c r="A64" s="751">
        <v>79.319999999999993</v>
      </c>
      <c r="B64" s="751"/>
      <c r="C64" s="188">
        <v>258</v>
      </c>
      <c r="D64" s="726">
        <f>G61</f>
        <v>187.6</v>
      </c>
      <c r="E64" s="732">
        <f>ROUND(A64*$D$64,-1)</f>
        <v>14880</v>
      </c>
      <c r="F64" s="732"/>
      <c r="G64" s="732"/>
      <c r="H64" s="733">
        <f>ROUND(E64*C64,0)</f>
        <v>3839040</v>
      </c>
      <c r="I64" s="734"/>
      <c r="J64" s="734"/>
      <c r="K64" s="734"/>
      <c r="L64" s="735"/>
      <c r="M64" s="400"/>
      <c r="N64" s="438"/>
      <c r="O64" s="422"/>
      <c r="P64" s="323"/>
      <c r="Q64" s="323"/>
      <c r="R64" s="6"/>
      <c r="S64" s="6"/>
      <c r="T64" s="6"/>
      <c r="U64" s="6"/>
      <c r="V64" s="6"/>
      <c r="W64" s="6"/>
      <c r="X64" s="6"/>
      <c r="Y64" s="6"/>
      <c r="Z64" s="6"/>
      <c r="AA64" s="6"/>
      <c r="AB64" s="6"/>
      <c r="AC64" s="262"/>
      <c r="AD64" s="257"/>
      <c r="AE64" s="261"/>
      <c r="AF64" s="71"/>
      <c r="AG64" s="71"/>
      <c r="AH64" s="71"/>
      <c r="AI64" s="71"/>
      <c r="AJ64" s="71"/>
      <c r="AK64" s="71"/>
      <c r="AL64" s="71"/>
      <c r="AM64" s="71"/>
      <c r="AN64" s="71"/>
      <c r="AO64" s="71"/>
      <c r="AP64" s="71"/>
    </row>
    <row r="65" spans="1:42" ht="16.5" customHeight="1">
      <c r="A65" s="751">
        <v>92.54</v>
      </c>
      <c r="B65" s="751"/>
      <c r="C65" s="188">
        <v>196</v>
      </c>
      <c r="D65" s="727"/>
      <c r="E65" s="732">
        <f>ROUND(A65*$D$64,-1)</f>
        <v>17360</v>
      </c>
      <c r="F65" s="732"/>
      <c r="G65" s="732"/>
      <c r="H65" s="733">
        <f>ROUND(E65*C65,0)</f>
        <v>3402560</v>
      </c>
      <c r="I65" s="734"/>
      <c r="J65" s="734"/>
      <c r="K65" s="734"/>
      <c r="L65" s="735"/>
      <c r="M65" s="400"/>
      <c r="N65" s="438"/>
      <c r="O65" s="422"/>
      <c r="P65" s="182"/>
      <c r="Q65" s="6"/>
      <c r="R65" s="6"/>
      <c r="S65" s="6"/>
      <c r="T65" s="6"/>
      <c r="U65" s="6"/>
      <c r="V65" s="6"/>
      <c r="W65" s="6"/>
      <c r="X65" s="6"/>
      <c r="Y65" s="6"/>
      <c r="Z65" s="6"/>
      <c r="AA65" s="6"/>
      <c r="AB65" s="6"/>
      <c r="AC65" s="262"/>
      <c r="AD65" s="257"/>
      <c r="AE65" s="261"/>
      <c r="AF65" s="71"/>
      <c r="AG65" s="71"/>
      <c r="AH65" s="71"/>
      <c r="AI65" s="71"/>
      <c r="AJ65" s="71"/>
      <c r="AK65" s="71"/>
      <c r="AL65" s="71"/>
      <c r="AM65" s="71"/>
      <c r="AN65" s="71"/>
      <c r="AO65" s="71"/>
      <c r="AP65" s="71"/>
    </row>
    <row r="66" spans="1:42" ht="16.5" customHeight="1">
      <c r="A66" s="751">
        <v>109.07</v>
      </c>
      <c r="B66" s="751"/>
      <c r="C66" s="188">
        <v>815</v>
      </c>
      <c r="D66" s="727"/>
      <c r="E66" s="732">
        <f>ROUND(A66*$D$64,-1)</f>
        <v>20460</v>
      </c>
      <c r="F66" s="732"/>
      <c r="G66" s="732"/>
      <c r="H66" s="733">
        <f>ROUND(E66*C66,0)</f>
        <v>16674900</v>
      </c>
      <c r="I66" s="734"/>
      <c r="J66" s="734"/>
      <c r="K66" s="734"/>
      <c r="L66" s="735"/>
      <c r="M66" s="401"/>
      <c r="N66" s="438"/>
      <c r="O66" s="422"/>
      <c r="P66" s="182"/>
      <c r="Q66" s="6"/>
      <c r="R66" s="6"/>
      <c r="S66" s="6"/>
      <c r="T66" s="6"/>
      <c r="U66" s="6"/>
      <c r="V66" s="6"/>
      <c r="W66" s="6"/>
      <c r="X66" s="6"/>
      <c r="Y66" s="6"/>
      <c r="Z66" s="6"/>
      <c r="AA66" s="6"/>
      <c r="AB66" s="6"/>
      <c r="AC66" s="262"/>
      <c r="AD66" s="257"/>
      <c r="AE66" s="261"/>
      <c r="AF66" s="71"/>
      <c r="AG66" s="71"/>
      <c r="AH66" s="71"/>
      <c r="AI66" s="71"/>
      <c r="AJ66" s="71"/>
      <c r="AK66" s="71"/>
      <c r="AL66" s="71"/>
      <c r="AM66" s="71"/>
      <c r="AN66" s="71"/>
      <c r="AO66" s="71"/>
      <c r="AP66" s="71"/>
    </row>
    <row r="67" spans="1:42" ht="16.5" customHeight="1">
      <c r="A67" s="751">
        <v>128.9</v>
      </c>
      <c r="B67" s="751"/>
      <c r="C67" s="188">
        <v>68</v>
      </c>
      <c r="D67" s="727"/>
      <c r="E67" s="732">
        <f>ROUND(A67*$D$64,-1)</f>
        <v>24180</v>
      </c>
      <c r="F67" s="732"/>
      <c r="G67" s="732"/>
      <c r="H67" s="733">
        <f t="shared" ref="H67:H70" si="5">ROUND(E67*C67,0)</f>
        <v>1644240</v>
      </c>
      <c r="I67" s="734"/>
      <c r="J67" s="734"/>
      <c r="K67" s="734"/>
      <c r="L67" s="735"/>
      <c r="M67" s="401"/>
      <c r="N67" s="438"/>
      <c r="O67" s="422"/>
      <c r="P67" s="182"/>
      <c r="Q67" s="6"/>
      <c r="R67" s="6"/>
      <c r="S67" s="6"/>
      <c r="T67" s="6"/>
      <c r="U67" s="6"/>
      <c r="V67" s="6"/>
      <c r="W67" s="6"/>
      <c r="X67" s="6"/>
      <c r="Y67" s="6"/>
      <c r="Z67" s="6"/>
      <c r="AA67" s="6"/>
      <c r="AB67" s="6"/>
      <c r="AC67" s="262"/>
      <c r="AD67" s="257"/>
      <c r="AE67" s="261"/>
      <c r="AF67" s="71"/>
      <c r="AG67" s="71"/>
      <c r="AH67" s="71"/>
      <c r="AI67" s="71"/>
      <c r="AJ67" s="71"/>
      <c r="AK67" s="71"/>
      <c r="AL67" s="71"/>
      <c r="AM67" s="71"/>
      <c r="AN67" s="71"/>
      <c r="AO67" s="71"/>
      <c r="AP67" s="71"/>
    </row>
    <row r="68" spans="1:42" ht="16.5" customHeight="1" thickBot="1">
      <c r="A68" s="976">
        <v>158.63999999999999</v>
      </c>
      <c r="B68" s="976"/>
      <c r="C68" s="441">
        <v>102</v>
      </c>
      <c r="D68" s="728"/>
      <c r="E68" s="737">
        <f>ROUND(A68*$D$64,-1)</f>
        <v>29760</v>
      </c>
      <c r="F68" s="737"/>
      <c r="G68" s="737"/>
      <c r="H68" s="738">
        <f t="shared" si="5"/>
        <v>3035520</v>
      </c>
      <c r="I68" s="739"/>
      <c r="J68" s="739"/>
      <c r="K68" s="739"/>
      <c r="L68" s="740"/>
      <c r="M68" s="442"/>
      <c r="N68" s="443"/>
      <c r="O68" s="422"/>
      <c r="P68" s="182"/>
      <c r="Q68" s="6"/>
      <c r="R68" s="6"/>
      <c r="S68" s="6"/>
      <c r="T68" s="6"/>
      <c r="U68" s="6"/>
      <c r="V68" s="6"/>
      <c r="W68" s="6"/>
      <c r="X68" s="6"/>
      <c r="Y68" s="6"/>
      <c r="Z68" s="6"/>
      <c r="AA68" s="6"/>
      <c r="AB68" s="6"/>
      <c r="AC68" s="262"/>
      <c r="AD68" s="257"/>
      <c r="AE68" s="261"/>
      <c r="AF68" s="263"/>
      <c r="AG68" s="71"/>
      <c r="AH68" s="71"/>
      <c r="AI68" s="71"/>
      <c r="AJ68" s="71"/>
      <c r="AK68" s="71"/>
      <c r="AL68" s="71"/>
      <c r="AM68" s="71"/>
      <c r="AN68" s="71"/>
      <c r="AO68" s="71"/>
      <c r="AP68" s="71"/>
    </row>
    <row r="69" spans="1:42" ht="16.5" customHeight="1">
      <c r="A69" s="753">
        <v>188.39</v>
      </c>
      <c r="B69" s="753"/>
      <c r="C69" s="189">
        <v>34</v>
      </c>
      <c r="D69" s="727">
        <f>G62</f>
        <v>182.72</v>
      </c>
      <c r="E69" s="777">
        <f>ROUND(A69*$D$69,-1)</f>
        <v>34420</v>
      </c>
      <c r="F69" s="777"/>
      <c r="G69" s="777"/>
      <c r="H69" s="766">
        <f>ROUND(E69*C69,0)</f>
        <v>1170280</v>
      </c>
      <c r="I69" s="767"/>
      <c r="J69" s="767"/>
      <c r="K69" s="767"/>
      <c r="L69" s="768"/>
      <c r="M69" s="424"/>
      <c r="N69" s="425"/>
      <c r="O69" s="423"/>
      <c r="P69" s="182"/>
      <c r="Q69" s="6"/>
      <c r="R69" s="6"/>
      <c r="S69" s="6"/>
      <c r="T69" s="6"/>
      <c r="U69" s="6"/>
      <c r="V69" s="6"/>
      <c r="W69" s="6"/>
      <c r="X69" s="6"/>
      <c r="Y69" s="6"/>
      <c r="Z69" s="6"/>
      <c r="AA69" s="6"/>
      <c r="AB69" s="6"/>
      <c r="AC69" s="262"/>
      <c r="AD69" s="257"/>
      <c r="AE69" s="261"/>
      <c r="AF69" s="257"/>
      <c r="AG69" s="71"/>
      <c r="AH69" s="71"/>
      <c r="AI69" s="71"/>
      <c r="AJ69" s="71"/>
      <c r="AK69" s="71"/>
      <c r="AL69" s="71"/>
      <c r="AM69" s="71"/>
      <c r="AN69" s="71"/>
      <c r="AO69" s="71"/>
      <c r="AP69" s="71"/>
    </row>
    <row r="70" spans="1:42" ht="16.5" customHeight="1">
      <c r="A70" s="751">
        <v>221.44</v>
      </c>
      <c r="B70" s="751"/>
      <c r="C70" s="188">
        <v>34</v>
      </c>
      <c r="D70" s="729"/>
      <c r="E70" s="732">
        <f>ROUND(A70*$D$69,-1)</f>
        <v>40460</v>
      </c>
      <c r="F70" s="732"/>
      <c r="G70" s="732"/>
      <c r="H70" s="733">
        <f t="shared" si="5"/>
        <v>1375640</v>
      </c>
      <c r="I70" s="734"/>
      <c r="J70" s="734"/>
      <c r="K70" s="734"/>
      <c r="L70" s="735"/>
      <c r="M70" s="424"/>
      <c r="N70" s="425"/>
      <c r="O70" s="423"/>
      <c r="P70" s="182"/>
      <c r="Q70" s="6"/>
      <c r="R70" s="6"/>
      <c r="S70" s="6"/>
      <c r="T70" s="6"/>
      <c r="U70" s="6"/>
      <c r="V70" s="6"/>
      <c r="W70" s="6"/>
      <c r="X70" s="6"/>
      <c r="Y70" s="6"/>
      <c r="Z70" s="6"/>
      <c r="AA70" s="6"/>
      <c r="AB70" s="6"/>
      <c r="AC70" s="262"/>
      <c r="AD70" s="257"/>
      <c r="AE70" s="261"/>
      <c r="AF70" s="257"/>
      <c r="AG70" s="71"/>
      <c r="AH70" s="71"/>
      <c r="AI70" s="71"/>
      <c r="AJ70" s="71"/>
      <c r="AK70" s="71"/>
      <c r="AL70" s="71"/>
      <c r="AM70" s="71"/>
      <c r="AN70" s="71"/>
      <c r="AO70" s="71"/>
      <c r="AP70" s="71"/>
    </row>
    <row r="71" spans="1:42" ht="16.5" customHeight="1">
      <c r="A71" s="755" t="s">
        <v>276</v>
      </c>
      <c r="B71" s="755"/>
      <c r="C71" s="94">
        <f>SUM(C64:C70)</f>
        <v>1507</v>
      </c>
      <c r="D71" s="173"/>
      <c r="E71" s="732"/>
      <c r="F71" s="732"/>
      <c r="G71" s="732"/>
      <c r="H71" s="757">
        <f>SUM(H64:H70)</f>
        <v>31142180</v>
      </c>
      <c r="I71" s="758"/>
      <c r="J71" s="758"/>
      <c r="K71" s="758"/>
      <c r="L71" s="759"/>
      <c r="M71" s="402" t="s">
        <v>498</v>
      </c>
      <c r="N71" s="439">
        <f>H71-A61-A62</f>
        <v>-1160</v>
      </c>
      <c r="O71" s="412"/>
      <c r="P71" s="413"/>
      <c r="Q71" s="164"/>
      <c r="R71" s="164"/>
      <c r="S71" s="164"/>
      <c r="T71" s="164"/>
      <c r="U71" s="164"/>
      <c r="V71" s="164"/>
      <c r="W71" s="164"/>
      <c r="X71" s="164"/>
      <c r="Y71" s="164"/>
      <c r="Z71" s="164"/>
      <c r="AA71" s="164"/>
      <c r="AB71" s="164"/>
      <c r="AC71" s="71"/>
      <c r="AD71" s="257"/>
      <c r="AE71" s="260"/>
      <c r="AF71" s="257"/>
      <c r="AG71" s="257">
        <f>AC63-AF71</f>
        <v>0</v>
      </c>
      <c r="AH71" s="71"/>
      <c r="AI71" s="71"/>
      <c r="AJ71" s="71"/>
      <c r="AK71" s="71"/>
      <c r="AL71" s="71"/>
      <c r="AM71" s="71"/>
      <c r="AN71" s="71"/>
      <c r="AO71" s="71"/>
      <c r="AP71" s="71"/>
    </row>
    <row r="72" spans="1:42" ht="21" customHeight="1">
      <c r="A72" s="725" t="s">
        <v>499</v>
      </c>
      <c r="B72" s="725"/>
      <c r="C72" s="725"/>
      <c r="D72" s="725"/>
      <c r="E72" s="725"/>
      <c r="F72" s="725"/>
      <c r="G72" s="725"/>
      <c r="H72" s="725"/>
      <c r="I72" s="725"/>
      <c r="J72" s="725"/>
      <c r="K72" s="725"/>
      <c r="L72" s="725"/>
      <c r="M72" s="725"/>
      <c r="N72" s="725"/>
      <c r="O72" s="398"/>
      <c r="P72" s="183"/>
      <c r="Q72" s="164"/>
      <c r="R72" s="164"/>
      <c r="S72" s="164"/>
      <c r="T72" s="164"/>
      <c r="U72" s="164"/>
      <c r="V72" s="164"/>
      <c r="W72" s="164"/>
      <c r="X72" s="164"/>
      <c r="Y72" s="164"/>
      <c r="Z72" s="164"/>
      <c r="AA72" s="164"/>
      <c r="AB72" s="164"/>
      <c r="AC72" s="71"/>
      <c r="AD72" s="71"/>
      <c r="AE72" s="71"/>
      <c r="AF72" s="257"/>
      <c r="AG72" s="71"/>
      <c r="AH72" s="71"/>
      <c r="AI72" s="71"/>
      <c r="AJ72" s="71"/>
      <c r="AK72" s="71"/>
      <c r="AL72" s="71"/>
      <c r="AM72" s="71"/>
      <c r="AN72" s="71"/>
      <c r="AO72" s="71"/>
      <c r="AP72" s="71"/>
    </row>
    <row r="73" spans="1:42">
      <c r="A73" s="259" t="s">
        <v>331</v>
      </c>
      <c r="B73" s="259"/>
      <c r="C73" s="259"/>
      <c r="D73" s="221" t="s">
        <v>255</v>
      </c>
      <c r="E73" s="221"/>
      <c r="F73" s="645" t="s">
        <v>330</v>
      </c>
      <c r="G73" s="645"/>
      <c r="H73" s="645"/>
      <c r="I73" s="645"/>
      <c r="J73" s="645"/>
      <c r="K73" s="645"/>
      <c r="L73" s="645"/>
      <c r="M73" s="764">
        <f>D77</f>
        <v>22353730</v>
      </c>
      <c r="N73" s="764"/>
      <c r="O73" s="396"/>
      <c r="P73" s="220" t="s">
        <v>400</v>
      </c>
      <c r="Q73" s="219"/>
      <c r="R73" s="219"/>
      <c r="S73" s="219"/>
      <c r="T73" s="219"/>
      <c r="U73" s="219"/>
      <c r="V73" s="219"/>
      <c r="W73" s="219"/>
      <c r="X73" s="219"/>
      <c r="Y73" s="219"/>
      <c r="Z73" s="219"/>
      <c r="AA73" s="219"/>
      <c r="AB73" s="219"/>
      <c r="AC73" s="71" t="s">
        <v>329</v>
      </c>
      <c r="AD73" s="183">
        <f>M73-AD75</f>
        <v>-22405310</v>
      </c>
      <c r="AE73" s="71"/>
      <c r="AF73" s="257"/>
      <c r="AG73" s="71"/>
      <c r="AH73" s="71"/>
      <c r="AI73" s="71"/>
      <c r="AJ73" s="71"/>
      <c r="AK73" s="71"/>
      <c r="AL73" s="71"/>
      <c r="AM73" s="71"/>
      <c r="AN73" s="71"/>
      <c r="AO73" s="71"/>
      <c r="AP73" s="71"/>
    </row>
    <row r="74" spans="1:42" s="391" customFormat="1" ht="5.25" customHeight="1">
      <c r="A74" s="675"/>
      <c r="B74" s="675"/>
      <c r="C74" s="675"/>
      <c r="D74" s="675"/>
      <c r="E74" s="675"/>
      <c r="F74" s="675"/>
      <c r="G74" s="675"/>
      <c r="H74" s="675"/>
      <c r="I74" s="675"/>
      <c r="J74" s="675"/>
      <c r="K74" s="675"/>
      <c r="L74" s="675"/>
      <c r="M74" s="675"/>
      <c r="N74" s="675"/>
      <c r="O74" s="396"/>
      <c r="P74" s="220"/>
      <c r="Q74" s="393"/>
      <c r="R74" s="393"/>
      <c r="S74" s="393"/>
      <c r="T74" s="393"/>
      <c r="U74" s="393"/>
      <c r="V74" s="393"/>
      <c r="W74" s="393"/>
      <c r="X74" s="393"/>
      <c r="Y74" s="393"/>
      <c r="Z74" s="393"/>
      <c r="AA74" s="393"/>
      <c r="AB74" s="393"/>
      <c r="AC74" s="71"/>
      <c r="AD74" s="394"/>
      <c r="AE74" s="71"/>
      <c r="AF74" s="257"/>
      <c r="AG74" s="71"/>
      <c r="AH74" s="71"/>
      <c r="AI74" s="71"/>
      <c r="AJ74" s="71"/>
      <c r="AK74" s="71"/>
      <c r="AL74" s="71"/>
      <c r="AM74" s="71"/>
      <c r="AN74" s="71"/>
      <c r="AO74" s="71"/>
      <c r="AP74" s="71"/>
    </row>
    <row r="75" spans="1:42" s="154" customFormat="1" ht="18" customHeight="1">
      <c r="A75" s="69" t="s">
        <v>314</v>
      </c>
      <c r="B75" s="245"/>
      <c r="C75" s="245"/>
      <c r="D75" s="245"/>
      <c r="E75" s="245"/>
      <c r="F75" s="245"/>
      <c r="G75" s="245"/>
      <c r="H75" s="245"/>
      <c r="I75" s="245"/>
      <c r="J75" s="245"/>
      <c r="K75" s="245"/>
      <c r="L75" s="245"/>
      <c r="M75" s="245"/>
      <c r="N75" s="245"/>
      <c r="O75" s="245"/>
      <c r="P75" s="246" t="s">
        <v>401</v>
      </c>
      <c r="Q75" s="245"/>
      <c r="R75" s="245"/>
      <c r="S75" s="245"/>
      <c r="T75" s="245"/>
      <c r="U75" s="245"/>
      <c r="V75" s="245"/>
      <c r="W75" s="245"/>
      <c r="X75" s="245"/>
      <c r="Y75" s="245"/>
      <c r="Z75" s="245"/>
      <c r="AA75" s="245"/>
      <c r="AB75" s="245"/>
      <c r="AC75" s="71" t="s">
        <v>328</v>
      </c>
      <c r="AD75" s="258">
        <v>44759040</v>
      </c>
      <c r="AE75" s="242"/>
      <c r="AF75" s="257"/>
      <c r="AG75" s="242"/>
      <c r="AH75" s="242"/>
      <c r="AI75" s="242"/>
      <c r="AJ75" s="242"/>
      <c r="AK75" s="242"/>
      <c r="AL75" s="242"/>
      <c r="AM75" s="242"/>
      <c r="AN75" s="242"/>
      <c r="AO75" s="242"/>
      <c r="AP75" s="242"/>
    </row>
    <row r="76" spans="1:42" s="154" customFormat="1" ht="13.5" customHeight="1" thickBot="1">
      <c r="A76" s="750" t="s">
        <v>320</v>
      </c>
      <c r="B76" s="750"/>
      <c r="C76" s="750"/>
      <c r="D76" s="750" t="s">
        <v>319</v>
      </c>
      <c r="E76" s="750"/>
      <c r="F76" s="750"/>
      <c r="G76" s="750" t="s">
        <v>277</v>
      </c>
      <c r="H76" s="750"/>
      <c r="I76" s="750"/>
      <c r="J76" s="750"/>
      <c r="K76" s="750"/>
      <c r="L76" s="750"/>
      <c r="M76" s="750"/>
      <c r="N76" s="750"/>
      <c r="O76" s="11"/>
      <c r="P76" s="244"/>
      <c r="Q76" s="11"/>
      <c r="R76" s="11"/>
      <c r="S76" s="11"/>
      <c r="T76" s="11"/>
      <c r="U76" s="11"/>
      <c r="V76" s="11"/>
      <c r="W76" s="11"/>
      <c r="X76" s="11"/>
      <c r="Y76" s="11"/>
      <c r="Z76" s="11"/>
      <c r="AA76" s="11"/>
      <c r="AB76" s="11"/>
      <c r="AC76" s="242"/>
      <c r="AD76" s="242"/>
      <c r="AE76" s="242"/>
      <c r="AF76" s="257"/>
      <c r="AG76" s="242"/>
      <c r="AH76" s="242"/>
      <c r="AI76" s="242"/>
      <c r="AJ76" s="242"/>
      <c r="AK76" s="242"/>
      <c r="AL76" s="242"/>
      <c r="AM76" s="242"/>
      <c r="AN76" s="242"/>
      <c r="AO76" s="242"/>
      <c r="AP76" s="242"/>
    </row>
    <row r="77" spans="1:42" s="154" customFormat="1" ht="18" customHeight="1" thickTop="1">
      <c r="A77" s="765" t="s">
        <v>327</v>
      </c>
      <c r="B77" s="765"/>
      <c r="C77" s="765"/>
      <c r="D77" s="731">
        <f>A80+A81</f>
        <v>22353730</v>
      </c>
      <c r="E77" s="731"/>
      <c r="F77" s="731"/>
      <c r="G77" s="769" t="s">
        <v>571</v>
      </c>
      <c r="H77" s="770"/>
      <c r="I77" s="770"/>
      <c r="J77" s="770"/>
      <c r="K77" s="770"/>
      <c r="L77" s="770"/>
      <c r="M77" s="770"/>
      <c r="N77" s="771"/>
      <c r="O77" s="12"/>
      <c r="P77" s="243"/>
      <c r="Q77" s="12"/>
      <c r="R77" s="12"/>
      <c r="S77" s="12"/>
      <c r="T77" s="12"/>
      <c r="U77" s="12"/>
      <c r="V77" s="12"/>
      <c r="W77" s="12"/>
      <c r="X77" s="12"/>
      <c r="Y77" s="12"/>
      <c r="Z77" s="12"/>
      <c r="AA77" s="12"/>
      <c r="AB77" s="12"/>
      <c r="AC77" s="242"/>
      <c r="AD77" s="242"/>
      <c r="AE77" s="242"/>
      <c r="AF77" s="257"/>
      <c r="AG77" s="242"/>
      <c r="AH77" s="242"/>
      <c r="AI77" s="242"/>
      <c r="AJ77" s="242"/>
      <c r="AK77" s="242"/>
      <c r="AL77" s="242"/>
      <c r="AM77" s="242"/>
      <c r="AN77" s="242"/>
      <c r="AO77" s="242"/>
      <c r="AP77" s="242"/>
    </row>
    <row r="78" spans="1:42" s="154" customFormat="1" ht="4.5" customHeight="1">
      <c r="A78" s="11"/>
      <c r="B78" s="11"/>
      <c r="C78" s="11"/>
      <c r="D78" s="164"/>
      <c r="E78" s="164"/>
      <c r="F78" s="164"/>
      <c r="G78" s="11"/>
      <c r="H78" s="11"/>
      <c r="I78" s="11"/>
      <c r="J78" s="11"/>
      <c r="K78" s="11"/>
      <c r="L78" s="11"/>
      <c r="M78" s="11"/>
      <c r="N78" s="11"/>
      <c r="O78" s="11"/>
      <c r="P78" s="244"/>
      <c r="Q78" s="11"/>
      <c r="R78" s="11"/>
      <c r="S78" s="11"/>
      <c r="T78" s="11"/>
      <c r="U78" s="11"/>
      <c r="V78" s="11"/>
      <c r="W78" s="11"/>
      <c r="X78" s="11"/>
      <c r="Y78" s="11"/>
      <c r="Z78" s="11"/>
      <c r="AA78" s="11"/>
      <c r="AB78" s="11"/>
      <c r="AC78" s="242"/>
      <c r="AD78" s="242"/>
      <c r="AE78" s="242"/>
      <c r="AF78" s="242"/>
      <c r="AG78" s="242"/>
      <c r="AH78" s="242"/>
      <c r="AI78" s="242"/>
      <c r="AJ78" s="242"/>
      <c r="AK78" s="242"/>
      <c r="AL78" s="242"/>
      <c r="AM78" s="242"/>
      <c r="AN78" s="242"/>
      <c r="AO78" s="242"/>
      <c r="AP78" s="242"/>
    </row>
    <row r="79" spans="1:42" s="154" customFormat="1" ht="13.5" customHeight="1">
      <c r="A79" s="674" t="s">
        <v>316</v>
      </c>
      <c r="B79" s="674"/>
      <c r="C79" s="674"/>
      <c r="D79" s="674"/>
      <c r="E79" s="674"/>
      <c r="F79" s="674"/>
      <c r="G79" s="674"/>
      <c r="H79" s="674"/>
      <c r="I79" s="674"/>
      <c r="J79" s="674"/>
      <c r="K79" s="674"/>
      <c r="L79" s="674"/>
      <c r="M79" s="674"/>
      <c r="N79" s="674"/>
      <c r="O79" s="395"/>
      <c r="P79" s="242"/>
      <c r="AC79" s="242"/>
      <c r="AD79" s="242"/>
      <c r="AE79" s="242"/>
      <c r="AF79" s="242"/>
      <c r="AG79" s="242"/>
      <c r="AH79" s="242"/>
      <c r="AI79" s="242"/>
      <c r="AJ79" s="242"/>
      <c r="AK79" s="242"/>
      <c r="AL79" s="242"/>
      <c r="AM79" s="242"/>
      <c r="AN79" s="242"/>
      <c r="AO79" s="242"/>
      <c r="AP79" s="242"/>
    </row>
    <row r="80" spans="1:42" s="410" customFormat="1" ht="11.25" customHeight="1">
      <c r="A80" s="724">
        <v>20311330</v>
      </c>
      <c r="B80" s="724"/>
      <c r="C80" s="724"/>
      <c r="D80" s="191">
        <v>152435.78</v>
      </c>
      <c r="E80" s="432" t="s">
        <v>495</v>
      </c>
      <c r="F80" s="414" t="s">
        <v>283</v>
      </c>
      <c r="G80" s="719">
        <f>ROUND(A80/D80,2)</f>
        <v>133.25</v>
      </c>
      <c r="H80" s="719"/>
      <c r="I80" s="720"/>
      <c r="J80" s="720"/>
      <c r="K80" s="720"/>
      <c r="L80" s="720"/>
      <c r="M80" s="720"/>
      <c r="N80" s="720"/>
      <c r="O80" s="411"/>
      <c r="P80" s="37"/>
      <c r="Q80" s="411"/>
      <c r="R80" s="411"/>
      <c r="S80" s="411"/>
      <c r="T80" s="411"/>
      <c r="U80" s="411"/>
      <c r="V80" s="411"/>
      <c r="W80" s="411"/>
      <c r="X80" s="411"/>
      <c r="Y80" s="411"/>
      <c r="Z80" s="411"/>
      <c r="AA80" s="411"/>
      <c r="AB80" s="411"/>
      <c r="AC80" s="71"/>
      <c r="AD80" s="71"/>
      <c r="AE80" s="71"/>
      <c r="AF80" s="71"/>
      <c r="AG80" s="71"/>
      <c r="AH80" s="71"/>
      <c r="AI80" s="71"/>
      <c r="AJ80" s="71"/>
      <c r="AK80" s="71"/>
      <c r="AL80" s="71"/>
      <c r="AM80" s="71"/>
      <c r="AN80" s="71"/>
      <c r="AO80" s="71"/>
      <c r="AP80" s="71"/>
    </row>
    <row r="81" spans="1:42" s="410" customFormat="1" ht="11.25" customHeight="1">
      <c r="A81" s="721">
        <f>1856730+185670</f>
        <v>2042400</v>
      </c>
      <c r="B81" s="721"/>
      <c r="C81" s="721"/>
      <c r="D81" s="265">
        <v>13934.22</v>
      </c>
      <c r="E81" s="433" t="s">
        <v>496</v>
      </c>
      <c r="F81" s="414" t="s">
        <v>497</v>
      </c>
      <c r="G81" s="722">
        <f>ROUND(A81/D81,2)</f>
        <v>146.57</v>
      </c>
      <c r="H81" s="722"/>
      <c r="I81" s="411"/>
      <c r="J81" s="411"/>
      <c r="K81" s="411"/>
      <c r="L81" s="411"/>
      <c r="M81" s="411"/>
      <c r="N81" s="411"/>
      <c r="O81" s="411"/>
      <c r="P81" s="37"/>
      <c r="Q81" s="411"/>
      <c r="R81" s="411"/>
      <c r="S81" s="411"/>
      <c r="T81" s="411"/>
      <c r="U81" s="411"/>
      <c r="V81" s="411"/>
      <c r="W81" s="411"/>
      <c r="X81" s="411"/>
      <c r="Y81" s="411"/>
      <c r="Z81" s="411"/>
      <c r="AA81" s="411"/>
      <c r="AB81" s="411"/>
      <c r="AC81" s="71"/>
      <c r="AD81" s="71"/>
      <c r="AE81" s="71"/>
      <c r="AF81" s="71"/>
      <c r="AG81" s="71"/>
      <c r="AH81" s="71"/>
      <c r="AI81" s="71"/>
      <c r="AJ81" s="71"/>
      <c r="AK81" s="71"/>
      <c r="AL81" s="71"/>
      <c r="AM81" s="71"/>
      <c r="AN81" s="71"/>
      <c r="AO81" s="71"/>
      <c r="AP81" s="71"/>
    </row>
    <row r="82" spans="1:42" ht="13.5" customHeight="1">
      <c r="A82" s="977" t="s">
        <v>282</v>
      </c>
      <c r="B82" s="977"/>
      <c r="C82" s="440" t="s">
        <v>281</v>
      </c>
      <c r="D82" s="418" t="s">
        <v>280</v>
      </c>
      <c r="E82" s="723" t="s">
        <v>279</v>
      </c>
      <c r="F82" s="723"/>
      <c r="G82" s="723"/>
      <c r="H82" s="862" t="s">
        <v>278</v>
      </c>
      <c r="I82" s="789"/>
      <c r="J82" s="789"/>
      <c r="K82" s="789"/>
      <c r="L82" s="863"/>
      <c r="M82" s="723" t="s">
        <v>326</v>
      </c>
      <c r="N82" s="723"/>
      <c r="O82" s="397"/>
      <c r="P82" s="180"/>
      <c r="Q82" s="180"/>
      <c r="R82" s="180"/>
      <c r="S82" s="180"/>
      <c r="T82" s="180"/>
      <c r="U82" s="180"/>
      <c r="V82" s="180"/>
      <c r="W82" s="180"/>
      <c r="X82" s="180"/>
      <c r="Y82" s="180"/>
      <c r="Z82" s="180"/>
      <c r="AA82" s="180"/>
      <c r="AB82" s="180"/>
      <c r="AC82" s="71"/>
      <c r="AD82" s="71"/>
      <c r="AE82" s="71"/>
      <c r="AF82" s="71"/>
      <c r="AG82" s="71"/>
      <c r="AH82" s="71"/>
      <c r="AI82" s="71"/>
      <c r="AJ82" s="71"/>
      <c r="AK82" s="71"/>
      <c r="AL82" s="71"/>
      <c r="AM82" s="71"/>
      <c r="AN82" s="71"/>
      <c r="AO82" s="71"/>
      <c r="AP82" s="71"/>
    </row>
    <row r="83" spans="1:42" ht="17.25" customHeight="1">
      <c r="A83" s="751">
        <v>79.319999999999993</v>
      </c>
      <c r="B83" s="751"/>
      <c r="C83" s="188">
        <v>258</v>
      </c>
      <c r="D83" s="726">
        <f>G80</f>
        <v>133.25</v>
      </c>
      <c r="E83" s="732">
        <f>ROUND(A83*$D$83,-1)</f>
        <v>10570</v>
      </c>
      <c r="F83" s="732"/>
      <c r="G83" s="732"/>
      <c r="H83" s="733">
        <f t="shared" ref="H83:H89" si="6">E83*C83</f>
        <v>2727060</v>
      </c>
      <c r="I83" s="734"/>
      <c r="J83" s="734"/>
      <c r="K83" s="734"/>
      <c r="L83" s="735"/>
      <c r="M83" s="975"/>
      <c r="N83" s="975"/>
      <c r="O83" s="399"/>
      <c r="P83" s="182"/>
      <c r="Q83" s="6"/>
      <c r="R83" s="6"/>
      <c r="S83" s="6"/>
      <c r="T83" s="6"/>
      <c r="U83" s="6"/>
      <c r="V83" s="6"/>
      <c r="W83" s="6"/>
      <c r="X83" s="6"/>
      <c r="Y83" s="6"/>
      <c r="Z83" s="6"/>
      <c r="AA83" s="6"/>
      <c r="AB83" s="6"/>
      <c r="AC83" s="71"/>
      <c r="AD83" s="71"/>
      <c r="AE83" s="71"/>
      <c r="AF83" s="71"/>
      <c r="AG83" s="71"/>
      <c r="AH83" s="71"/>
      <c r="AI83" s="71"/>
      <c r="AJ83" s="71"/>
      <c r="AK83" s="71"/>
      <c r="AL83" s="71"/>
      <c r="AM83" s="71"/>
      <c r="AN83" s="71"/>
      <c r="AO83" s="71"/>
      <c r="AP83" s="71"/>
    </row>
    <row r="84" spans="1:42" ht="17.25" customHeight="1">
      <c r="A84" s="751">
        <v>92.54</v>
      </c>
      <c r="B84" s="751"/>
      <c r="C84" s="188">
        <v>196</v>
      </c>
      <c r="D84" s="727"/>
      <c r="E84" s="732">
        <f>ROUND(A84*$D$83,-1)</f>
        <v>12330</v>
      </c>
      <c r="F84" s="732"/>
      <c r="G84" s="732"/>
      <c r="H84" s="733">
        <f t="shared" si="6"/>
        <v>2416680</v>
      </c>
      <c r="I84" s="734"/>
      <c r="J84" s="734"/>
      <c r="K84" s="734"/>
      <c r="L84" s="735"/>
      <c r="M84" s="736"/>
      <c r="N84" s="736"/>
      <c r="O84" s="399"/>
      <c r="P84" s="182"/>
      <c r="Q84" s="6"/>
      <c r="R84" s="6"/>
      <c r="S84" s="6"/>
      <c r="T84" s="6"/>
      <c r="U84" s="6"/>
      <c r="V84" s="6"/>
      <c r="W84" s="6"/>
      <c r="X84" s="6"/>
      <c r="Y84" s="6"/>
      <c r="Z84" s="6"/>
      <c r="AA84" s="6"/>
      <c r="AB84" s="6"/>
      <c r="AC84" s="71"/>
      <c r="AD84" s="71"/>
      <c r="AE84" s="71"/>
      <c r="AF84" s="71"/>
      <c r="AG84" s="71"/>
      <c r="AH84" s="71"/>
      <c r="AI84" s="71"/>
      <c r="AJ84" s="71"/>
      <c r="AK84" s="71"/>
      <c r="AL84" s="71"/>
      <c r="AM84" s="71"/>
      <c r="AN84" s="71"/>
      <c r="AO84" s="71"/>
      <c r="AP84" s="71"/>
    </row>
    <row r="85" spans="1:42" ht="17.25" customHeight="1">
      <c r="A85" s="751">
        <v>109.07</v>
      </c>
      <c r="B85" s="751"/>
      <c r="C85" s="188">
        <v>815</v>
      </c>
      <c r="D85" s="727"/>
      <c r="E85" s="732">
        <f>ROUND(A85*$D$83,-1)</f>
        <v>14530</v>
      </c>
      <c r="F85" s="732"/>
      <c r="G85" s="732"/>
      <c r="H85" s="733">
        <f t="shared" si="6"/>
        <v>11841950</v>
      </c>
      <c r="I85" s="734"/>
      <c r="J85" s="734"/>
      <c r="K85" s="734"/>
      <c r="L85" s="735"/>
      <c r="M85" s="736"/>
      <c r="N85" s="736"/>
      <c r="O85" s="399"/>
      <c r="P85" s="182"/>
      <c r="Q85" s="6"/>
      <c r="R85" s="6"/>
      <c r="S85" s="6"/>
      <c r="T85" s="6"/>
      <c r="U85" s="6"/>
      <c r="V85" s="6"/>
      <c r="W85" s="6"/>
      <c r="X85" s="6"/>
      <c r="Y85" s="6"/>
      <c r="Z85" s="6"/>
      <c r="AA85" s="6"/>
      <c r="AB85" s="6"/>
      <c r="AC85" s="71"/>
      <c r="AD85" s="71"/>
      <c r="AE85" s="71"/>
      <c r="AF85" s="71"/>
      <c r="AG85" s="71"/>
      <c r="AH85" s="71"/>
      <c r="AI85" s="71"/>
      <c r="AJ85" s="71"/>
      <c r="AK85" s="71"/>
      <c r="AL85" s="71"/>
      <c r="AM85" s="71"/>
      <c r="AN85" s="71"/>
      <c r="AO85" s="71"/>
      <c r="AP85" s="71"/>
    </row>
    <row r="86" spans="1:42" ht="17.25" customHeight="1">
      <c r="A86" s="751">
        <v>128.9</v>
      </c>
      <c r="B86" s="751"/>
      <c r="C86" s="188">
        <v>68</v>
      </c>
      <c r="D86" s="727"/>
      <c r="E86" s="732">
        <f>ROUND(A86*$D$83,-1)</f>
        <v>17180</v>
      </c>
      <c r="F86" s="732"/>
      <c r="G86" s="732"/>
      <c r="H86" s="733">
        <f t="shared" si="6"/>
        <v>1168240</v>
      </c>
      <c r="I86" s="734"/>
      <c r="J86" s="734"/>
      <c r="K86" s="734"/>
      <c r="L86" s="735"/>
      <c r="M86" s="736"/>
      <c r="N86" s="736"/>
      <c r="O86" s="399"/>
      <c r="P86" s="182"/>
      <c r="Q86" s="6"/>
      <c r="R86" s="6"/>
      <c r="S86" s="6"/>
      <c r="T86" s="6"/>
      <c r="U86" s="6"/>
      <c r="V86" s="6"/>
      <c r="W86" s="6"/>
      <c r="X86" s="6"/>
      <c r="Y86" s="6"/>
      <c r="Z86" s="6"/>
      <c r="AA86" s="6"/>
      <c r="AB86" s="6"/>
      <c r="AC86" s="71"/>
      <c r="AD86" s="71"/>
      <c r="AE86" s="71"/>
      <c r="AF86" s="71"/>
      <c r="AG86" s="71"/>
      <c r="AH86" s="71"/>
      <c r="AI86" s="71"/>
      <c r="AJ86" s="71"/>
      <c r="AK86" s="71"/>
      <c r="AL86" s="71"/>
      <c r="AM86" s="71"/>
      <c r="AN86" s="71"/>
      <c r="AO86" s="71"/>
      <c r="AP86" s="71"/>
    </row>
    <row r="87" spans="1:42" ht="17.25" customHeight="1" thickBot="1">
      <c r="A87" s="976">
        <v>158.63999999999999</v>
      </c>
      <c r="B87" s="976"/>
      <c r="C87" s="441">
        <v>102</v>
      </c>
      <c r="D87" s="728"/>
      <c r="E87" s="737">
        <f>ROUND(A87*$D$83,-1)</f>
        <v>21140</v>
      </c>
      <c r="F87" s="737"/>
      <c r="G87" s="737"/>
      <c r="H87" s="738">
        <f t="shared" si="6"/>
        <v>2156280</v>
      </c>
      <c r="I87" s="739"/>
      <c r="J87" s="739"/>
      <c r="K87" s="739"/>
      <c r="L87" s="740"/>
      <c r="M87" s="1037"/>
      <c r="N87" s="1037"/>
      <c r="O87" s="399"/>
      <c r="P87" s="182"/>
      <c r="Q87" s="6"/>
      <c r="R87" s="6"/>
      <c r="S87" s="6"/>
      <c r="T87" s="6"/>
      <c r="U87" s="6"/>
      <c r="V87" s="6"/>
      <c r="W87" s="6"/>
      <c r="X87" s="6"/>
      <c r="Y87" s="6"/>
      <c r="Z87" s="6"/>
      <c r="AA87" s="6"/>
      <c r="AB87" s="6"/>
      <c r="AC87" s="71"/>
      <c r="AD87" s="71"/>
      <c r="AE87" s="71"/>
      <c r="AF87" s="71"/>
      <c r="AG87" s="71"/>
      <c r="AH87" s="71"/>
      <c r="AI87" s="71"/>
      <c r="AJ87" s="71"/>
      <c r="AK87" s="71"/>
      <c r="AL87" s="71"/>
      <c r="AM87" s="71"/>
      <c r="AN87" s="71"/>
      <c r="AO87" s="71"/>
      <c r="AP87" s="71"/>
    </row>
    <row r="88" spans="1:42" ht="17.25" customHeight="1">
      <c r="A88" s="753">
        <v>188.39</v>
      </c>
      <c r="B88" s="753"/>
      <c r="C88" s="189">
        <v>34</v>
      </c>
      <c r="D88" s="729">
        <f>G81</f>
        <v>146.57</v>
      </c>
      <c r="E88" s="777">
        <f>ROUND(A88*$D$88,-1)</f>
        <v>27610</v>
      </c>
      <c r="F88" s="777"/>
      <c r="G88" s="777"/>
      <c r="H88" s="766">
        <f t="shared" si="6"/>
        <v>938740</v>
      </c>
      <c r="I88" s="767"/>
      <c r="J88" s="767"/>
      <c r="K88" s="767"/>
      <c r="L88" s="768"/>
      <c r="M88" s="970"/>
      <c r="N88" s="971"/>
      <c r="O88" s="399"/>
      <c r="P88" s="182"/>
      <c r="Q88" s="6"/>
      <c r="R88" s="6"/>
      <c r="S88" s="6"/>
      <c r="T88" s="6"/>
      <c r="U88" s="6"/>
      <c r="V88" s="6"/>
      <c r="W88" s="6"/>
      <c r="X88" s="6"/>
      <c r="Y88" s="6"/>
      <c r="Z88" s="6"/>
      <c r="AA88" s="6"/>
      <c r="AB88" s="6"/>
      <c r="AC88" s="71"/>
      <c r="AD88" s="71"/>
      <c r="AE88" s="71"/>
      <c r="AF88" s="71"/>
      <c r="AG88" s="71"/>
      <c r="AH88" s="71"/>
      <c r="AI88" s="71"/>
      <c r="AJ88" s="71"/>
      <c r="AK88" s="71"/>
      <c r="AL88" s="71"/>
      <c r="AM88" s="71"/>
      <c r="AN88" s="71"/>
      <c r="AO88" s="71"/>
      <c r="AP88" s="71"/>
    </row>
    <row r="89" spans="1:42" ht="17.25" customHeight="1">
      <c r="A89" s="751">
        <v>221.44</v>
      </c>
      <c r="B89" s="751"/>
      <c r="C89" s="188">
        <v>34</v>
      </c>
      <c r="D89" s="730"/>
      <c r="E89" s="732">
        <f>ROUND(A89*$D$88,-1)</f>
        <v>32460</v>
      </c>
      <c r="F89" s="732"/>
      <c r="G89" s="732"/>
      <c r="H89" s="733">
        <f t="shared" si="6"/>
        <v>1103640</v>
      </c>
      <c r="I89" s="734"/>
      <c r="J89" s="734"/>
      <c r="K89" s="734"/>
      <c r="L89" s="735"/>
      <c r="M89" s="972"/>
      <c r="N89" s="973"/>
      <c r="O89" s="399"/>
      <c r="P89" s="182"/>
      <c r="Q89" s="6"/>
      <c r="R89" s="6"/>
      <c r="S89" s="6"/>
      <c r="T89" s="6"/>
      <c r="U89" s="6"/>
      <c r="V89" s="6"/>
      <c r="W89" s="6"/>
      <c r="X89" s="6"/>
      <c r="Y89" s="6"/>
      <c r="Z89" s="6"/>
      <c r="AA89" s="6"/>
      <c r="AB89" s="6"/>
      <c r="AC89" s="71"/>
      <c r="AD89" s="71"/>
      <c r="AE89" s="71"/>
      <c r="AF89" s="71"/>
      <c r="AG89" s="71"/>
      <c r="AH89" s="71"/>
      <c r="AI89" s="71"/>
      <c r="AJ89" s="71"/>
      <c r="AK89" s="71"/>
      <c r="AL89" s="71"/>
      <c r="AM89" s="71"/>
      <c r="AN89" s="71"/>
      <c r="AO89" s="71"/>
      <c r="AP89" s="71"/>
    </row>
    <row r="90" spans="1:42" ht="17.25" customHeight="1">
      <c r="A90" s="755" t="s">
        <v>276</v>
      </c>
      <c r="B90" s="755"/>
      <c r="C90" s="94">
        <f>SUM(C83:C89)</f>
        <v>1507</v>
      </c>
      <c r="D90" s="173"/>
      <c r="E90" s="732"/>
      <c r="F90" s="732"/>
      <c r="G90" s="732"/>
      <c r="H90" s="757">
        <f>SUM(H83:H89)</f>
        <v>22352590</v>
      </c>
      <c r="I90" s="758"/>
      <c r="J90" s="758"/>
      <c r="K90" s="758"/>
      <c r="L90" s="759"/>
      <c r="M90" s="172" t="s">
        <v>258</v>
      </c>
      <c r="N90" s="176">
        <f>H90-A80-A81</f>
        <v>-1140</v>
      </c>
      <c r="O90" s="232"/>
      <c r="P90" s="236"/>
      <c r="Q90" s="232"/>
      <c r="R90" s="232"/>
      <c r="S90" s="232"/>
      <c r="T90" s="232"/>
      <c r="U90" s="232"/>
      <c r="V90" s="232"/>
      <c r="W90" s="232"/>
      <c r="X90" s="232"/>
      <c r="Y90" s="232"/>
      <c r="Z90" s="232"/>
      <c r="AA90" s="232"/>
      <c r="AB90" s="232"/>
      <c r="AC90" s="71"/>
      <c r="AD90" s="71"/>
      <c r="AE90" s="71"/>
      <c r="AF90" s="71"/>
      <c r="AG90" s="71"/>
      <c r="AH90" s="71"/>
      <c r="AI90" s="71"/>
      <c r="AJ90" s="71"/>
      <c r="AK90" s="71"/>
      <c r="AL90" s="71"/>
      <c r="AM90" s="71"/>
      <c r="AN90" s="71"/>
      <c r="AO90" s="71"/>
      <c r="AP90" s="71"/>
    </row>
    <row r="91" spans="1:42" ht="6" customHeight="1">
      <c r="A91" s="180"/>
      <c r="B91" s="180"/>
      <c r="C91" s="6"/>
      <c r="D91" s="180"/>
      <c r="E91" s="164"/>
      <c r="F91" s="164"/>
      <c r="G91" s="164"/>
      <c r="H91" s="6"/>
      <c r="I91" s="6"/>
      <c r="J91" s="6"/>
      <c r="K91" s="6"/>
      <c r="L91" s="6"/>
      <c r="M91" s="180"/>
      <c r="N91" s="232"/>
      <c r="O91" s="232"/>
      <c r="P91" s="236"/>
      <c r="Q91" s="232"/>
      <c r="R91" s="232"/>
      <c r="S91" s="232"/>
      <c r="T91" s="232"/>
      <c r="U91" s="232"/>
      <c r="V91" s="232"/>
      <c r="W91" s="232"/>
      <c r="X91" s="232"/>
      <c r="Y91" s="232"/>
      <c r="Z91" s="232"/>
      <c r="AA91" s="232"/>
      <c r="AB91" s="232"/>
      <c r="AC91" s="71"/>
      <c r="AD91" s="71"/>
      <c r="AE91" s="71"/>
      <c r="AF91" s="71"/>
      <c r="AG91" s="71"/>
      <c r="AH91" s="71"/>
      <c r="AI91" s="71"/>
      <c r="AJ91" s="71"/>
      <c r="AK91" s="71"/>
      <c r="AL91" s="71"/>
      <c r="AM91" s="71"/>
      <c r="AN91" s="71"/>
      <c r="AO91" s="71"/>
      <c r="AP91" s="71"/>
    </row>
    <row r="92" spans="1:42" s="410" customFormat="1" ht="21" customHeight="1">
      <c r="A92" s="725" t="s">
        <v>500</v>
      </c>
      <c r="B92" s="725"/>
      <c r="C92" s="725"/>
      <c r="D92" s="725"/>
      <c r="E92" s="725"/>
      <c r="F92" s="725"/>
      <c r="G92" s="725"/>
      <c r="H92" s="725"/>
      <c r="I92" s="725"/>
      <c r="J92" s="725"/>
      <c r="K92" s="725"/>
      <c r="L92" s="725"/>
      <c r="M92" s="725"/>
      <c r="N92" s="725"/>
      <c r="O92" s="413"/>
      <c r="P92" s="416"/>
      <c r="Q92" s="413"/>
      <c r="R92" s="413"/>
      <c r="S92" s="413"/>
      <c r="T92" s="413"/>
      <c r="U92" s="413"/>
      <c r="V92" s="413"/>
      <c r="W92" s="413"/>
      <c r="X92" s="413"/>
      <c r="Y92" s="413"/>
      <c r="Z92" s="413"/>
      <c r="AA92" s="413"/>
      <c r="AB92" s="413"/>
      <c r="AC92" s="71"/>
      <c r="AD92" s="71"/>
      <c r="AE92" s="71"/>
      <c r="AF92" s="257"/>
      <c r="AG92" s="71"/>
      <c r="AH92" s="71"/>
      <c r="AI92" s="71"/>
      <c r="AJ92" s="71"/>
      <c r="AK92" s="71"/>
      <c r="AL92" s="71"/>
      <c r="AM92" s="71"/>
      <c r="AN92" s="71"/>
      <c r="AO92" s="71"/>
      <c r="AP92" s="71"/>
    </row>
    <row r="93" spans="1:42">
      <c r="A93" s="171" t="s">
        <v>325</v>
      </c>
      <c r="B93" s="171"/>
      <c r="C93" s="171"/>
      <c r="D93" s="221" t="s">
        <v>255</v>
      </c>
      <c r="E93" s="221"/>
      <c r="F93" s="221"/>
      <c r="G93" s="221"/>
      <c r="H93" s="221"/>
      <c r="I93" s="221"/>
      <c r="J93" s="221"/>
      <c r="K93" s="221"/>
      <c r="M93" s="764">
        <f>D97</f>
        <v>23175480</v>
      </c>
      <c r="N93" s="764"/>
      <c r="O93" s="396"/>
      <c r="P93" s="220"/>
      <c r="Q93" s="219"/>
      <c r="R93" s="219"/>
      <c r="S93" s="219"/>
      <c r="T93" s="219"/>
      <c r="U93" s="219"/>
      <c r="V93" s="219"/>
      <c r="W93" s="219"/>
      <c r="X93" s="219"/>
      <c r="Y93" s="219"/>
      <c r="Z93" s="219"/>
      <c r="AA93" s="219"/>
      <c r="AB93" s="219"/>
      <c r="AC93" s="71"/>
      <c r="AD93" s="71"/>
      <c r="AE93" s="71"/>
      <c r="AF93" s="71"/>
      <c r="AG93" s="71"/>
      <c r="AH93" s="71"/>
      <c r="AI93" s="71"/>
      <c r="AJ93" s="71"/>
      <c r="AK93" s="71"/>
      <c r="AL93" s="71"/>
      <c r="AM93" s="71"/>
      <c r="AN93" s="71"/>
      <c r="AO93" s="71"/>
      <c r="AP93" s="71"/>
    </row>
    <row r="94" spans="1:42" s="391" customFormat="1">
      <c r="A94" s="392"/>
      <c r="B94" s="392"/>
      <c r="C94" s="392"/>
      <c r="D94" s="221"/>
      <c r="E94" s="221"/>
      <c r="F94" s="221"/>
      <c r="G94" s="221"/>
      <c r="H94" s="221"/>
      <c r="I94" s="221"/>
      <c r="J94" s="221"/>
      <c r="K94" s="221"/>
      <c r="M94" s="393"/>
      <c r="N94" s="393"/>
      <c r="O94" s="393"/>
      <c r="P94" s="220"/>
      <c r="Q94" s="393"/>
      <c r="R94" s="393"/>
      <c r="S94" s="393"/>
      <c r="T94" s="393"/>
      <c r="U94" s="393"/>
      <c r="V94" s="393"/>
      <c r="W94" s="393"/>
      <c r="X94" s="393"/>
      <c r="Y94" s="393"/>
      <c r="Z94" s="393"/>
      <c r="AA94" s="393"/>
      <c r="AB94" s="393"/>
      <c r="AC94" s="71"/>
      <c r="AD94" s="71"/>
      <c r="AE94" s="71"/>
      <c r="AF94" s="71"/>
      <c r="AG94" s="71"/>
      <c r="AH94" s="71"/>
      <c r="AI94" s="71"/>
      <c r="AJ94" s="71"/>
      <c r="AK94" s="71"/>
      <c r="AL94" s="71"/>
      <c r="AM94" s="71"/>
      <c r="AN94" s="71"/>
      <c r="AO94" s="71"/>
      <c r="AP94" s="71"/>
    </row>
    <row r="95" spans="1:42">
      <c r="A95" s="69" t="s">
        <v>314</v>
      </c>
      <c r="B95" s="171"/>
      <c r="C95" s="171"/>
      <c r="D95" s="71"/>
      <c r="E95" s="71"/>
      <c r="F95" s="71"/>
      <c r="G95" s="71"/>
      <c r="H95" s="71"/>
      <c r="I95" s="71"/>
      <c r="J95" s="71"/>
      <c r="K95" s="71"/>
      <c r="L95" s="219"/>
      <c r="M95" s="219"/>
      <c r="N95" s="219"/>
      <c r="O95" s="219"/>
      <c r="P95" s="220"/>
      <c r="Q95" s="219"/>
      <c r="R95" s="219"/>
      <c r="S95" s="219"/>
      <c r="T95" s="219"/>
      <c r="U95" s="219"/>
      <c r="V95" s="219"/>
      <c r="W95" s="219"/>
      <c r="X95" s="219"/>
      <c r="Y95" s="219"/>
      <c r="Z95" s="219"/>
      <c r="AA95" s="219"/>
      <c r="AB95" s="219"/>
      <c r="AC95" s="71"/>
      <c r="AD95" s="71"/>
      <c r="AE95" s="71"/>
      <c r="AF95" s="71"/>
      <c r="AG95" s="71"/>
      <c r="AH95" s="71"/>
      <c r="AI95" s="71"/>
      <c r="AJ95" s="71"/>
      <c r="AK95" s="71"/>
      <c r="AL95" s="71"/>
      <c r="AM95" s="71"/>
      <c r="AN95" s="71"/>
      <c r="AO95" s="71"/>
      <c r="AP95" s="71"/>
    </row>
    <row r="96" spans="1:42" s="154" customFormat="1" ht="14.25" thickBot="1">
      <c r="A96" s="750" t="s">
        <v>320</v>
      </c>
      <c r="B96" s="750"/>
      <c r="C96" s="750"/>
      <c r="D96" s="750" t="s">
        <v>319</v>
      </c>
      <c r="E96" s="750"/>
      <c r="F96" s="750"/>
      <c r="G96" s="750" t="s">
        <v>277</v>
      </c>
      <c r="H96" s="750"/>
      <c r="I96" s="750"/>
      <c r="J96" s="750"/>
      <c r="K96" s="750"/>
      <c r="L96" s="750"/>
      <c r="M96" s="750"/>
      <c r="N96" s="750"/>
      <c r="O96" s="11"/>
      <c r="P96" s="244"/>
      <c r="Q96" s="11"/>
      <c r="R96" s="11"/>
      <c r="S96" s="11"/>
      <c r="T96" s="11"/>
      <c r="U96" s="11"/>
      <c r="V96" s="11"/>
      <c r="W96" s="11"/>
      <c r="X96" s="11"/>
      <c r="Y96" s="11"/>
      <c r="Z96" s="11"/>
      <c r="AA96" s="11"/>
      <c r="AB96" s="11"/>
      <c r="AC96" s="242"/>
      <c r="AD96" s="242"/>
      <c r="AE96" s="242"/>
      <c r="AF96" s="242"/>
      <c r="AG96" s="242"/>
      <c r="AH96" s="242"/>
      <c r="AI96" s="242"/>
      <c r="AJ96" s="242"/>
      <c r="AK96" s="242"/>
      <c r="AL96" s="242"/>
      <c r="AM96" s="242"/>
      <c r="AN96" s="242"/>
      <c r="AO96" s="242"/>
      <c r="AP96" s="242"/>
    </row>
    <row r="97" spans="1:42" s="154" customFormat="1" ht="20.25" customHeight="1" thickTop="1">
      <c r="A97" s="765" t="s">
        <v>324</v>
      </c>
      <c r="B97" s="765"/>
      <c r="C97" s="765"/>
      <c r="D97" s="731">
        <f>A100+A101</f>
        <v>23175480</v>
      </c>
      <c r="E97" s="731"/>
      <c r="F97" s="731"/>
      <c r="G97" s="769" t="s">
        <v>549</v>
      </c>
      <c r="H97" s="770"/>
      <c r="I97" s="770"/>
      <c r="J97" s="770"/>
      <c r="K97" s="770"/>
      <c r="L97" s="770"/>
      <c r="M97" s="770"/>
      <c r="N97" s="771"/>
      <c r="O97" s="12"/>
      <c r="P97" s="243"/>
      <c r="Q97" s="12"/>
      <c r="R97" s="12"/>
      <c r="S97" s="12"/>
      <c r="T97" s="12"/>
      <c r="U97" s="12"/>
      <c r="V97" s="12"/>
      <c r="W97" s="12"/>
      <c r="X97" s="12"/>
      <c r="Y97" s="12"/>
      <c r="Z97" s="12"/>
      <c r="AA97" s="12"/>
      <c r="AB97" s="12"/>
      <c r="AC97" s="242"/>
      <c r="AD97" s="242"/>
      <c r="AE97" s="242"/>
      <c r="AF97" s="242"/>
      <c r="AG97" s="242"/>
      <c r="AH97" s="242"/>
      <c r="AI97" s="242"/>
      <c r="AJ97" s="242"/>
      <c r="AK97" s="242"/>
      <c r="AL97" s="242"/>
      <c r="AM97" s="242"/>
      <c r="AN97" s="242"/>
      <c r="AO97" s="242"/>
      <c r="AP97" s="242"/>
    </row>
    <row r="98" spans="1:42" s="253" customFormat="1" ht="5.25" customHeight="1">
      <c r="A98" s="255"/>
      <c r="B98" s="255"/>
      <c r="C98" s="255"/>
      <c r="D98" s="157"/>
      <c r="E98" s="157"/>
      <c r="F98" s="157"/>
      <c r="G98" s="255"/>
      <c r="H98" s="255"/>
      <c r="I98" s="255"/>
      <c r="J98" s="255"/>
      <c r="K98" s="255"/>
      <c r="L98" s="255"/>
      <c r="M98" s="255"/>
      <c r="N98" s="255"/>
      <c r="O98" s="255"/>
      <c r="P98" s="256"/>
      <c r="Q98" s="255"/>
      <c r="R98" s="255"/>
      <c r="S98" s="255"/>
      <c r="T98" s="255"/>
      <c r="U98" s="255"/>
      <c r="V98" s="255"/>
      <c r="W98" s="255"/>
      <c r="X98" s="255"/>
      <c r="Y98" s="255"/>
      <c r="Z98" s="255"/>
      <c r="AA98" s="255"/>
      <c r="AB98" s="255"/>
      <c r="AC98" s="254"/>
      <c r="AD98" s="254"/>
      <c r="AE98" s="254"/>
      <c r="AF98" s="254"/>
      <c r="AG98" s="254"/>
      <c r="AH98" s="254"/>
      <c r="AI98" s="254"/>
      <c r="AJ98" s="254"/>
      <c r="AK98" s="254"/>
      <c r="AL98" s="254"/>
      <c r="AM98" s="254"/>
      <c r="AN98" s="254"/>
      <c r="AO98" s="254"/>
      <c r="AP98" s="254"/>
    </row>
    <row r="99" spans="1:42" s="154" customFormat="1" ht="14.25" customHeight="1">
      <c r="A99" s="674" t="s">
        <v>316</v>
      </c>
      <c r="B99" s="674"/>
      <c r="C99" s="674"/>
      <c r="D99" s="674"/>
      <c r="E99" s="674"/>
      <c r="F99" s="674"/>
      <c r="G99" s="674"/>
      <c r="H99" s="674"/>
      <c r="I99" s="674"/>
      <c r="J99" s="674"/>
      <c r="K99" s="674"/>
      <c r="L99" s="674"/>
      <c r="M99" s="674"/>
      <c r="N99" s="674"/>
      <c r="P99" s="242"/>
      <c r="AC99" s="242"/>
      <c r="AD99" s="242"/>
      <c r="AE99" s="242"/>
      <c r="AF99" s="242"/>
      <c r="AG99" s="242"/>
      <c r="AH99" s="242"/>
      <c r="AI99" s="242"/>
      <c r="AJ99" s="242"/>
      <c r="AK99" s="242"/>
      <c r="AL99" s="242"/>
      <c r="AM99" s="242"/>
      <c r="AN99" s="242"/>
      <c r="AO99" s="242"/>
      <c r="AP99" s="242"/>
    </row>
    <row r="100" spans="1:42" s="410" customFormat="1" ht="12" customHeight="1">
      <c r="A100" s="724">
        <v>21058130</v>
      </c>
      <c r="B100" s="724"/>
      <c r="C100" s="724"/>
      <c r="D100" s="191">
        <v>152435.78</v>
      </c>
      <c r="E100" s="432" t="s">
        <v>525</v>
      </c>
      <c r="F100" s="414" t="s">
        <v>283</v>
      </c>
      <c r="G100" s="719">
        <f>ROUND(A100/D100,2)</f>
        <v>138.13999999999999</v>
      </c>
      <c r="H100" s="719"/>
      <c r="I100" s="720"/>
      <c r="J100" s="720"/>
      <c r="K100" s="720"/>
      <c r="L100" s="720"/>
      <c r="M100" s="720"/>
      <c r="N100" s="720"/>
      <c r="O100" s="411"/>
      <c r="P100" s="37"/>
      <c r="Q100" s="411"/>
      <c r="R100" s="411"/>
      <c r="S100" s="411"/>
      <c r="T100" s="411"/>
      <c r="U100" s="411"/>
      <c r="V100" s="411"/>
      <c r="W100" s="411"/>
      <c r="X100" s="411"/>
      <c r="Y100" s="411"/>
      <c r="Z100" s="411"/>
      <c r="AA100" s="411"/>
      <c r="AB100" s="411"/>
      <c r="AC100" s="71"/>
      <c r="AD100" s="71"/>
      <c r="AE100" s="71"/>
      <c r="AF100" s="71"/>
      <c r="AG100" s="71"/>
      <c r="AH100" s="71"/>
      <c r="AI100" s="71"/>
      <c r="AJ100" s="71"/>
      <c r="AK100" s="71"/>
      <c r="AL100" s="71"/>
      <c r="AM100" s="71"/>
      <c r="AN100" s="71"/>
      <c r="AO100" s="71"/>
      <c r="AP100" s="71"/>
    </row>
    <row r="101" spans="1:42" s="410" customFormat="1" ht="12" customHeight="1">
      <c r="A101" s="721">
        <v>2117350</v>
      </c>
      <c r="B101" s="721"/>
      <c r="C101" s="721"/>
      <c r="D101" s="265">
        <v>13934.22</v>
      </c>
      <c r="E101" s="433" t="s">
        <v>496</v>
      </c>
      <c r="F101" s="414" t="s">
        <v>497</v>
      </c>
      <c r="G101" s="722">
        <f>ROUND(A101/D101,2)</f>
        <v>151.94999999999999</v>
      </c>
      <c r="H101" s="722"/>
      <c r="I101" s="411"/>
      <c r="J101" s="411"/>
      <c r="K101" s="411"/>
      <c r="L101" s="411"/>
      <c r="M101" s="411"/>
      <c r="N101" s="411"/>
      <c r="O101" s="411"/>
      <c r="P101" s="37"/>
      <c r="Q101" s="411"/>
      <c r="R101" s="411"/>
      <c r="S101" s="411"/>
      <c r="T101" s="411"/>
      <c r="U101" s="411"/>
      <c r="V101" s="411"/>
      <c r="W101" s="411"/>
      <c r="X101" s="411"/>
      <c r="Y101" s="411"/>
      <c r="Z101" s="411"/>
      <c r="AA101" s="411"/>
      <c r="AB101" s="411"/>
      <c r="AC101" s="71"/>
      <c r="AD101" s="71"/>
      <c r="AE101" s="71"/>
      <c r="AF101" s="71"/>
      <c r="AG101" s="71"/>
      <c r="AH101" s="71"/>
      <c r="AI101" s="71"/>
      <c r="AJ101" s="71"/>
      <c r="AK101" s="71"/>
      <c r="AL101" s="71"/>
      <c r="AM101" s="71"/>
      <c r="AN101" s="71"/>
      <c r="AO101" s="71"/>
      <c r="AP101" s="71"/>
    </row>
    <row r="102" spans="1:42" ht="14.25" customHeight="1">
      <c r="A102" s="977" t="s">
        <v>282</v>
      </c>
      <c r="B102" s="977"/>
      <c r="C102" s="440" t="s">
        <v>281</v>
      </c>
      <c r="D102" s="418" t="s">
        <v>280</v>
      </c>
      <c r="E102" s="723" t="s">
        <v>279</v>
      </c>
      <c r="F102" s="723"/>
      <c r="G102" s="723"/>
      <c r="H102" s="862" t="s">
        <v>278</v>
      </c>
      <c r="I102" s="789"/>
      <c r="J102" s="789"/>
      <c r="K102" s="789"/>
      <c r="L102" s="863"/>
      <c r="M102" s="723" t="s">
        <v>277</v>
      </c>
      <c r="N102" s="723"/>
      <c r="O102" s="180"/>
      <c r="P102" s="162"/>
      <c r="Q102" s="180"/>
      <c r="R102" s="180"/>
      <c r="S102" s="180"/>
      <c r="T102" s="180"/>
      <c r="U102" s="180"/>
      <c r="V102" s="180"/>
      <c r="W102" s="180"/>
      <c r="X102" s="180"/>
      <c r="Y102" s="180"/>
      <c r="Z102" s="180"/>
      <c r="AA102" s="180"/>
      <c r="AB102" s="180"/>
      <c r="AC102" s="71"/>
      <c r="AD102" s="71"/>
      <c r="AE102" s="71"/>
      <c r="AF102" s="71"/>
      <c r="AG102" s="71"/>
      <c r="AH102" s="71"/>
      <c r="AI102" s="71"/>
      <c r="AJ102" s="71"/>
      <c r="AK102" s="71"/>
      <c r="AL102" s="71"/>
      <c r="AM102" s="71"/>
      <c r="AN102" s="71"/>
      <c r="AO102" s="71"/>
      <c r="AP102" s="71"/>
    </row>
    <row r="103" spans="1:42" ht="18" customHeight="1">
      <c r="A103" s="751">
        <v>79.319999999999993</v>
      </c>
      <c r="B103" s="751"/>
      <c r="C103" s="188">
        <v>258</v>
      </c>
      <c r="D103" s="726">
        <f>G100</f>
        <v>138.13999999999999</v>
      </c>
      <c r="E103" s="732">
        <f>ROUND(A103*$D$103,-1)</f>
        <v>10960</v>
      </c>
      <c r="F103" s="732"/>
      <c r="G103" s="732"/>
      <c r="H103" s="733">
        <f t="shared" ref="H103:H108" si="7">ROUND(E103*C103,0)</f>
        <v>2827680</v>
      </c>
      <c r="I103" s="734"/>
      <c r="J103" s="734"/>
      <c r="K103" s="734"/>
      <c r="L103" s="735"/>
      <c r="M103" s="975"/>
      <c r="N103" s="975"/>
      <c r="O103" s="6"/>
      <c r="P103" s="182"/>
      <c r="Q103" s="6"/>
      <c r="R103" s="6"/>
      <c r="S103" s="6"/>
      <c r="T103" s="6"/>
      <c r="U103" s="6"/>
      <c r="V103" s="6"/>
      <c r="W103" s="6"/>
      <c r="X103" s="6"/>
      <c r="Y103" s="6"/>
      <c r="Z103" s="6"/>
      <c r="AA103" s="6"/>
      <c r="AB103" s="6"/>
      <c r="AC103" s="71"/>
      <c r="AD103" s="71"/>
      <c r="AE103" s="71"/>
      <c r="AF103" s="71"/>
      <c r="AG103" s="71"/>
      <c r="AH103" s="71"/>
      <c r="AI103" s="71"/>
      <c r="AJ103" s="71"/>
      <c r="AK103" s="71"/>
      <c r="AL103" s="71"/>
      <c r="AM103" s="71"/>
      <c r="AN103" s="71"/>
      <c r="AO103" s="71"/>
      <c r="AP103" s="71"/>
    </row>
    <row r="104" spans="1:42" ht="18" customHeight="1">
      <c r="A104" s="751">
        <v>92.54</v>
      </c>
      <c r="B104" s="751"/>
      <c r="C104" s="188">
        <v>196</v>
      </c>
      <c r="D104" s="727"/>
      <c r="E104" s="732">
        <f>ROUND(A104*$D$103,-1)</f>
        <v>12780</v>
      </c>
      <c r="F104" s="732"/>
      <c r="G104" s="732"/>
      <c r="H104" s="733">
        <f t="shared" si="7"/>
        <v>2504880</v>
      </c>
      <c r="I104" s="734"/>
      <c r="J104" s="734"/>
      <c r="K104" s="734"/>
      <c r="L104" s="735"/>
      <c r="M104" s="736"/>
      <c r="N104" s="736"/>
      <c r="O104" s="6"/>
      <c r="P104" s="182"/>
      <c r="Q104" s="6"/>
      <c r="R104" s="6"/>
      <c r="S104" s="6"/>
      <c r="T104" s="6"/>
      <c r="U104" s="6"/>
      <c r="V104" s="6"/>
      <c r="W104" s="6"/>
      <c r="X104" s="6"/>
      <c r="Y104" s="6"/>
      <c r="Z104" s="6"/>
      <c r="AA104" s="6"/>
      <c r="AB104" s="6"/>
      <c r="AC104" s="71"/>
      <c r="AD104" s="71"/>
      <c r="AE104" s="71"/>
      <c r="AF104" s="71"/>
      <c r="AG104" s="71"/>
      <c r="AH104" s="71"/>
      <c r="AI104" s="71"/>
      <c r="AJ104" s="71"/>
      <c r="AK104" s="71"/>
      <c r="AL104" s="71"/>
      <c r="AM104" s="71"/>
      <c r="AN104" s="71"/>
      <c r="AO104" s="71"/>
      <c r="AP104" s="71"/>
    </row>
    <row r="105" spans="1:42" ht="18" customHeight="1">
      <c r="A105" s="751">
        <v>109.07</v>
      </c>
      <c r="B105" s="751"/>
      <c r="C105" s="188">
        <v>815</v>
      </c>
      <c r="D105" s="727"/>
      <c r="E105" s="732">
        <f>ROUND(A105*$D$103,-1)</f>
        <v>15070</v>
      </c>
      <c r="F105" s="732"/>
      <c r="G105" s="732"/>
      <c r="H105" s="733">
        <f t="shared" si="7"/>
        <v>12282050</v>
      </c>
      <c r="I105" s="734"/>
      <c r="J105" s="734"/>
      <c r="K105" s="734"/>
      <c r="L105" s="735"/>
      <c r="M105" s="736"/>
      <c r="N105" s="736"/>
      <c r="O105" s="6"/>
      <c r="P105" s="182"/>
      <c r="Q105" s="6"/>
      <c r="R105" s="6"/>
      <c r="S105" s="6"/>
      <c r="T105" s="6"/>
      <c r="U105" s="6"/>
      <c r="V105" s="6"/>
      <c r="W105" s="6"/>
      <c r="X105" s="6"/>
      <c r="Y105" s="6"/>
      <c r="Z105" s="6"/>
      <c r="AA105" s="6"/>
      <c r="AB105" s="6"/>
      <c r="AC105" s="71"/>
      <c r="AD105" s="71"/>
      <c r="AE105" s="71"/>
      <c r="AF105" s="71"/>
      <c r="AG105" s="71"/>
      <c r="AH105" s="71"/>
      <c r="AI105" s="71"/>
      <c r="AJ105" s="71"/>
      <c r="AK105" s="71"/>
      <c r="AL105" s="71"/>
      <c r="AM105" s="71"/>
      <c r="AN105" s="71"/>
      <c r="AO105" s="71"/>
      <c r="AP105" s="71"/>
    </row>
    <row r="106" spans="1:42" ht="18" customHeight="1">
      <c r="A106" s="751">
        <v>128.9</v>
      </c>
      <c r="B106" s="751"/>
      <c r="C106" s="188">
        <v>68</v>
      </c>
      <c r="D106" s="727"/>
      <c r="E106" s="732">
        <f>ROUND(A106*$D$103,-1)</f>
        <v>17810</v>
      </c>
      <c r="F106" s="732"/>
      <c r="G106" s="732"/>
      <c r="H106" s="733">
        <f t="shared" si="7"/>
        <v>1211080</v>
      </c>
      <c r="I106" s="734"/>
      <c r="J106" s="734"/>
      <c r="K106" s="734"/>
      <c r="L106" s="735"/>
      <c r="M106" s="736"/>
      <c r="N106" s="736"/>
      <c r="O106" s="6"/>
      <c r="P106" s="182"/>
      <c r="Q106" s="6"/>
      <c r="R106" s="6"/>
      <c r="S106" s="6"/>
      <c r="T106" s="6"/>
      <c r="U106" s="6"/>
      <c r="V106" s="6"/>
      <c r="W106" s="6"/>
      <c r="X106" s="6"/>
      <c r="Y106" s="6"/>
      <c r="Z106" s="6"/>
      <c r="AA106" s="6"/>
      <c r="AB106" s="6"/>
      <c r="AC106" s="71"/>
      <c r="AD106" s="71"/>
      <c r="AE106" s="71"/>
      <c r="AF106" s="71"/>
      <c r="AG106" s="71"/>
      <c r="AH106" s="71"/>
      <c r="AI106" s="71"/>
      <c r="AJ106" s="71"/>
      <c r="AK106" s="71"/>
      <c r="AL106" s="71"/>
      <c r="AM106" s="71"/>
      <c r="AN106" s="71"/>
      <c r="AO106" s="71"/>
      <c r="AP106" s="71"/>
    </row>
    <row r="107" spans="1:42" ht="18" customHeight="1" thickBot="1">
      <c r="A107" s="976">
        <v>158.63999999999999</v>
      </c>
      <c r="B107" s="976"/>
      <c r="C107" s="441">
        <v>102</v>
      </c>
      <c r="D107" s="728"/>
      <c r="E107" s="737">
        <f>ROUND(A107*$D$103,-1)</f>
        <v>21910</v>
      </c>
      <c r="F107" s="737"/>
      <c r="G107" s="737"/>
      <c r="H107" s="738">
        <f t="shared" si="7"/>
        <v>2234820</v>
      </c>
      <c r="I107" s="739"/>
      <c r="J107" s="739"/>
      <c r="K107" s="739"/>
      <c r="L107" s="740"/>
      <c r="M107" s="1037"/>
      <c r="N107" s="1037"/>
      <c r="O107" s="6"/>
      <c r="P107" s="182"/>
      <c r="Q107" s="6"/>
      <c r="R107" s="6"/>
      <c r="S107" s="6"/>
      <c r="T107" s="6"/>
      <c r="U107" s="6"/>
      <c r="V107" s="6"/>
      <c r="W107" s="6"/>
      <c r="X107" s="6"/>
      <c r="Y107" s="6"/>
      <c r="Z107" s="6"/>
      <c r="AA107" s="6"/>
      <c r="AB107" s="6"/>
      <c r="AC107" s="71"/>
      <c r="AD107" s="71"/>
      <c r="AE107" s="71"/>
      <c r="AF107" s="71"/>
      <c r="AG107" s="71"/>
      <c r="AH107" s="71"/>
      <c r="AI107" s="71"/>
      <c r="AJ107" s="71"/>
      <c r="AK107" s="71"/>
      <c r="AL107" s="71"/>
      <c r="AM107" s="71"/>
      <c r="AN107" s="71"/>
      <c r="AO107" s="71"/>
      <c r="AP107" s="71"/>
    </row>
    <row r="108" spans="1:42" ht="18" customHeight="1">
      <c r="A108" s="753">
        <v>188.39</v>
      </c>
      <c r="B108" s="753"/>
      <c r="C108" s="189">
        <v>34</v>
      </c>
      <c r="D108" s="729">
        <f>G101</f>
        <v>151.94999999999999</v>
      </c>
      <c r="E108" s="777">
        <f>ROUND(A108*$D$108,-1)</f>
        <v>28630</v>
      </c>
      <c r="F108" s="777"/>
      <c r="G108" s="777"/>
      <c r="H108" s="733">
        <f t="shared" si="7"/>
        <v>973420</v>
      </c>
      <c r="I108" s="734"/>
      <c r="J108" s="734"/>
      <c r="K108" s="734"/>
      <c r="L108" s="735"/>
      <c r="M108" s="970"/>
      <c r="N108" s="971"/>
      <c r="O108" s="6"/>
      <c r="P108" s="182">
        <f>H108*10</f>
        <v>9734200</v>
      </c>
      <c r="Q108" s="6">
        <f>H108*10%</f>
        <v>97342</v>
      </c>
      <c r="R108" s="6"/>
      <c r="S108" s="6"/>
      <c r="T108" s="6"/>
      <c r="U108" s="6"/>
      <c r="V108" s="6"/>
      <c r="W108" s="6"/>
      <c r="X108" s="6"/>
      <c r="Y108" s="6"/>
      <c r="Z108" s="6"/>
      <c r="AA108" s="6"/>
      <c r="AB108" s="6"/>
      <c r="AC108" s="71"/>
      <c r="AD108" s="71"/>
      <c r="AE108" s="71"/>
      <c r="AF108" s="71"/>
      <c r="AG108" s="71"/>
      <c r="AH108" s="71"/>
      <c r="AI108" s="71"/>
      <c r="AJ108" s="71"/>
      <c r="AK108" s="71"/>
      <c r="AL108" s="71"/>
      <c r="AM108" s="71"/>
      <c r="AN108" s="71"/>
      <c r="AO108" s="71"/>
      <c r="AP108" s="71"/>
    </row>
    <row r="109" spans="1:42" ht="18" customHeight="1">
      <c r="A109" s="751">
        <v>221.44</v>
      </c>
      <c r="B109" s="751"/>
      <c r="C109" s="188">
        <v>34</v>
      </c>
      <c r="D109" s="730"/>
      <c r="E109" s="732">
        <f>ROUND(A109*$D$108,-1)</f>
        <v>33650</v>
      </c>
      <c r="F109" s="732"/>
      <c r="G109" s="732"/>
      <c r="H109" s="733">
        <f t="shared" ref="H109" si="8">ROUND(E109*C109,0)</f>
        <v>1144100</v>
      </c>
      <c r="I109" s="734"/>
      <c r="J109" s="734"/>
      <c r="K109" s="734"/>
      <c r="L109" s="735"/>
      <c r="M109" s="972"/>
      <c r="N109" s="973"/>
      <c r="O109" s="399"/>
      <c r="P109" s="182"/>
      <c r="Q109" s="399">
        <f>H109*10%</f>
        <v>114410</v>
      </c>
      <c r="R109" s="6">
        <f>Q108+Q109</f>
        <v>211752</v>
      </c>
      <c r="S109" s="6"/>
      <c r="T109" s="6"/>
      <c r="U109" s="6"/>
      <c r="V109" s="6"/>
      <c r="W109" s="6"/>
      <c r="X109" s="6"/>
      <c r="Y109" s="6"/>
      <c r="Z109" s="6"/>
      <c r="AA109" s="6"/>
      <c r="AB109" s="6"/>
      <c r="AC109" s="71"/>
      <c r="AD109" s="71"/>
      <c r="AE109" s="71"/>
      <c r="AF109" s="71"/>
      <c r="AG109" s="71"/>
      <c r="AH109" s="71"/>
      <c r="AI109" s="71"/>
      <c r="AJ109" s="71"/>
      <c r="AK109" s="71"/>
      <c r="AL109" s="71"/>
      <c r="AM109" s="71"/>
      <c r="AN109" s="71"/>
      <c r="AO109" s="71"/>
      <c r="AP109" s="71"/>
    </row>
    <row r="110" spans="1:42" ht="18" customHeight="1">
      <c r="A110" s="755" t="s">
        <v>276</v>
      </c>
      <c r="B110" s="755"/>
      <c r="C110" s="94">
        <f>SUM(C103:C109)</f>
        <v>1507</v>
      </c>
      <c r="D110" s="173"/>
      <c r="E110" s="732"/>
      <c r="F110" s="732"/>
      <c r="G110" s="732"/>
      <c r="H110" s="757">
        <f>SUM(H103:H109)</f>
        <v>23178030</v>
      </c>
      <c r="I110" s="758"/>
      <c r="J110" s="758"/>
      <c r="K110" s="758"/>
      <c r="L110" s="759"/>
      <c r="M110" s="172" t="s">
        <v>258</v>
      </c>
      <c r="N110" s="176">
        <f>H110-A100-A101</f>
        <v>2550</v>
      </c>
      <c r="O110" s="164"/>
      <c r="P110" s="183"/>
      <c r="Q110" s="164"/>
      <c r="R110" s="164"/>
      <c r="S110" s="164"/>
      <c r="T110" s="164"/>
      <c r="U110" s="164"/>
      <c r="V110" s="164"/>
      <c r="W110" s="164"/>
      <c r="X110" s="164"/>
      <c r="Y110" s="164"/>
      <c r="Z110" s="164"/>
      <c r="AA110" s="164"/>
      <c r="AB110" s="164"/>
      <c r="AC110" s="71"/>
      <c r="AD110" s="71"/>
      <c r="AE110" s="71"/>
      <c r="AF110" s="71"/>
      <c r="AG110" s="71"/>
      <c r="AH110" s="71"/>
      <c r="AI110" s="71"/>
      <c r="AJ110" s="71"/>
      <c r="AK110" s="71"/>
      <c r="AL110" s="71"/>
      <c r="AM110" s="71"/>
      <c r="AN110" s="71"/>
      <c r="AO110" s="71"/>
      <c r="AP110" s="71"/>
    </row>
    <row r="111" spans="1:42" ht="3.75" customHeight="1">
      <c r="A111" s="180"/>
      <c r="B111" s="180"/>
      <c r="C111" s="6"/>
      <c r="D111" s="180"/>
      <c r="E111" s="164"/>
      <c r="F111" s="164"/>
      <c r="G111" s="164"/>
      <c r="H111" s="6"/>
      <c r="I111" s="6"/>
      <c r="J111" s="6"/>
      <c r="K111" s="6"/>
      <c r="L111" s="6"/>
      <c r="M111" s="180"/>
      <c r="N111" s="164"/>
      <c r="O111" s="164"/>
      <c r="P111" s="183"/>
      <c r="Q111" s="164"/>
      <c r="R111" s="164"/>
      <c r="S111" s="164"/>
      <c r="T111" s="164"/>
      <c r="U111" s="164"/>
      <c r="V111" s="164"/>
      <c r="W111" s="164"/>
      <c r="X111" s="164"/>
      <c r="Y111" s="164"/>
      <c r="Z111" s="164"/>
      <c r="AA111" s="164"/>
      <c r="AB111" s="164"/>
      <c r="AC111" s="71"/>
      <c r="AD111" s="71"/>
      <c r="AE111" s="71"/>
      <c r="AF111" s="71"/>
      <c r="AG111" s="71"/>
      <c r="AH111" s="71"/>
      <c r="AI111" s="71"/>
      <c r="AJ111" s="71"/>
      <c r="AK111" s="71"/>
      <c r="AL111" s="71"/>
      <c r="AM111" s="71"/>
      <c r="AN111" s="71"/>
      <c r="AO111" s="71"/>
      <c r="AP111" s="71"/>
    </row>
    <row r="112" spans="1:42" s="410" customFormat="1" ht="21" customHeight="1">
      <c r="A112" s="958" t="s">
        <v>501</v>
      </c>
      <c r="B112" s="958"/>
      <c r="C112" s="958"/>
      <c r="D112" s="958"/>
      <c r="E112" s="958"/>
      <c r="F112" s="958"/>
      <c r="G112" s="958"/>
      <c r="H112" s="958"/>
      <c r="I112" s="958"/>
      <c r="J112" s="958"/>
      <c r="K112" s="958"/>
      <c r="L112" s="958"/>
      <c r="M112" s="958"/>
      <c r="N112" s="958"/>
      <c r="O112" s="413"/>
      <c r="P112" s="416"/>
      <c r="Q112" s="413"/>
      <c r="R112" s="413"/>
      <c r="S112" s="413"/>
      <c r="T112" s="413"/>
      <c r="U112" s="413"/>
      <c r="V112" s="413"/>
      <c r="W112" s="413"/>
      <c r="X112" s="413"/>
      <c r="Y112" s="413"/>
      <c r="Z112" s="413"/>
      <c r="AA112" s="413"/>
      <c r="AB112" s="413"/>
      <c r="AC112" s="71"/>
      <c r="AD112" s="71"/>
      <c r="AE112" s="71"/>
      <c r="AF112" s="257"/>
      <c r="AG112" s="71"/>
      <c r="AH112" s="71"/>
      <c r="AI112" s="71"/>
      <c r="AJ112" s="71"/>
      <c r="AK112" s="71"/>
      <c r="AL112" s="71"/>
      <c r="AM112" s="71"/>
      <c r="AN112" s="71"/>
      <c r="AO112" s="71"/>
      <c r="AP112" s="71"/>
    </row>
    <row r="113" spans="1:42" s="180" customFormat="1" ht="18" customHeight="1">
      <c r="A113" s="481" t="s">
        <v>572</v>
      </c>
      <c r="B113" s="171"/>
      <c r="C113" s="171"/>
      <c r="D113" s="221" t="s">
        <v>255</v>
      </c>
      <c r="E113" s="221"/>
      <c r="F113" s="221"/>
      <c r="G113" s="221"/>
      <c r="H113" s="221"/>
      <c r="I113" s="221"/>
      <c r="J113" s="221"/>
      <c r="K113" s="221"/>
      <c r="M113" s="764">
        <f>D116</f>
        <v>730000</v>
      </c>
      <c r="N113" s="764"/>
      <c r="O113" s="219"/>
      <c r="P113" s="220"/>
      <c r="Q113" s="219"/>
      <c r="R113" s="219"/>
      <c r="S113" s="219"/>
      <c r="T113" s="219"/>
      <c r="U113" s="219"/>
      <c r="V113" s="219"/>
      <c r="W113" s="219"/>
      <c r="X113" s="219"/>
      <c r="Y113" s="219"/>
      <c r="Z113" s="219"/>
      <c r="AA113" s="219"/>
      <c r="AB113" s="219"/>
      <c r="AC113" s="162"/>
      <c r="AD113" s="162"/>
      <c r="AE113" s="162"/>
      <c r="AF113" s="162"/>
      <c r="AG113" s="162"/>
      <c r="AH113" s="162"/>
      <c r="AI113" s="162"/>
      <c r="AJ113" s="162"/>
      <c r="AK113" s="162"/>
      <c r="AL113" s="162"/>
      <c r="AM113" s="162"/>
      <c r="AN113" s="162"/>
      <c r="AO113" s="162"/>
      <c r="AP113" s="162"/>
    </row>
    <row r="114" spans="1:42" s="180" customFormat="1">
      <c r="A114" s="69" t="s">
        <v>314</v>
      </c>
      <c r="B114" s="171"/>
      <c r="C114" s="171"/>
      <c r="D114" s="71"/>
      <c r="E114" s="71"/>
      <c r="F114" s="71"/>
      <c r="G114" s="71"/>
      <c r="H114" s="71"/>
      <c r="I114" s="71"/>
      <c r="J114" s="71"/>
      <c r="K114" s="71"/>
      <c r="L114" s="219"/>
      <c r="M114" s="219"/>
      <c r="N114" s="219"/>
      <c r="O114" s="219"/>
      <c r="P114" s="220"/>
      <c r="Q114" s="219"/>
      <c r="R114" s="219"/>
      <c r="S114" s="219"/>
      <c r="T114" s="219"/>
      <c r="U114" s="219"/>
      <c r="V114" s="219"/>
      <c r="W114" s="219"/>
      <c r="X114" s="219"/>
      <c r="Y114" s="219"/>
      <c r="Z114" s="219"/>
      <c r="AA114" s="219"/>
      <c r="AB114" s="219"/>
      <c r="AC114" s="162"/>
      <c r="AD114" s="162"/>
      <c r="AE114" s="162"/>
      <c r="AF114" s="162"/>
      <c r="AG114" s="162"/>
      <c r="AH114" s="162"/>
      <c r="AI114" s="162"/>
      <c r="AJ114" s="162"/>
      <c r="AK114" s="162"/>
      <c r="AL114" s="162"/>
      <c r="AM114" s="162"/>
      <c r="AN114" s="162"/>
      <c r="AO114" s="162"/>
      <c r="AP114" s="162"/>
    </row>
    <row r="115" spans="1:42" s="180" customFormat="1" ht="13.5" customHeight="1" thickBot="1">
      <c r="A115" s="750" t="s">
        <v>320</v>
      </c>
      <c r="B115" s="750"/>
      <c r="C115" s="750"/>
      <c r="D115" s="750" t="s">
        <v>319</v>
      </c>
      <c r="E115" s="750"/>
      <c r="F115" s="750"/>
      <c r="G115" s="750" t="s">
        <v>318</v>
      </c>
      <c r="H115" s="750"/>
      <c r="I115" s="750"/>
      <c r="J115" s="750"/>
      <c r="K115" s="750"/>
      <c r="L115" s="750"/>
      <c r="M115" s="750"/>
      <c r="N115" s="750"/>
      <c r="O115" s="11"/>
      <c r="P115" s="244"/>
      <c r="Q115" s="11"/>
      <c r="R115" s="11"/>
      <c r="S115" s="11"/>
      <c r="T115" s="11"/>
      <c r="U115" s="11"/>
      <c r="V115" s="11"/>
      <c r="W115" s="11"/>
      <c r="X115" s="11"/>
      <c r="Y115" s="11"/>
      <c r="Z115" s="11"/>
      <c r="AA115" s="11"/>
      <c r="AB115" s="11"/>
      <c r="AC115" s="162"/>
      <c r="AD115" s="162"/>
      <c r="AE115" s="162"/>
      <c r="AF115" s="162"/>
      <c r="AG115" s="162"/>
      <c r="AH115" s="162"/>
      <c r="AI115" s="162"/>
      <c r="AJ115" s="162"/>
      <c r="AK115" s="162"/>
      <c r="AL115" s="162"/>
      <c r="AM115" s="162"/>
      <c r="AN115" s="162"/>
      <c r="AO115" s="162"/>
      <c r="AP115" s="162"/>
    </row>
    <row r="116" spans="1:42" s="180" customFormat="1" ht="13.5" customHeight="1" thickTop="1">
      <c r="A116" s="765" t="s">
        <v>323</v>
      </c>
      <c r="B116" s="765"/>
      <c r="C116" s="765"/>
      <c r="D116" s="731">
        <v>730000</v>
      </c>
      <c r="E116" s="731"/>
      <c r="F116" s="731"/>
      <c r="G116" s="769" t="s">
        <v>461</v>
      </c>
      <c r="H116" s="770"/>
      <c r="I116" s="770"/>
      <c r="J116" s="770"/>
      <c r="K116" s="770"/>
      <c r="L116" s="770"/>
      <c r="M116" s="770"/>
      <c r="N116" s="771"/>
      <c r="O116" s="12"/>
      <c r="P116" s="243"/>
      <c r="Q116" s="12"/>
      <c r="R116" s="12"/>
      <c r="S116" s="12"/>
      <c r="T116" s="12"/>
      <c r="U116" s="12"/>
      <c r="V116" s="12"/>
      <c r="W116" s="12"/>
      <c r="X116" s="12"/>
      <c r="Y116" s="12"/>
      <c r="Z116" s="12"/>
      <c r="AA116" s="12"/>
      <c r="AB116" s="12"/>
      <c r="AC116" s="162"/>
      <c r="AD116" s="162"/>
      <c r="AE116" s="162"/>
      <c r="AF116" s="162"/>
      <c r="AG116" s="162"/>
      <c r="AH116" s="162"/>
      <c r="AI116" s="162"/>
      <c r="AJ116" s="162"/>
      <c r="AK116" s="162"/>
      <c r="AL116" s="162"/>
      <c r="AM116" s="162"/>
      <c r="AN116" s="162"/>
      <c r="AO116" s="162"/>
      <c r="AP116" s="162"/>
    </row>
    <row r="117" spans="1:42" s="180" customFormat="1" ht="3" customHeight="1">
      <c r="A117" s="11"/>
      <c r="B117" s="11"/>
      <c r="C117" s="11"/>
      <c r="D117" s="164"/>
      <c r="E117" s="164"/>
      <c r="F117" s="164"/>
      <c r="G117" s="12"/>
      <c r="H117" s="12"/>
      <c r="I117" s="12"/>
      <c r="J117" s="12"/>
      <c r="K117" s="12"/>
      <c r="L117" s="12"/>
      <c r="M117" s="12"/>
      <c r="N117" s="12"/>
      <c r="O117" s="12"/>
      <c r="P117" s="243"/>
      <c r="Q117" s="12"/>
      <c r="R117" s="12"/>
      <c r="S117" s="12"/>
      <c r="T117" s="12"/>
      <c r="U117" s="12"/>
      <c r="V117" s="12"/>
      <c r="W117" s="12"/>
      <c r="X117" s="12"/>
      <c r="Y117" s="12"/>
      <c r="Z117" s="12"/>
      <c r="AA117" s="12"/>
      <c r="AB117" s="12"/>
      <c r="AC117" s="162"/>
      <c r="AD117" s="162"/>
      <c r="AE117" s="162"/>
      <c r="AF117" s="162"/>
      <c r="AG117" s="162"/>
      <c r="AH117" s="162"/>
      <c r="AI117" s="162"/>
      <c r="AJ117" s="162"/>
      <c r="AK117" s="162"/>
      <c r="AL117" s="162"/>
      <c r="AM117" s="162"/>
      <c r="AN117" s="162"/>
      <c r="AO117" s="162"/>
      <c r="AP117" s="162"/>
    </row>
    <row r="118" spans="1:42" s="180" customFormat="1" ht="14.25" customHeight="1">
      <c r="A118" s="674" t="s">
        <v>322</v>
      </c>
      <c r="B118" s="674"/>
      <c r="C118" s="674"/>
      <c r="D118" s="674"/>
      <c r="E118" s="674"/>
      <c r="F118" s="674"/>
      <c r="G118" s="674"/>
      <c r="H118" s="674"/>
      <c r="I118" s="674"/>
      <c r="J118" s="674"/>
      <c r="K118" s="674"/>
      <c r="L118" s="674"/>
      <c r="M118" s="674"/>
      <c r="N118" s="674"/>
      <c r="O118" s="154"/>
      <c r="P118" s="242"/>
      <c r="Q118" s="154"/>
      <c r="R118" s="154"/>
      <c r="S118" s="154"/>
      <c r="T118" s="154"/>
      <c r="U118" s="154"/>
      <c r="V118" s="154"/>
      <c r="W118" s="154"/>
      <c r="X118" s="154"/>
      <c r="Y118" s="154"/>
      <c r="Z118" s="154"/>
      <c r="AA118" s="154"/>
      <c r="AB118" s="154"/>
      <c r="AC118" s="162"/>
      <c r="AD118" s="162"/>
      <c r="AE118" s="162"/>
      <c r="AF118" s="162"/>
      <c r="AG118" s="162"/>
      <c r="AH118" s="162"/>
      <c r="AI118" s="162"/>
      <c r="AJ118" s="162"/>
      <c r="AK118" s="162"/>
      <c r="AL118" s="162"/>
      <c r="AM118" s="162"/>
      <c r="AN118" s="162"/>
      <c r="AO118" s="162"/>
      <c r="AP118" s="162"/>
    </row>
    <row r="119" spans="1:42" s="180" customFormat="1" ht="12" customHeight="1">
      <c r="A119" s="760">
        <f>M113</f>
        <v>730000</v>
      </c>
      <c r="B119" s="760"/>
      <c r="C119" s="760"/>
      <c r="D119" s="191">
        <v>166370</v>
      </c>
      <c r="E119" s="190" t="s">
        <v>284</v>
      </c>
      <c r="F119" s="170" t="s">
        <v>283</v>
      </c>
      <c r="G119" s="722">
        <f>ROUND(A119/D119,2)</f>
        <v>4.3899999999999997</v>
      </c>
      <c r="H119" s="722"/>
      <c r="I119" s="720"/>
      <c r="J119" s="720"/>
      <c r="K119" s="720"/>
      <c r="L119" s="720"/>
      <c r="M119" s="720"/>
      <c r="N119" s="720"/>
      <c r="O119" s="95"/>
      <c r="P119" s="37"/>
      <c r="Q119" s="95"/>
      <c r="R119" s="95"/>
      <c r="S119" s="95"/>
      <c r="T119" s="95"/>
      <c r="U119" s="95"/>
      <c r="V119" s="95"/>
      <c r="W119" s="95"/>
      <c r="X119" s="95"/>
      <c r="Y119" s="95"/>
      <c r="Z119" s="95"/>
      <c r="AA119" s="95"/>
      <c r="AB119" s="95"/>
      <c r="AC119" s="162"/>
      <c r="AD119" s="162"/>
      <c r="AE119" s="162"/>
      <c r="AF119" s="162"/>
      <c r="AG119" s="162"/>
      <c r="AH119" s="162"/>
      <c r="AI119" s="162"/>
      <c r="AJ119" s="162"/>
      <c r="AK119" s="162"/>
      <c r="AL119" s="162"/>
      <c r="AM119" s="162"/>
      <c r="AN119" s="162"/>
      <c r="AO119" s="162"/>
      <c r="AP119" s="162"/>
    </row>
    <row r="120" spans="1:42" s="180" customFormat="1" ht="12.75" customHeight="1" thickBot="1">
      <c r="A120" s="779" t="s">
        <v>282</v>
      </c>
      <c r="B120" s="779"/>
      <c r="C120" s="175" t="s">
        <v>281</v>
      </c>
      <c r="D120" s="178" t="s">
        <v>280</v>
      </c>
      <c r="E120" s="776" t="s">
        <v>279</v>
      </c>
      <c r="F120" s="776"/>
      <c r="G120" s="776"/>
      <c r="H120" s="761" t="s">
        <v>278</v>
      </c>
      <c r="I120" s="762"/>
      <c r="J120" s="762"/>
      <c r="K120" s="762"/>
      <c r="L120" s="763"/>
      <c r="M120" s="776" t="s">
        <v>277</v>
      </c>
      <c r="N120" s="776"/>
      <c r="P120" s="162"/>
      <c r="AC120" s="162"/>
      <c r="AD120" s="162"/>
      <c r="AE120" s="162"/>
      <c r="AF120" s="162"/>
      <c r="AG120" s="162"/>
      <c r="AH120" s="162"/>
      <c r="AI120" s="162"/>
      <c r="AJ120" s="162"/>
      <c r="AK120" s="162"/>
      <c r="AL120" s="162"/>
      <c r="AM120" s="162"/>
      <c r="AN120" s="162"/>
      <c r="AO120" s="162"/>
      <c r="AP120" s="162"/>
    </row>
    <row r="121" spans="1:42" s="180" customFormat="1" ht="12" customHeight="1" thickTop="1">
      <c r="A121" s="753">
        <v>79.319999999999993</v>
      </c>
      <c r="B121" s="753"/>
      <c r="C121" s="189">
        <v>258</v>
      </c>
      <c r="D121" s="772">
        <f>G119</f>
        <v>4.3899999999999997</v>
      </c>
      <c r="E121" s="777">
        <f t="shared" ref="E121:E127" si="9">ROUND(A121*$D$121,-1)</f>
        <v>350</v>
      </c>
      <c r="F121" s="777"/>
      <c r="G121" s="777"/>
      <c r="H121" s="766">
        <f t="shared" ref="H121:H127" si="10">ROUND(E121*C121,0)</f>
        <v>90300</v>
      </c>
      <c r="I121" s="767"/>
      <c r="J121" s="767"/>
      <c r="K121" s="767"/>
      <c r="L121" s="768"/>
      <c r="M121" s="754"/>
      <c r="N121" s="754"/>
      <c r="O121" s="6"/>
      <c r="P121" s="182"/>
      <c r="Q121" s="6"/>
      <c r="R121" s="6"/>
      <c r="S121" s="6"/>
      <c r="T121" s="6"/>
      <c r="U121" s="6"/>
      <c r="V121" s="6"/>
      <c r="W121" s="6"/>
      <c r="X121" s="6"/>
      <c r="Y121" s="6"/>
      <c r="Z121" s="6"/>
      <c r="AA121" s="6"/>
      <c r="AB121" s="6"/>
      <c r="AC121" s="162"/>
      <c r="AD121" s="162"/>
      <c r="AE121" s="162"/>
      <c r="AF121" s="162"/>
      <c r="AG121" s="162"/>
      <c r="AH121" s="162"/>
      <c r="AI121" s="162"/>
      <c r="AJ121" s="162"/>
      <c r="AK121" s="162"/>
      <c r="AL121" s="162"/>
      <c r="AM121" s="162"/>
      <c r="AN121" s="162"/>
      <c r="AO121" s="162"/>
      <c r="AP121" s="162"/>
    </row>
    <row r="122" spans="1:42" s="180" customFormat="1" ht="12" customHeight="1">
      <c r="A122" s="751">
        <v>92.54</v>
      </c>
      <c r="B122" s="751"/>
      <c r="C122" s="188">
        <v>196</v>
      </c>
      <c r="D122" s="772"/>
      <c r="E122" s="732">
        <f t="shared" si="9"/>
        <v>410</v>
      </c>
      <c r="F122" s="732"/>
      <c r="G122" s="732"/>
      <c r="H122" s="733">
        <f t="shared" si="10"/>
        <v>80360</v>
      </c>
      <c r="I122" s="734"/>
      <c r="J122" s="734"/>
      <c r="K122" s="734"/>
      <c r="L122" s="735"/>
      <c r="M122" s="752"/>
      <c r="N122" s="752"/>
      <c r="O122" s="6"/>
      <c r="P122" s="182"/>
      <c r="Q122" s="6"/>
      <c r="R122" s="6"/>
      <c r="S122" s="6"/>
      <c r="T122" s="6"/>
      <c r="U122" s="6"/>
      <c r="V122" s="6"/>
      <c r="W122" s="6"/>
      <c r="X122" s="6"/>
      <c r="Y122" s="6"/>
      <c r="Z122" s="6"/>
      <c r="AA122" s="6"/>
      <c r="AB122" s="6"/>
      <c r="AC122" s="162"/>
      <c r="AD122" s="162"/>
      <c r="AE122" s="162"/>
      <c r="AF122" s="162"/>
      <c r="AG122" s="162"/>
      <c r="AH122" s="162"/>
      <c r="AI122" s="162"/>
      <c r="AJ122" s="162"/>
      <c r="AK122" s="162"/>
      <c r="AL122" s="162"/>
      <c r="AM122" s="162"/>
      <c r="AN122" s="162"/>
      <c r="AO122" s="162"/>
      <c r="AP122" s="162"/>
    </row>
    <row r="123" spans="1:42" s="180" customFormat="1" ht="12" customHeight="1">
      <c r="A123" s="751">
        <v>109.07</v>
      </c>
      <c r="B123" s="751"/>
      <c r="C123" s="188">
        <v>815</v>
      </c>
      <c r="D123" s="772"/>
      <c r="E123" s="732">
        <f t="shared" si="9"/>
        <v>480</v>
      </c>
      <c r="F123" s="732"/>
      <c r="G123" s="732"/>
      <c r="H123" s="733">
        <f t="shared" si="10"/>
        <v>391200</v>
      </c>
      <c r="I123" s="734"/>
      <c r="J123" s="734"/>
      <c r="K123" s="734"/>
      <c r="L123" s="735"/>
      <c r="M123" s="752"/>
      <c r="N123" s="752"/>
      <c r="O123" s="6"/>
      <c r="P123" s="182"/>
      <c r="Q123" s="6"/>
      <c r="R123" s="6"/>
      <c r="S123" s="6"/>
      <c r="T123" s="6"/>
      <c r="U123" s="6"/>
      <c r="V123" s="6"/>
      <c r="W123" s="6"/>
      <c r="X123" s="6"/>
      <c r="Y123" s="6"/>
      <c r="Z123" s="6"/>
      <c r="AA123" s="6"/>
      <c r="AB123" s="6"/>
      <c r="AC123" s="162"/>
      <c r="AD123" s="162"/>
      <c r="AE123" s="162"/>
      <c r="AF123" s="162"/>
      <c r="AG123" s="162"/>
      <c r="AH123" s="162"/>
      <c r="AI123" s="162"/>
      <c r="AJ123" s="162"/>
      <c r="AK123" s="162"/>
      <c r="AL123" s="162"/>
      <c r="AM123" s="162"/>
      <c r="AN123" s="162"/>
      <c r="AO123" s="162"/>
      <c r="AP123" s="162"/>
    </row>
    <row r="124" spans="1:42" s="180" customFormat="1" ht="12" customHeight="1">
      <c r="A124" s="751">
        <v>128.9</v>
      </c>
      <c r="B124" s="751"/>
      <c r="C124" s="188">
        <v>68</v>
      </c>
      <c r="D124" s="772"/>
      <c r="E124" s="732">
        <f t="shared" si="9"/>
        <v>570</v>
      </c>
      <c r="F124" s="732"/>
      <c r="G124" s="732"/>
      <c r="H124" s="733">
        <f t="shared" si="10"/>
        <v>38760</v>
      </c>
      <c r="I124" s="734"/>
      <c r="J124" s="734"/>
      <c r="K124" s="734"/>
      <c r="L124" s="735"/>
      <c r="M124" s="752"/>
      <c r="N124" s="752"/>
      <c r="O124" s="6"/>
      <c r="P124" s="182"/>
      <c r="Q124" s="6"/>
      <c r="R124" s="6"/>
      <c r="S124" s="6"/>
      <c r="T124" s="6"/>
      <c r="U124" s="6"/>
      <c r="V124" s="6"/>
      <c r="W124" s="6"/>
      <c r="X124" s="6"/>
      <c r="Y124" s="6"/>
      <c r="Z124" s="6"/>
      <c r="AA124" s="6"/>
      <c r="AB124" s="6"/>
      <c r="AC124" s="162"/>
      <c r="AD124" s="162"/>
      <c r="AE124" s="162"/>
      <c r="AF124" s="162"/>
      <c r="AG124" s="162"/>
      <c r="AH124" s="162"/>
      <c r="AI124" s="162"/>
      <c r="AJ124" s="162"/>
      <c r="AK124" s="162"/>
      <c r="AL124" s="162"/>
      <c r="AM124" s="162"/>
      <c r="AN124" s="162"/>
      <c r="AO124" s="162"/>
      <c r="AP124" s="162"/>
    </row>
    <row r="125" spans="1:42" s="180" customFormat="1" ht="12" customHeight="1">
      <c r="A125" s="751">
        <v>158.63999999999999</v>
      </c>
      <c r="B125" s="751"/>
      <c r="C125" s="188">
        <v>102</v>
      </c>
      <c r="D125" s="772"/>
      <c r="E125" s="732">
        <f t="shared" si="9"/>
        <v>700</v>
      </c>
      <c r="F125" s="732"/>
      <c r="G125" s="732"/>
      <c r="H125" s="733">
        <f t="shared" si="10"/>
        <v>71400</v>
      </c>
      <c r="I125" s="734"/>
      <c r="J125" s="734"/>
      <c r="K125" s="734"/>
      <c r="L125" s="735"/>
      <c r="M125" s="752"/>
      <c r="N125" s="752"/>
      <c r="O125" s="6"/>
      <c r="P125" s="182"/>
      <c r="Q125" s="6"/>
      <c r="R125" s="6"/>
      <c r="S125" s="6"/>
      <c r="T125" s="6"/>
      <c r="U125" s="6"/>
      <c r="V125" s="6"/>
      <c r="W125" s="6"/>
      <c r="X125" s="6"/>
      <c r="Y125" s="6"/>
      <c r="Z125" s="6"/>
      <c r="AA125" s="6"/>
      <c r="AB125" s="6"/>
      <c r="AC125" s="162"/>
      <c r="AD125" s="162"/>
      <c r="AE125" s="162"/>
      <c r="AF125" s="162"/>
      <c r="AG125" s="162"/>
      <c r="AH125" s="162"/>
      <c r="AI125" s="162"/>
      <c r="AJ125" s="162"/>
      <c r="AK125" s="162"/>
      <c r="AL125" s="162"/>
      <c r="AM125" s="162"/>
      <c r="AN125" s="162"/>
      <c r="AO125" s="162"/>
      <c r="AP125" s="162"/>
    </row>
    <row r="126" spans="1:42" s="180" customFormat="1" ht="12" customHeight="1">
      <c r="A126" s="751">
        <v>188.39</v>
      </c>
      <c r="B126" s="751"/>
      <c r="C126" s="188">
        <v>34</v>
      </c>
      <c r="D126" s="772"/>
      <c r="E126" s="732">
        <f t="shared" si="9"/>
        <v>830</v>
      </c>
      <c r="F126" s="732"/>
      <c r="G126" s="732"/>
      <c r="H126" s="733">
        <f t="shared" si="10"/>
        <v>28220</v>
      </c>
      <c r="I126" s="734"/>
      <c r="J126" s="734"/>
      <c r="K126" s="734"/>
      <c r="L126" s="735"/>
      <c r="M126" s="752"/>
      <c r="N126" s="752"/>
      <c r="O126" s="6"/>
      <c r="P126" s="182"/>
      <c r="Q126" s="6"/>
      <c r="R126" s="6"/>
      <c r="S126" s="6"/>
      <c r="T126" s="6"/>
      <c r="U126" s="6"/>
      <c r="V126" s="6"/>
      <c r="W126" s="6"/>
      <c r="X126" s="6"/>
      <c r="Y126" s="6"/>
      <c r="Z126" s="6"/>
      <c r="AA126" s="6"/>
      <c r="AB126" s="6"/>
      <c r="AC126" s="162"/>
      <c r="AD126" s="162"/>
      <c r="AE126" s="162"/>
      <c r="AF126" s="162"/>
      <c r="AG126" s="162"/>
      <c r="AH126" s="162"/>
      <c r="AI126" s="162"/>
      <c r="AJ126" s="162"/>
      <c r="AK126" s="162"/>
      <c r="AL126" s="162"/>
      <c r="AM126" s="162"/>
      <c r="AN126" s="162"/>
      <c r="AO126" s="162"/>
      <c r="AP126" s="162"/>
    </row>
    <row r="127" spans="1:42" s="180" customFormat="1" ht="12" customHeight="1">
      <c r="A127" s="751">
        <v>221.44</v>
      </c>
      <c r="B127" s="751"/>
      <c r="C127" s="188">
        <v>34</v>
      </c>
      <c r="D127" s="773"/>
      <c r="E127" s="732">
        <f t="shared" si="9"/>
        <v>970</v>
      </c>
      <c r="F127" s="732"/>
      <c r="G127" s="732"/>
      <c r="H127" s="733">
        <f t="shared" si="10"/>
        <v>32980</v>
      </c>
      <c r="I127" s="734"/>
      <c r="J127" s="734"/>
      <c r="K127" s="734"/>
      <c r="L127" s="735"/>
      <c r="M127" s="756"/>
      <c r="N127" s="756"/>
      <c r="O127" s="6"/>
      <c r="P127" s="182"/>
      <c r="Q127" s="6"/>
      <c r="R127" s="6"/>
      <c r="S127" s="6"/>
      <c r="T127" s="6"/>
      <c r="U127" s="6"/>
      <c r="V127" s="6"/>
      <c r="W127" s="6"/>
      <c r="X127" s="6"/>
      <c r="Y127" s="6"/>
      <c r="Z127" s="6"/>
      <c r="AA127" s="6"/>
      <c r="AB127" s="6"/>
      <c r="AC127" s="162"/>
      <c r="AD127" s="162"/>
      <c r="AE127" s="162"/>
      <c r="AF127" s="162"/>
      <c r="AG127" s="162"/>
      <c r="AH127" s="162"/>
      <c r="AI127" s="162"/>
      <c r="AJ127" s="162"/>
      <c r="AK127" s="162"/>
      <c r="AL127" s="162"/>
      <c r="AM127" s="162"/>
      <c r="AN127" s="162"/>
      <c r="AO127" s="162"/>
      <c r="AP127" s="162"/>
    </row>
    <row r="128" spans="1:42" s="180" customFormat="1" ht="11.25" customHeight="1">
      <c r="A128" s="755" t="s">
        <v>276</v>
      </c>
      <c r="B128" s="755"/>
      <c r="C128" s="94">
        <f>SUM(C121:C127)</f>
        <v>1507</v>
      </c>
      <c r="D128" s="173"/>
      <c r="E128" s="732"/>
      <c r="F128" s="732"/>
      <c r="G128" s="732"/>
      <c r="H128" s="757">
        <f>SUM(H121:H127)</f>
        <v>733220</v>
      </c>
      <c r="I128" s="758"/>
      <c r="J128" s="758"/>
      <c r="K128" s="758"/>
      <c r="L128" s="759"/>
      <c r="M128" s="172" t="s">
        <v>258</v>
      </c>
      <c r="N128" s="176">
        <f>H128-M113</f>
        <v>3220</v>
      </c>
      <c r="O128" s="164"/>
      <c r="P128" s="183"/>
      <c r="Q128" s="164"/>
      <c r="R128" s="164"/>
      <c r="S128" s="164"/>
      <c r="T128" s="164"/>
      <c r="U128" s="164"/>
      <c r="V128" s="164"/>
      <c r="W128" s="164"/>
      <c r="X128" s="164"/>
      <c r="Y128" s="164"/>
      <c r="Z128" s="164"/>
      <c r="AA128" s="164"/>
      <c r="AB128" s="164"/>
      <c r="AC128" s="162"/>
      <c r="AD128" s="162"/>
      <c r="AE128" s="162"/>
      <c r="AF128" s="162"/>
      <c r="AG128" s="162"/>
      <c r="AH128" s="162"/>
      <c r="AI128" s="162"/>
      <c r="AJ128" s="162"/>
      <c r="AK128" s="162"/>
      <c r="AL128" s="162"/>
      <c r="AM128" s="162"/>
      <c r="AN128" s="162"/>
      <c r="AO128" s="162"/>
      <c r="AP128" s="162"/>
    </row>
    <row r="129" spans="1:42" s="180" customFormat="1" ht="5.25" customHeight="1">
      <c r="C129" s="6"/>
      <c r="E129" s="36"/>
      <c r="F129" s="36"/>
      <c r="G129" s="36"/>
      <c r="H129" s="231"/>
      <c r="I129" s="231"/>
      <c r="J129" s="231"/>
      <c r="K129" s="231"/>
      <c r="L129" s="231"/>
      <c r="N129" s="164"/>
      <c r="O129" s="164"/>
      <c r="P129" s="183"/>
      <c r="Q129" s="164"/>
      <c r="R129" s="164"/>
      <c r="S129" s="164"/>
      <c r="T129" s="164"/>
      <c r="U129" s="164"/>
      <c r="V129" s="164"/>
      <c r="W129" s="164"/>
      <c r="X129" s="164"/>
      <c r="Y129" s="164"/>
      <c r="Z129" s="164"/>
      <c r="AA129" s="164"/>
      <c r="AB129" s="164"/>
      <c r="AC129" s="162"/>
      <c r="AD129" s="162"/>
      <c r="AE129" s="162"/>
      <c r="AF129" s="162"/>
      <c r="AG129" s="162"/>
      <c r="AH129" s="162"/>
      <c r="AI129" s="162"/>
      <c r="AJ129" s="162"/>
      <c r="AK129" s="162"/>
      <c r="AL129" s="162"/>
      <c r="AM129" s="162"/>
      <c r="AN129" s="162"/>
      <c r="AO129" s="162"/>
      <c r="AP129" s="162"/>
    </row>
    <row r="130" spans="1:42" s="180" customFormat="1" ht="12.75" customHeight="1">
      <c r="A130" s="171" t="s">
        <v>321</v>
      </c>
      <c r="B130" s="171"/>
      <c r="C130" s="171"/>
      <c r="D130" s="221" t="s">
        <v>255</v>
      </c>
      <c r="E130" s="221"/>
      <c r="F130" s="221"/>
      <c r="G130" s="221"/>
      <c r="H130" s="221"/>
      <c r="I130" s="221"/>
      <c r="J130" s="221"/>
      <c r="K130" s="221"/>
      <c r="M130" s="764">
        <f>D133</f>
        <v>1978000</v>
      </c>
      <c r="N130" s="764"/>
      <c r="O130" s="219"/>
      <c r="P130" s="220"/>
      <c r="Q130" s="219"/>
      <c r="R130" s="219"/>
      <c r="S130" s="219"/>
      <c r="T130" s="219"/>
      <c r="U130" s="219"/>
      <c r="V130" s="219"/>
      <c r="W130" s="219"/>
      <c r="X130" s="219"/>
      <c r="Y130" s="219"/>
      <c r="Z130" s="219"/>
      <c r="AA130" s="219"/>
      <c r="AB130" s="219"/>
      <c r="AC130" s="162"/>
      <c r="AD130" s="162"/>
      <c r="AE130" s="162"/>
      <c r="AF130" s="162"/>
      <c r="AG130" s="162"/>
      <c r="AH130" s="162"/>
      <c r="AI130" s="162"/>
      <c r="AJ130" s="162"/>
      <c r="AK130" s="162"/>
      <c r="AL130" s="162"/>
      <c r="AM130" s="162"/>
      <c r="AN130" s="162"/>
      <c r="AO130" s="162"/>
      <c r="AP130" s="162"/>
    </row>
    <row r="131" spans="1:42" s="180" customFormat="1">
      <c r="A131" s="69" t="s">
        <v>314</v>
      </c>
      <c r="B131" s="171"/>
      <c r="C131" s="171"/>
      <c r="D131" s="71"/>
      <c r="E131" s="71"/>
      <c r="F131" s="71"/>
      <c r="G131" s="71"/>
      <c r="H131" s="71"/>
      <c r="I131" s="71"/>
      <c r="J131" s="71"/>
      <c r="K131" s="71"/>
      <c r="L131" s="219"/>
      <c r="M131" s="219"/>
      <c r="N131" s="219"/>
      <c r="O131" s="219"/>
      <c r="P131" s="220"/>
      <c r="Q131" s="219"/>
      <c r="R131" s="219"/>
      <c r="S131" s="219"/>
      <c r="T131" s="219"/>
      <c r="U131" s="219"/>
      <c r="V131" s="219"/>
      <c r="W131" s="219"/>
      <c r="X131" s="219"/>
      <c r="Y131" s="219"/>
      <c r="Z131" s="219"/>
      <c r="AA131" s="219"/>
      <c r="AB131" s="219"/>
      <c r="AC131" s="162"/>
      <c r="AD131" s="162"/>
      <c r="AE131" s="162"/>
      <c r="AF131" s="162"/>
      <c r="AG131" s="162"/>
      <c r="AH131" s="162"/>
      <c r="AI131" s="162"/>
      <c r="AJ131" s="162"/>
      <c r="AK131" s="162"/>
      <c r="AL131" s="162"/>
      <c r="AM131" s="162"/>
      <c r="AN131" s="162"/>
      <c r="AO131" s="162"/>
      <c r="AP131" s="162"/>
    </row>
    <row r="132" spans="1:42" s="180" customFormat="1" ht="12.75" customHeight="1" thickBot="1">
      <c r="A132" s="750" t="s">
        <v>320</v>
      </c>
      <c r="B132" s="750"/>
      <c r="C132" s="750"/>
      <c r="D132" s="750" t="s">
        <v>319</v>
      </c>
      <c r="E132" s="750"/>
      <c r="F132" s="750"/>
      <c r="G132" s="750" t="s">
        <v>318</v>
      </c>
      <c r="H132" s="750"/>
      <c r="I132" s="750"/>
      <c r="J132" s="750"/>
      <c r="K132" s="750"/>
      <c r="L132" s="750"/>
      <c r="M132" s="750"/>
      <c r="N132" s="750"/>
      <c r="O132" s="11"/>
      <c r="P132" s="244"/>
      <c r="Q132" s="11"/>
      <c r="R132" s="11"/>
      <c r="S132" s="11"/>
      <c r="T132" s="11"/>
      <c r="U132" s="11"/>
      <c r="V132" s="11"/>
      <c r="W132" s="11"/>
      <c r="X132" s="11"/>
      <c r="Y132" s="11"/>
      <c r="Z132" s="11"/>
      <c r="AA132" s="11"/>
      <c r="AB132" s="11"/>
      <c r="AC132" s="162"/>
      <c r="AD132" s="162"/>
      <c r="AE132" s="162"/>
      <c r="AF132" s="162"/>
      <c r="AG132" s="162"/>
      <c r="AH132" s="162"/>
      <c r="AI132" s="162"/>
      <c r="AJ132" s="162"/>
      <c r="AK132" s="162"/>
      <c r="AL132" s="162"/>
      <c r="AM132" s="162"/>
      <c r="AN132" s="162"/>
      <c r="AO132" s="162"/>
      <c r="AP132" s="162"/>
    </row>
    <row r="133" spans="1:42" s="180" customFormat="1" ht="14.25" customHeight="1" thickTop="1" thickBot="1">
      <c r="A133" s="775" t="s">
        <v>317</v>
      </c>
      <c r="B133" s="775"/>
      <c r="C133" s="775"/>
      <c r="D133" s="774">
        <v>1978000</v>
      </c>
      <c r="E133" s="774"/>
      <c r="F133" s="774"/>
      <c r="G133" s="957" t="s">
        <v>471</v>
      </c>
      <c r="H133" s="957"/>
      <c r="I133" s="957"/>
      <c r="J133" s="957"/>
      <c r="K133" s="957"/>
      <c r="L133" s="957"/>
      <c r="M133" s="957"/>
      <c r="N133" s="957"/>
      <c r="O133" s="12"/>
      <c r="P133" s="243"/>
      <c r="Q133" s="12"/>
      <c r="R133" s="12"/>
      <c r="S133" s="12"/>
      <c r="T133" s="12"/>
      <c r="U133" s="12"/>
      <c r="V133" s="12"/>
      <c r="W133" s="12"/>
      <c r="X133" s="12"/>
      <c r="Y133" s="12"/>
      <c r="Z133" s="12"/>
      <c r="AA133" s="12"/>
      <c r="AB133" s="12"/>
      <c r="AC133" s="162"/>
      <c r="AD133" s="162"/>
      <c r="AE133" s="162"/>
      <c r="AF133" s="162"/>
      <c r="AG133" s="162"/>
      <c r="AH133" s="162"/>
      <c r="AI133" s="162"/>
      <c r="AJ133" s="162"/>
      <c r="AK133" s="162"/>
      <c r="AL133" s="162"/>
      <c r="AM133" s="162"/>
      <c r="AN133" s="162"/>
      <c r="AO133" s="162"/>
      <c r="AP133" s="162"/>
    </row>
    <row r="134" spans="1:42" s="180" customFormat="1" ht="3" customHeight="1" thickTop="1">
      <c r="A134" s="11"/>
      <c r="B134" s="11"/>
      <c r="C134" s="11"/>
      <c r="D134" s="164"/>
      <c r="E134" s="164"/>
      <c r="F134" s="164"/>
      <c r="G134" s="12"/>
      <c r="H134" s="12"/>
      <c r="I134" s="12"/>
      <c r="J134" s="12"/>
      <c r="K134" s="12"/>
      <c r="L134" s="12"/>
      <c r="M134" s="12"/>
      <c r="N134" s="12"/>
      <c r="O134" s="12"/>
      <c r="P134" s="243"/>
      <c r="Q134" s="12"/>
      <c r="R134" s="12"/>
      <c r="S134" s="12"/>
      <c r="T134" s="12"/>
      <c r="U134" s="12"/>
      <c r="V134" s="12"/>
      <c r="W134" s="12"/>
      <c r="X134" s="12"/>
      <c r="Y134" s="12"/>
      <c r="Z134" s="12"/>
      <c r="AA134" s="12"/>
      <c r="AB134" s="12"/>
      <c r="AC134" s="162"/>
      <c r="AD134" s="162"/>
      <c r="AE134" s="162"/>
      <c r="AF134" s="162"/>
      <c r="AG134" s="162"/>
      <c r="AH134" s="162"/>
      <c r="AI134" s="162"/>
      <c r="AJ134" s="162"/>
      <c r="AK134" s="162"/>
      <c r="AL134" s="162"/>
      <c r="AM134" s="162"/>
      <c r="AN134" s="162"/>
      <c r="AO134" s="162"/>
      <c r="AP134" s="162"/>
    </row>
    <row r="135" spans="1:42" s="180" customFormat="1">
      <c r="A135" s="674" t="s">
        <v>316</v>
      </c>
      <c r="B135" s="674"/>
      <c r="C135" s="674"/>
      <c r="D135" s="674"/>
      <c r="E135" s="674"/>
      <c r="F135" s="674"/>
      <c r="G135" s="674"/>
      <c r="H135" s="674"/>
      <c r="I135" s="674"/>
      <c r="J135" s="674"/>
      <c r="K135" s="674"/>
      <c r="L135" s="674"/>
      <c r="M135" s="674"/>
      <c r="N135" s="674"/>
      <c r="O135" s="154"/>
      <c r="P135" s="242"/>
      <c r="Q135" s="154"/>
      <c r="R135" s="154"/>
      <c r="S135" s="154"/>
      <c r="T135" s="154"/>
      <c r="U135" s="154"/>
      <c r="V135" s="154"/>
      <c r="W135" s="154"/>
      <c r="X135" s="154"/>
      <c r="Y135" s="154"/>
      <c r="Z135" s="154"/>
      <c r="AA135" s="154"/>
      <c r="AB135" s="154"/>
      <c r="AC135" s="162"/>
      <c r="AD135" s="162"/>
      <c r="AE135" s="162"/>
      <c r="AF135" s="162"/>
      <c r="AG135" s="162"/>
      <c r="AH135" s="162"/>
      <c r="AI135" s="162"/>
      <c r="AJ135" s="162"/>
      <c r="AK135" s="162"/>
      <c r="AL135" s="162"/>
      <c r="AM135" s="162"/>
      <c r="AN135" s="162"/>
      <c r="AO135" s="162"/>
      <c r="AP135" s="162"/>
    </row>
    <row r="136" spans="1:42" s="180" customFormat="1" ht="12.75" customHeight="1">
      <c r="A136" s="760">
        <f>M130</f>
        <v>1978000</v>
      </c>
      <c r="B136" s="760"/>
      <c r="C136" s="760"/>
      <c r="D136" s="191">
        <v>166370</v>
      </c>
      <c r="E136" s="190" t="s">
        <v>284</v>
      </c>
      <c r="F136" s="170" t="s">
        <v>283</v>
      </c>
      <c r="G136" s="722">
        <f>ROUND(A136/D136,2)</f>
        <v>11.89</v>
      </c>
      <c r="H136" s="722"/>
      <c r="I136" s="720"/>
      <c r="J136" s="720"/>
      <c r="K136" s="720"/>
      <c r="L136" s="720"/>
      <c r="M136" s="720"/>
      <c r="N136" s="720"/>
      <c r="O136" s="95"/>
      <c r="P136" s="37"/>
      <c r="Q136" s="95"/>
      <c r="R136" s="95"/>
      <c r="S136" s="95"/>
      <c r="T136" s="95"/>
      <c r="U136" s="95"/>
      <c r="V136" s="95"/>
      <c r="W136" s="95"/>
      <c r="X136" s="95"/>
      <c r="Y136" s="95"/>
      <c r="Z136" s="95"/>
      <c r="AA136" s="95"/>
      <c r="AB136" s="95"/>
      <c r="AC136" s="162"/>
      <c r="AD136" s="162"/>
      <c r="AE136" s="162"/>
      <c r="AF136" s="162"/>
      <c r="AG136" s="162"/>
      <c r="AH136" s="162"/>
      <c r="AI136" s="162"/>
      <c r="AJ136" s="162"/>
      <c r="AK136" s="162"/>
      <c r="AL136" s="162"/>
      <c r="AM136" s="162"/>
      <c r="AN136" s="162"/>
      <c r="AO136" s="162"/>
      <c r="AP136" s="162"/>
    </row>
    <row r="137" spans="1:42" s="180" customFormat="1" ht="13.5" customHeight="1" thickBot="1">
      <c r="A137" s="779" t="s">
        <v>282</v>
      </c>
      <c r="B137" s="779"/>
      <c r="C137" s="175" t="s">
        <v>281</v>
      </c>
      <c r="D137" s="178" t="s">
        <v>280</v>
      </c>
      <c r="E137" s="776" t="s">
        <v>279</v>
      </c>
      <c r="F137" s="776"/>
      <c r="G137" s="776"/>
      <c r="H137" s="761" t="s">
        <v>278</v>
      </c>
      <c r="I137" s="762"/>
      <c r="J137" s="762"/>
      <c r="K137" s="762"/>
      <c r="L137" s="763"/>
      <c r="M137" s="776" t="s">
        <v>277</v>
      </c>
      <c r="N137" s="776"/>
      <c r="P137" s="162"/>
      <c r="AC137" s="162"/>
      <c r="AD137" s="162"/>
      <c r="AE137" s="162"/>
      <c r="AF137" s="162"/>
      <c r="AG137" s="162"/>
      <c r="AH137" s="162"/>
      <c r="AI137" s="162"/>
      <c r="AJ137" s="162"/>
      <c r="AK137" s="162"/>
      <c r="AL137" s="162"/>
      <c r="AM137" s="162"/>
      <c r="AN137" s="162"/>
      <c r="AO137" s="162"/>
      <c r="AP137" s="162"/>
    </row>
    <row r="138" spans="1:42" s="180" customFormat="1" ht="12.75" customHeight="1" thickTop="1">
      <c r="A138" s="753">
        <v>79.319999999999993</v>
      </c>
      <c r="B138" s="753"/>
      <c r="C138" s="189">
        <v>258</v>
      </c>
      <c r="D138" s="727">
        <f>G136</f>
        <v>11.89</v>
      </c>
      <c r="E138" s="777">
        <f t="shared" ref="E138:E144" si="11">ROUND(A138*$D$138,-1)</f>
        <v>940</v>
      </c>
      <c r="F138" s="777"/>
      <c r="G138" s="777"/>
      <c r="H138" s="766">
        <f t="shared" ref="H138:H144" si="12">ROUND(E138*C138,0)</f>
        <v>242520</v>
      </c>
      <c r="I138" s="767"/>
      <c r="J138" s="767"/>
      <c r="K138" s="767"/>
      <c r="L138" s="768"/>
      <c r="M138" s="754"/>
      <c r="N138" s="754"/>
      <c r="O138" s="6"/>
      <c r="P138" s="182"/>
      <c r="Q138" s="6"/>
      <c r="R138" s="6"/>
      <c r="S138" s="6"/>
      <c r="T138" s="6"/>
      <c r="U138" s="6"/>
      <c r="V138" s="6"/>
      <c r="W138" s="6"/>
      <c r="X138" s="6"/>
      <c r="Y138" s="6"/>
      <c r="Z138" s="6"/>
      <c r="AA138" s="6"/>
      <c r="AB138" s="6"/>
      <c r="AC138" s="162"/>
      <c r="AD138" s="162"/>
      <c r="AE138" s="162"/>
      <c r="AF138" s="162"/>
      <c r="AG138" s="162"/>
      <c r="AH138" s="162"/>
      <c r="AI138" s="162"/>
      <c r="AJ138" s="162"/>
      <c r="AK138" s="162"/>
      <c r="AL138" s="162"/>
      <c r="AM138" s="162"/>
      <c r="AN138" s="162"/>
      <c r="AO138" s="162"/>
      <c r="AP138" s="162"/>
    </row>
    <row r="139" spans="1:42" s="180" customFormat="1" ht="12.75" customHeight="1">
      <c r="A139" s="751">
        <v>92.54</v>
      </c>
      <c r="B139" s="751"/>
      <c r="C139" s="188">
        <v>196</v>
      </c>
      <c r="D139" s="727"/>
      <c r="E139" s="732">
        <f t="shared" si="11"/>
        <v>1100</v>
      </c>
      <c r="F139" s="732"/>
      <c r="G139" s="732"/>
      <c r="H139" s="733">
        <f t="shared" si="12"/>
        <v>215600</v>
      </c>
      <c r="I139" s="734"/>
      <c r="J139" s="734"/>
      <c r="K139" s="734"/>
      <c r="L139" s="735"/>
      <c r="M139" s="752"/>
      <c r="N139" s="752"/>
      <c r="O139" s="6"/>
      <c r="P139" s="182"/>
      <c r="Q139" s="6"/>
      <c r="R139" s="6"/>
      <c r="S139" s="6"/>
      <c r="T139" s="6"/>
      <c r="U139" s="6"/>
      <c r="V139" s="6"/>
      <c r="W139" s="6"/>
      <c r="X139" s="6"/>
      <c r="Y139" s="6"/>
      <c r="Z139" s="6"/>
      <c r="AA139" s="6"/>
      <c r="AB139" s="6"/>
      <c r="AC139" s="162"/>
      <c r="AD139" s="162"/>
      <c r="AE139" s="162"/>
      <c r="AF139" s="162"/>
      <c r="AG139" s="162"/>
      <c r="AH139" s="162"/>
      <c r="AI139" s="162"/>
      <c r="AJ139" s="162"/>
      <c r="AK139" s="162"/>
      <c r="AL139" s="162"/>
      <c r="AM139" s="162"/>
      <c r="AN139" s="162"/>
      <c r="AO139" s="162"/>
      <c r="AP139" s="162"/>
    </row>
    <row r="140" spans="1:42" s="180" customFormat="1" ht="12.75" customHeight="1">
      <c r="A140" s="751">
        <v>109.07</v>
      </c>
      <c r="B140" s="751"/>
      <c r="C140" s="188">
        <v>815</v>
      </c>
      <c r="D140" s="727"/>
      <c r="E140" s="732">
        <f t="shared" si="11"/>
        <v>1300</v>
      </c>
      <c r="F140" s="732"/>
      <c r="G140" s="732"/>
      <c r="H140" s="733">
        <f t="shared" si="12"/>
        <v>1059500</v>
      </c>
      <c r="I140" s="734"/>
      <c r="J140" s="734"/>
      <c r="K140" s="734"/>
      <c r="L140" s="735"/>
      <c r="M140" s="752"/>
      <c r="N140" s="752"/>
      <c r="O140" s="6"/>
      <c r="P140" s="182"/>
      <c r="Q140" s="6"/>
      <c r="R140" s="6"/>
      <c r="S140" s="6"/>
      <c r="T140" s="6"/>
      <c r="U140" s="6"/>
      <c r="V140" s="6"/>
      <c r="W140" s="6"/>
      <c r="X140" s="6"/>
      <c r="Y140" s="6"/>
      <c r="Z140" s="6"/>
      <c r="AA140" s="6"/>
      <c r="AB140" s="6"/>
      <c r="AC140" s="162"/>
      <c r="AD140" s="162"/>
      <c r="AE140" s="162"/>
      <c r="AF140" s="162"/>
      <c r="AG140" s="162"/>
      <c r="AH140" s="162"/>
      <c r="AI140" s="162"/>
      <c r="AJ140" s="162"/>
      <c r="AK140" s="162"/>
      <c r="AL140" s="162"/>
      <c r="AM140" s="162"/>
      <c r="AN140" s="162"/>
      <c r="AO140" s="162"/>
      <c r="AP140" s="162"/>
    </row>
    <row r="141" spans="1:42" s="180" customFormat="1" ht="12.75" customHeight="1">
      <c r="A141" s="751">
        <v>128.9</v>
      </c>
      <c r="B141" s="751"/>
      <c r="C141" s="188">
        <v>68</v>
      </c>
      <c r="D141" s="727"/>
      <c r="E141" s="732">
        <f t="shared" si="11"/>
        <v>1530</v>
      </c>
      <c r="F141" s="732"/>
      <c r="G141" s="732"/>
      <c r="H141" s="733">
        <f t="shared" si="12"/>
        <v>104040</v>
      </c>
      <c r="I141" s="734"/>
      <c r="J141" s="734"/>
      <c r="K141" s="734"/>
      <c r="L141" s="735"/>
      <c r="M141" s="752"/>
      <c r="N141" s="752"/>
      <c r="O141" s="6"/>
      <c r="P141" s="182"/>
      <c r="Q141" s="6"/>
      <c r="R141" s="6"/>
      <c r="S141" s="6"/>
      <c r="T141" s="6"/>
      <c r="U141" s="6"/>
      <c r="V141" s="6"/>
      <c r="W141" s="6"/>
      <c r="X141" s="6"/>
      <c r="Y141" s="6"/>
      <c r="Z141" s="6"/>
      <c r="AA141" s="6"/>
      <c r="AB141" s="6"/>
      <c r="AC141" s="162"/>
      <c r="AD141" s="162"/>
      <c r="AE141" s="162"/>
      <c r="AF141" s="162"/>
      <c r="AG141" s="162"/>
      <c r="AH141" s="162"/>
      <c r="AI141" s="162"/>
      <c r="AJ141" s="162"/>
      <c r="AK141" s="162"/>
      <c r="AL141" s="162"/>
      <c r="AM141" s="162"/>
      <c r="AN141" s="162"/>
      <c r="AO141" s="162"/>
      <c r="AP141" s="162"/>
    </row>
    <row r="142" spans="1:42" s="180" customFormat="1" ht="12.75" customHeight="1">
      <c r="A142" s="751">
        <v>158.63999999999999</v>
      </c>
      <c r="B142" s="751"/>
      <c r="C142" s="188">
        <v>102</v>
      </c>
      <c r="D142" s="727"/>
      <c r="E142" s="732">
        <f t="shared" si="11"/>
        <v>1890</v>
      </c>
      <c r="F142" s="732"/>
      <c r="G142" s="732"/>
      <c r="H142" s="733">
        <f t="shared" si="12"/>
        <v>192780</v>
      </c>
      <c r="I142" s="734"/>
      <c r="J142" s="734"/>
      <c r="K142" s="734"/>
      <c r="L142" s="735"/>
      <c r="M142" s="752"/>
      <c r="N142" s="752"/>
      <c r="O142" s="6"/>
      <c r="P142" s="182"/>
      <c r="Q142" s="6"/>
      <c r="R142" s="6"/>
      <c r="S142" s="6"/>
      <c r="T142" s="6"/>
      <c r="U142" s="6"/>
      <c r="V142" s="6"/>
      <c r="W142" s="6"/>
      <c r="X142" s="6"/>
      <c r="Y142" s="6"/>
      <c r="Z142" s="6"/>
      <c r="AA142" s="6"/>
      <c r="AB142" s="6"/>
      <c r="AC142" s="162"/>
      <c r="AD142" s="162"/>
      <c r="AE142" s="162"/>
      <c r="AF142" s="162"/>
      <c r="AG142" s="162"/>
      <c r="AH142" s="162"/>
      <c r="AI142" s="162"/>
      <c r="AJ142" s="162"/>
      <c r="AK142" s="162"/>
      <c r="AL142" s="162"/>
      <c r="AM142" s="162"/>
      <c r="AN142" s="162"/>
      <c r="AO142" s="162"/>
      <c r="AP142" s="162"/>
    </row>
    <row r="143" spans="1:42" s="180" customFormat="1" ht="12.75" customHeight="1">
      <c r="A143" s="751">
        <v>188.39</v>
      </c>
      <c r="B143" s="751"/>
      <c r="C143" s="188">
        <v>34</v>
      </c>
      <c r="D143" s="727"/>
      <c r="E143" s="732">
        <f t="shared" si="11"/>
        <v>2240</v>
      </c>
      <c r="F143" s="732"/>
      <c r="G143" s="732"/>
      <c r="H143" s="733">
        <f t="shared" si="12"/>
        <v>76160</v>
      </c>
      <c r="I143" s="734"/>
      <c r="J143" s="734"/>
      <c r="K143" s="734"/>
      <c r="L143" s="735"/>
      <c r="M143" s="752"/>
      <c r="N143" s="752"/>
      <c r="O143" s="6"/>
      <c r="P143" s="182"/>
      <c r="Q143" s="6"/>
      <c r="R143" s="6"/>
      <c r="S143" s="6"/>
      <c r="T143" s="6"/>
      <c r="U143" s="6"/>
      <c r="V143" s="6"/>
      <c r="W143" s="6"/>
      <c r="X143" s="6"/>
      <c r="Y143" s="6"/>
      <c r="Z143" s="6"/>
      <c r="AA143" s="6"/>
      <c r="AB143" s="6"/>
      <c r="AC143" s="162"/>
      <c r="AD143" s="162"/>
      <c r="AE143" s="162"/>
      <c r="AF143" s="162"/>
      <c r="AG143" s="162"/>
      <c r="AH143" s="162"/>
      <c r="AI143" s="162"/>
      <c r="AJ143" s="162"/>
      <c r="AK143" s="162"/>
      <c r="AL143" s="162"/>
      <c r="AM143" s="162"/>
      <c r="AN143" s="162"/>
      <c r="AO143" s="162"/>
      <c r="AP143" s="162"/>
    </row>
    <row r="144" spans="1:42" s="180" customFormat="1" ht="12.75" customHeight="1">
      <c r="A144" s="751">
        <v>221.44</v>
      </c>
      <c r="B144" s="751"/>
      <c r="C144" s="188">
        <v>34</v>
      </c>
      <c r="D144" s="729"/>
      <c r="E144" s="732">
        <f t="shared" si="11"/>
        <v>2630</v>
      </c>
      <c r="F144" s="732"/>
      <c r="G144" s="732"/>
      <c r="H144" s="733">
        <f t="shared" si="12"/>
        <v>89420</v>
      </c>
      <c r="I144" s="734"/>
      <c r="J144" s="734"/>
      <c r="K144" s="734"/>
      <c r="L144" s="735"/>
      <c r="M144" s="756"/>
      <c r="N144" s="756"/>
      <c r="O144" s="6"/>
      <c r="P144" s="182"/>
      <c r="Q144" s="6"/>
      <c r="R144" s="6"/>
      <c r="S144" s="6"/>
      <c r="T144" s="6"/>
      <c r="U144" s="6"/>
      <c r="V144" s="6"/>
      <c r="W144" s="6"/>
      <c r="X144" s="6"/>
      <c r="Y144" s="6"/>
      <c r="Z144" s="6"/>
      <c r="AA144" s="6"/>
      <c r="AB144" s="6"/>
      <c r="AC144" s="162"/>
      <c r="AD144" s="162"/>
      <c r="AE144" s="162"/>
      <c r="AF144" s="162"/>
      <c r="AG144" s="162"/>
      <c r="AH144" s="162"/>
      <c r="AI144" s="162"/>
      <c r="AJ144" s="162"/>
      <c r="AK144" s="162"/>
      <c r="AL144" s="162"/>
      <c r="AM144" s="162"/>
      <c r="AN144" s="162"/>
      <c r="AO144" s="162"/>
      <c r="AP144" s="162"/>
    </row>
    <row r="145" spans="1:42" s="180" customFormat="1" ht="12.75" customHeight="1">
      <c r="A145" s="755" t="s">
        <v>276</v>
      </c>
      <c r="B145" s="755"/>
      <c r="C145" s="94">
        <f>SUM(C138:C144)</f>
        <v>1507</v>
      </c>
      <c r="D145" s="173"/>
      <c r="E145" s="732"/>
      <c r="F145" s="732"/>
      <c r="G145" s="732"/>
      <c r="H145" s="757">
        <f>SUM(H138:H144)</f>
        <v>1980020</v>
      </c>
      <c r="I145" s="758"/>
      <c r="J145" s="758"/>
      <c r="K145" s="758"/>
      <c r="L145" s="759"/>
      <c r="M145" s="172" t="s">
        <v>258</v>
      </c>
      <c r="N145" s="176">
        <f>H145-A136</f>
        <v>2020</v>
      </c>
      <c r="O145" s="164"/>
      <c r="P145" s="183"/>
      <c r="Q145" s="164"/>
      <c r="R145" s="164"/>
      <c r="S145" s="164"/>
      <c r="T145" s="164"/>
      <c r="U145" s="164"/>
      <c r="V145" s="164"/>
      <c r="W145" s="164"/>
      <c r="X145" s="164"/>
      <c r="Y145" s="164"/>
      <c r="Z145" s="164"/>
      <c r="AA145" s="164"/>
      <c r="AB145" s="164"/>
      <c r="AC145" s="162"/>
      <c r="AD145" s="162"/>
      <c r="AE145" s="162"/>
      <c r="AF145" s="162"/>
      <c r="AG145" s="162"/>
      <c r="AH145" s="162"/>
      <c r="AI145" s="162"/>
      <c r="AJ145" s="162"/>
      <c r="AK145" s="162"/>
      <c r="AL145" s="162"/>
      <c r="AM145" s="162"/>
      <c r="AN145" s="162"/>
      <c r="AO145" s="162"/>
      <c r="AP145" s="162"/>
    </row>
    <row r="146" spans="1:42" s="180" customFormat="1" ht="6" customHeight="1">
      <c r="C146" s="6"/>
      <c r="E146" s="164"/>
      <c r="F146" s="164"/>
      <c r="G146" s="164"/>
      <c r="H146" s="6"/>
      <c r="I146" s="6"/>
      <c r="J146" s="6"/>
      <c r="K146" s="6"/>
      <c r="L146" s="6"/>
      <c r="N146" s="164"/>
      <c r="O146" s="164"/>
      <c r="P146" s="183"/>
      <c r="Q146" s="164"/>
      <c r="R146" s="164"/>
      <c r="S146" s="164"/>
      <c r="T146" s="164"/>
      <c r="U146" s="164"/>
      <c r="V146" s="164"/>
      <c r="W146" s="164"/>
      <c r="X146" s="164"/>
      <c r="Y146" s="164"/>
      <c r="Z146" s="164"/>
      <c r="AA146" s="164"/>
      <c r="AB146" s="164"/>
      <c r="AC146" s="162"/>
      <c r="AD146" s="162"/>
      <c r="AE146" s="162"/>
      <c r="AF146" s="162"/>
      <c r="AG146" s="162"/>
      <c r="AH146" s="162"/>
      <c r="AI146" s="162"/>
      <c r="AJ146" s="162"/>
      <c r="AK146" s="162"/>
      <c r="AL146" s="162"/>
      <c r="AM146" s="162"/>
      <c r="AN146" s="162"/>
      <c r="AO146" s="162"/>
      <c r="AP146" s="162"/>
    </row>
    <row r="147" spans="1:42" s="180" customFormat="1" ht="13.5" customHeight="1">
      <c r="A147" s="171" t="s">
        <v>315</v>
      </c>
      <c r="B147" s="171"/>
      <c r="C147" s="171"/>
      <c r="D147" s="221" t="s">
        <v>255</v>
      </c>
      <c r="E147" s="221"/>
      <c r="F147" s="221"/>
      <c r="G147" s="221"/>
      <c r="H147" s="221"/>
      <c r="I147" s="221"/>
      <c r="J147" s="221"/>
      <c r="K147" s="221"/>
      <c r="M147" s="764">
        <f>H166</f>
        <v>4867380</v>
      </c>
      <c r="N147" s="764"/>
      <c r="O147" s="219"/>
      <c r="P147" s="220"/>
      <c r="Q147" s="219"/>
      <c r="R147" s="219"/>
      <c r="S147" s="219"/>
      <c r="T147" s="219"/>
      <c r="U147" s="219"/>
      <c r="V147" s="219"/>
      <c r="W147" s="219"/>
      <c r="X147" s="219"/>
      <c r="Y147" s="219"/>
      <c r="Z147" s="219"/>
      <c r="AA147" s="219"/>
      <c r="AB147" s="219"/>
      <c r="AC147" s="162"/>
      <c r="AD147" s="162"/>
      <c r="AE147" s="162"/>
      <c r="AF147" s="162"/>
      <c r="AG147" s="162"/>
      <c r="AH147" s="162"/>
      <c r="AI147" s="162"/>
      <c r="AJ147" s="162"/>
      <c r="AK147" s="162"/>
      <c r="AL147" s="162"/>
      <c r="AM147" s="162"/>
      <c r="AN147" s="162"/>
      <c r="AO147" s="162"/>
      <c r="AP147" s="162"/>
    </row>
    <row r="148" spans="1:42" s="180" customFormat="1" ht="14.25" customHeight="1">
      <c r="A148" s="69" t="s">
        <v>314</v>
      </c>
      <c r="B148" s="171"/>
      <c r="C148" s="171"/>
      <c r="D148" s="71"/>
      <c r="E148" s="71"/>
      <c r="F148" s="71"/>
      <c r="G148" s="71"/>
      <c r="H148" s="71"/>
      <c r="I148" s="71"/>
      <c r="J148" s="71"/>
      <c r="K148" s="71"/>
      <c r="L148" s="219"/>
      <c r="M148" s="219"/>
      <c r="N148" s="219"/>
      <c r="O148" s="219"/>
      <c r="P148" s="220"/>
      <c r="Q148" s="219"/>
      <c r="R148" s="219"/>
      <c r="S148" s="219"/>
      <c r="T148" s="219"/>
      <c r="U148" s="219"/>
      <c r="V148" s="219"/>
      <c r="W148" s="219"/>
      <c r="X148" s="219"/>
      <c r="Y148" s="219"/>
      <c r="Z148" s="219"/>
      <c r="AA148" s="219"/>
      <c r="AB148" s="219"/>
      <c r="AC148" s="162"/>
      <c r="AD148" s="162"/>
      <c r="AE148" s="162"/>
      <c r="AF148" s="162"/>
      <c r="AG148" s="162"/>
      <c r="AH148" s="162"/>
      <c r="AI148" s="162"/>
      <c r="AJ148" s="162"/>
      <c r="AK148" s="162"/>
      <c r="AL148" s="162"/>
      <c r="AM148" s="162"/>
      <c r="AN148" s="162"/>
      <c r="AO148" s="162"/>
      <c r="AP148" s="162"/>
    </row>
    <row r="149" spans="1:42" s="180" customFormat="1" ht="14.25" customHeight="1" thickBot="1">
      <c r="A149" s="743" t="s">
        <v>304</v>
      </c>
      <c r="B149" s="744"/>
      <c r="C149" s="745"/>
      <c r="D149" s="743" t="s">
        <v>5</v>
      </c>
      <c r="E149" s="744"/>
      <c r="F149" s="744"/>
      <c r="G149" s="745"/>
      <c r="H149" s="743" t="s">
        <v>313</v>
      </c>
      <c r="I149" s="744"/>
      <c r="J149" s="744"/>
      <c r="K149" s="745"/>
      <c r="L149" s="743" t="s">
        <v>312</v>
      </c>
      <c r="M149" s="744"/>
      <c r="N149" s="745"/>
      <c r="O149" s="11"/>
      <c r="P149" s="244"/>
      <c r="Q149" s="11"/>
      <c r="R149" s="11"/>
      <c r="S149" s="11"/>
      <c r="T149" s="11"/>
      <c r="U149" s="11"/>
      <c r="V149" s="11"/>
      <c r="W149" s="11"/>
      <c r="X149" s="11"/>
      <c r="Y149" s="11"/>
      <c r="Z149" s="11"/>
      <c r="AA149" s="11"/>
      <c r="AB149" s="11"/>
      <c r="AC149" s="162"/>
      <c r="AD149" s="162"/>
      <c r="AE149" s="162"/>
      <c r="AF149" s="162"/>
      <c r="AG149" s="162"/>
      <c r="AH149" s="162"/>
      <c r="AI149" s="162"/>
      <c r="AJ149" s="162"/>
      <c r="AK149" s="162"/>
      <c r="AL149" s="162"/>
      <c r="AM149" s="162"/>
      <c r="AN149" s="162"/>
      <c r="AO149" s="162"/>
      <c r="AP149" s="162"/>
    </row>
    <row r="150" spans="1:42" s="476" customFormat="1" ht="14.25" customHeight="1" thickTop="1">
      <c r="A150" s="690" t="s">
        <v>561</v>
      </c>
      <c r="B150" s="691"/>
      <c r="C150" s="692"/>
      <c r="D150" s="700" t="s">
        <v>562</v>
      </c>
      <c r="E150" s="701"/>
      <c r="F150" s="701"/>
      <c r="G150" s="702"/>
      <c r="H150" s="686">
        <v>722220</v>
      </c>
      <c r="I150" s="687"/>
      <c r="J150" s="687"/>
      <c r="K150" s="688"/>
      <c r="L150" s="690" t="s">
        <v>566</v>
      </c>
      <c r="M150" s="691"/>
      <c r="N150" s="692"/>
      <c r="O150" s="11"/>
      <c r="P150" s="244"/>
      <c r="Q150" s="11"/>
      <c r="R150" s="11"/>
      <c r="S150" s="11"/>
      <c r="T150" s="11"/>
      <c r="U150" s="11"/>
      <c r="V150" s="11"/>
      <c r="W150" s="11"/>
      <c r="X150" s="11"/>
      <c r="Y150" s="11"/>
      <c r="Z150" s="11"/>
      <c r="AA150" s="11"/>
      <c r="AB150" s="11"/>
      <c r="AC150" s="477"/>
      <c r="AD150" s="477"/>
      <c r="AE150" s="477"/>
      <c r="AF150" s="477"/>
      <c r="AG150" s="477"/>
      <c r="AH150" s="477"/>
      <c r="AI150" s="477"/>
      <c r="AJ150" s="477"/>
      <c r="AK150" s="477"/>
      <c r="AL150" s="477"/>
      <c r="AM150" s="477"/>
      <c r="AN150" s="477"/>
      <c r="AO150" s="477"/>
      <c r="AP150" s="477"/>
    </row>
    <row r="151" spans="1:42" s="476" customFormat="1" ht="14.25" customHeight="1">
      <c r="A151" s="694"/>
      <c r="B151" s="695"/>
      <c r="C151" s="696"/>
      <c r="D151" s="703" t="s">
        <v>563</v>
      </c>
      <c r="E151" s="704"/>
      <c r="F151" s="704"/>
      <c r="G151" s="705"/>
      <c r="H151" s="689">
        <v>333330</v>
      </c>
      <c r="I151" s="689"/>
      <c r="J151" s="689"/>
      <c r="K151" s="689"/>
      <c r="L151" s="693" t="s">
        <v>566</v>
      </c>
      <c r="M151" s="693"/>
      <c r="N151" s="693"/>
      <c r="O151" s="11"/>
      <c r="P151" s="244"/>
      <c r="Q151" s="11"/>
      <c r="R151" s="11"/>
      <c r="S151" s="11"/>
      <c r="T151" s="11"/>
      <c r="U151" s="11"/>
      <c r="V151" s="11"/>
      <c r="W151" s="11"/>
      <c r="X151" s="11"/>
      <c r="Y151" s="11"/>
      <c r="Z151" s="11"/>
      <c r="AA151" s="11"/>
      <c r="AB151" s="11"/>
      <c r="AC151" s="477"/>
      <c r="AD151" s="477"/>
      <c r="AE151" s="477"/>
      <c r="AF151" s="477"/>
      <c r="AG151" s="477"/>
      <c r="AH151" s="477"/>
      <c r="AI151" s="477"/>
      <c r="AJ151" s="477"/>
      <c r="AK151" s="477"/>
      <c r="AL151" s="477"/>
      <c r="AM151" s="477"/>
      <c r="AN151" s="477"/>
      <c r="AO151" s="477"/>
      <c r="AP151" s="477"/>
    </row>
    <row r="152" spans="1:42" s="476" customFormat="1" ht="14.25" customHeight="1">
      <c r="A152" s="694"/>
      <c r="B152" s="695"/>
      <c r="C152" s="696"/>
      <c r="D152" s="703" t="s">
        <v>564</v>
      </c>
      <c r="E152" s="704"/>
      <c r="F152" s="704"/>
      <c r="G152" s="705"/>
      <c r="H152" s="689">
        <v>333330</v>
      </c>
      <c r="I152" s="689"/>
      <c r="J152" s="689"/>
      <c r="K152" s="689"/>
      <c r="L152" s="693" t="s">
        <v>566</v>
      </c>
      <c r="M152" s="693"/>
      <c r="N152" s="693"/>
      <c r="O152" s="11"/>
      <c r="P152" s="244"/>
      <c r="Q152" s="11"/>
      <c r="R152" s="11"/>
      <c r="S152" s="11"/>
      <c r="T152" s="11"/>
      <c r="U152" s="11"/>
      <c r="V152" s="11"/>
      <c r="W152" s="11"/>
      <c r="X152" s="11"/>
      <c r="Y152" s="11"/>
      <c r="Z152" s="11"/>
      <c r="AA152" s="11"/>
      <c r="AB152" s="11"/>
      <c r="AC152" s="477"/>
      <c r="AD152" s="477"/>
      <c r="AE152" s="477"/>
      <c r="AF152" s="477"/>
      <c r="AG152" s="477"/>
      <c r="AH152" s="477"/>
      <c r="AI152" s="477"/>
      <c r="AJ152" s="477"/>
      <c r="AK152" s="477"/>
      <c r="AL152" s="477"/>
      <c r="AM152" s="477"/>
      <c r="AN152" s="477"/>
      <c r="AO152" s="477"/>
      <c r="AP152" s="477"/>
    </row>
    <row r="153" spans="1:42" s="476" customFormat="1" ht="14.25" customHeight="1">
      <c r="A153" s="697"/>
      <c r="B153" s="698"/>
      <c r="C153" s="699"/>
      <c r="D153" s="703" t="s">
        <v>565</v>
      </c>
      <c r="E153" s="704"/>
      <c r="F153" s="704"/>
      <c r="G153" s="705"/>
      <c r="H153" s="689">
        <v>155560</v>
      </c>
      <c r="I153" s="689"/>
      <c r="J153" s="689"/>
      <c r="K153" s="689"/>
      <c r="L153" s="693" t="s">
        <v>566</v>
      </c>
      <c r="M153" s="693"/>
      <c r="N153" s="693"/>
      <c r="O153" s="11"/>
      <c r="P153" s="244"/>
      <c r="Q153" s="11"/>
      <c r="R153" s="11"/>
      <c r="S153" s="11"/>
      <c r="T153" s="11"/>
      <c r="U153" s="11"/>
      <c r="V153" s="11"/>
      <c r="W153" s="11"/>
      <c r="X153" s="11"/>
      <c r="Y153" s="11"/>
      <c r="Z153" s="11"/>
      <c r="AA153" s="11"/>
      <c r="AB153" s="11"/>
      <c r="AC153" s="477"/>
      <c r="AD153" s="477"/>
      <c r="AE153" s="477"/>
      <c r="AF153" s="477"/>
      <c r="AG153" s="477"/>
      <c r="AH153" s="477"/>
      <c r="AI153" s="477"/>
      <c r="AJ153" s="477"/>
      <c r="AK153" s="477"/>
      <c r="AL153" s="477"/>
      <c r="AM153" s="477"/>
      <c r="AN153" s="477"/>
      <c r="AO153" s="477"/>
      <c r="AP153" s="477"/>
    </row>
    <row r="154" spans="1:42" s="462" customFormat="1" ht="12" customHeight="1">
      <c r="A154" s="1087" t="s">
        <v>311</v>
      </c>
      <c r="B154" s="1088"/>
      <c r="C154" s="1089"/>
      <c r="D154" s="712" t="s">
        <v>582</v>
      </c>
      <c r="E154" s="712"/>
      <c r="F154" s="712"/>
      <c r="G154" s="713"/>
      <c r="H154" s="747">
        <v>454670</v>
      </c>
      <c r="I154" s="748"/>
      <c r="J154" s="748"/>
      <c r="K154" s="749"/>
      <c r="L154" s="693" t="s">
        <v>581</v>
      </c>
      <c r="M154" s="693"/>
      <c r="N154" s="693"/>
      <c r="O154" s="11"/>
      <c r="P154" s="244"/>
      <c r="Q154" s="11"/>
      <c r="R154" s="11"/>
      <c r="S154" s="11"/>
      <c r="T154" s="11"/>
      <c r="U154" s="11"/>
      <c r="V154" s="11"/>
      <c r="W154" s="11"/>
      <c r="X154" s="11"/>
      <c r="Y154" s="11"/>
      <c r="Z154" s="11"/>
      <c r="AA154" s="11"/>
      <c r="AB154" s="11"/>
      <c r="AC154" s="463"/>
      <c r="AD154" s="463"/>
      <c r="AE154" s="463"/>
      <c r="AF154" s="463"/>
      <c r="AG154" s="463"/>
      <c r="AH154" s="463"/>
      <c r="AI154" s="463"/>
      <c r="AJ154" s="463"/>
      <c r="AK154" s="463"/>
      <c r="AL154" s="463"/>
      <c r="AM154" s="463"/>
      <c r="AN154" s="463"/>
      <c r="AO154" s="463"/>
      <c r="AP154" s="463"/>
    </row>
    <row r="155" spans="1:42" s="462" customFormat="1" ht="12" customHeight="1">
      <c r="A155" s="1090"/>
      <c r="B155" s="1091"/>
      <c r="C155" s="1092"/>
      <c r="D155" s="712" t="s">
        <v>583</v>
      </c>
      <c r="E155" s="712"/>
      <c r="F155" s="712"/>
      <c r="G155" s="713"/>
      <c r="H155" s="706">
        <v>513340</v>
      </c>
      <c r="I155" s="707"/>
      <c r="J155" s="707"/>
      <c r="K155" s="708"/>
      <c r="L155" s="709" t="s">
        <v>584</v>
      </c>
      <c r="M155" s="710"/>
      <c r="N155" s="711"/>
      <c r="O155" s="11"/>
      <c r="P155" s="244"/>
      <c r="Q155" s="11"/>
      <c r="R155" s="11"/>
      <c r="S155" s="11"/>
      <c r="T155" s="11"/>
      <c r="U155" s="11"/>
      <c r="V155" s="11"/>
      <c r="W155" s="11"/>
      <c r="X155" s="11"/>
      <c r="Y155" s="11"/>
      <c r="Z155" s="11"/>
      <c r="AA155" s="11"/>
      <c r="AB155" s="11"/>
      <c r="AC155" s="463"/>
      <c r="AD155" s="463"/>
      <c r="AE155" s="463"/>
      <c r="AF155" s="463"/>
      <c r="AG155" s="463"/>
      <c r="AH155" s="463"/>
      <c r="AI155" s="463"/>
      <c r="AJ155" s="463"/>
      <c r="AK155" s="463"/>
      <c r="AL155" s="463"/>
      <c r="AM155" s="463"/>
      <c r="AN155" s="463"/>
      <c r="AO155" s="463"/>
      <c r="AP155" s="463"/>
    </row>
    <row r="156" spans="1:42" s="462" customFormat="1" ht="12" customHeight="1">
      <c r="A156" s="1090"/>
      <c r="B156" s="1091"/>
      <c r="C156" s="1092"/>
      <c r="D156" s="712" t="s">
        <v>585</v>
      </c>
      <c r="E156" s="712"/>
      <c r="F156" s="712"/>
      <c r="G156" s="713"/>
      <c r="H156" s="706">
        <v>458890</v>
      </c>
      <c r="I156" s="707"/>
      <c r="J156" s="707"/>
      <c r="K156" s="708"/>
      <c r="L156" s="709" t="s">
        <v>586</v>
      </c>
      <c r="M156" s="710"/>
      <c r="N156" s="711"/>
      <c r="O156" s="11"/>
      <c r="P156" s="244"/>
      <c r="Q156" s="11"/>
      <c r="R156" s="11"/>
      <c r="S156" s="11"/>
      <c r="T156" s="11"/>
      <c r="U156" s="11"/>
      <c r="V156" s="11"/>
      <c r="W156" s="11"/>
      <c r="X156" s="11"/>
      <c r="Y156" s="11"/>
      <c r="Z156" s="11"/>
      <c r="AA156" s="11"/>
      <c r="AB156" s="11"/>
      <c r="AC156" s="463"/>
      <c r="AD156" s="463"/>
      <c r="AE156" s="463"/>
      <c r="AF156" s="463"/>
      <c r="AG156" s="463"/>
      <c r="AH156" s="463"/>
      <c r="AI156" s="463"/>
      <c r="AJ156" s="463"/>
      <c r="AK156" s="463"/>
      <c r="AL156" s="463"/>
      <c r="AM156" s="463"/>
      <c r="AN156" s="463"/>
      <c r="AO156" s="463"/>
      <c r="AP156" s="463"/>
    </row>
    <row r="157" spans="1:42" s="462" customFormat="1" ht="12" customHeight="1">
      <c r="A157" s="1090"/>
      <c r="B157" s="1091"/>
      <c r="C157" s="1092"/>
      <c r="D157" s="712" t="s">
        <v>587</v>
      </c>
      <c r="E157" s="712"/>
      <c r="F157" s="712"/>
      <c r="G157" s="713"/>
      <c r="H157" s="706">
        <v>28600</v>
      </c>
      <c r="I157" s="707"/>
      <c r="J157" s="707"/>
      <c r="K157" s="708"/>
      <c r="L157" s="709"/>
      <c r="M157" s="710"/>
      <c r="N157" s="711"/>
      <c r="O157" s="11"/>
      <c r="P157" s="244"/>
      <c r="Q157" s="11"/>
      <c r="R157" s="11"/>
      <c r="S157" s="11"/>
      <c r="T157" s="11"/>
      <c r="U157" s="11"/>
      <c r="V157" s="11"/>
      <c r="W157" s="11"/>
      <c r="X157" s="11"/>
      <c r="Y157" s="11"/>
      <c r="Z157" s="11"/>
      <c r="AA157" s="11"/>
      <c r="AB157" s="11"/>
      <c r="AC157" s="463"/>
      <c r="AD157" s="463"/>
      <c r="AE157" s="463"/>
      <c r="AF157" s="463"/>
      <c r="AG157" s="463"/>
      <c r="AH157" s="463"/>
      <c r="AI157" s="463"/>
      <c r="AJ157" s="463"/>
      <c r="AK157" s="463"/>
      <c r="AL157" s="463"/>
      <c r="AM157" s="463"/>
      <c r="AN157" s="463"/>
      <c r="AO157" s="463"/>
      <c r="AP157" s="463"/>
    </row>
    <row r="158" spans="1:42" s="462" customFormat="1" ht="12" customHeight="1">
      <c r="A158" s="1090"/>
      <c r="B158" s="1091"/>
      <c r="C158" s="1092"/>
      <c r="D158" s="714" t="s">
        <v>588</v>
      </c>
      <c r="E158" s="714"/>
      <c r="F158" s="714"/>
      <c r="G158" s="715"/>
      <c r="H158" s="706">
        <v>12000</v>
      </c>
      <c r="I158" s="707"/>
      <c r="J158" s="707"/>
      <c r="K158" s="708"/>
      <c r="L158" s="709"/>
      <c r="M158" s="710"/>
      <c r="N158" s="711"/>
      <c r="O158" s="11"/>
      <c r="P158" s="244"/>
      <c r="Q158" s="11"/>
      <c r="R158" s="11"/>
      <c r="S158" s="11"/>
      <c r="T158" s="11"/>
      <c r="U158" s="11"/>
      <c r="V158" s="11"/>
      <c r="W158" s="11"/>
      <c r="X158" s="11"/>
      <c r="Y158" s="11"/>
      <c r="Z158" s="11"/>
      <c r="AA158" s="11"/>
      <c r="AB158" s="11"/>
      <c r="AC158" s="463"/>
      <c r="AD158" s="463"/>
      <c r="AE158" s="463"/>
      <c r="AF158" s="463"/>
      <c r="AG158" s="463"/>
      <c r="AH158" s="463"/>
      <c r="AI158" s="463"/>
      <c r="AJ158" s="463"/>
      <c r="AK158" s="463"/>
      <c r="AL158" s="463"/>
      <c r="AM158" s="463"/>
      <c r="AN158" s="463"/>
      <c r="AO158" s="463"/>
      <c r="AP158" s="463"/>
    </row>
    <row r="159" spans="1:42" s="462" customFormat="1" ht="12" customHeight="1">
      <c r="A159" s="1090"/>
      <c r="B159" s="1091"/>
      <c r="C159" s="1092"/>
      <c r="D159" s="705" t="s">
        <v>589</v>
      </c>
      <c r="E159" s="746"/>
      <c r="F159" s="746"/>
      <c r="G159" s="746"/>
      <c r="H159" s="706">
        <v>176000</v>
      </c>
      <c r="I159" s="707"/>
      <c r="J159" s="707"/>
      <c r="K159" s="708"/>
      <c r="L159" s="709"/>
      <c r="M159" s="710"/>
      <c r="N159" s="711"/>
      <c r="O159" s="11"/>
      <c r="P159" s="244"/>
      <c r="Q159" s="11"/>
      <c r="R159" s="11"/>
      <c r="S159" s="11"/>
      <c r="T159" s="11"/>
      <c r="U159" s="11"/>
      <c r="V159" s="11"/>
      <c r="W159" s="11"/>
      <c r="X159" s="11"/>
      <c r="Y159" s="11"/>
      <c r="Z159" s="11"/>
      <c r="AA159" s="11"/>
      <c r="AB159" s="11"/>
      <c r="AC159" s="463"/>
      <c r="AD159" s="463"/>
      <c r="AE159" s="463"/>
      <c r="AF159" s="463"/>
      <c r="AG159" s="463"/>
      <c r="AH159" s="463"/>
      <c r="AI159" s="463"/>
      <c r="AJ159" s="463"/>
      <c r="AK159" s="463"/>
      <c r="AL159" s="463"/>
      <c r="AM159" s="463"/>
      <c r="AN159" s="463"/>
      <c r="AO159" s="463"/>
      <c r="AP159" s="463"/>
    </row>
    <row r="160" spans="1:42" s="462" customFormat="1" ht="12" customHeight="1">
      <c r="A160" s="1090"/>
      <c r="B160" s="1091"/>
      <c r="C160" s="1092"/>
      <c r="D160" s="705" t="s">
        <v>592</v>
      </c>
      <c r="E160" s="746"/>
      <c r="F160" s="746"/>
      <c r="G160" s="746"/>
      <c r="H160" s="706">
        <v>30000</v>
      </c>
      <c r="I160" s="707"/>
      <c r="J160" s="707"/>
      <c r="K160" s="708"/>
      <c r="L160" s="709"/>
      <c r="M160" s="710"/>
      <c r="N160" s="711"/>
      <c r="O160" s="11"/>
      <c r="P160" s="244"/>
      <c r="Q160" s="11"/>
      <c r="R160" s="11"/>
      <c r="S160" s="11"/>
      <c r="T160" s="11"/>
      <c r="U160" s="11"/>
      <c r="V160" s="11"/>
      <c r="W160" s="11"/>
      <c r="X160" s="11"/>
      <c r="Y160" s="11"/>
      <c r="Z160" s="11"/>
      <c r="AA160" s="11"/>
      <c r="AB160" s="11"/>
      <c r="AC160" s="463"/>
      <c r="AD160" s="463"/>
      <c r="AE160" s="463"/>
      <c r="AF160" s="463"/>
      <c r="AG160" s="463"/>
      <c r="AH160" s="463"/>
      <c r="AI160" s="463"/>
      <c r="AJ160" s="463"/>
      <c r="AK160" s="463"/>
      <c r="AL160" s="463"/>
      <c r="AM160" s="463"/>
      <c r="AN160" s="463"/>
      <c r="AO160" s="463"/>
      <c r="AP160" s="463"/>
    </row>
    <row r="161" spans="1:42" s="462" customFormat="1" ht="12" customHeight="1">
      <c r="A161" s="1090"/>
      <c r="B161" s="1091"/>
      <c r="C161" s="1092"/>
      <c r="D161" s="705" t="s">
        <v>593</v>
      </c>
      <c r="E161" s="746"/>
      <c r="F161" s="746"/>
      <c r="G161" s="746"/>
      <c r="H161" s="706">
        <v>700000</v>
      </c>
      <c r="I161" s="707"/>
      <c r="J161" s="707"/>
      <c r="K161" s="708"/>
      <c r="L161" s="709"/>
      <c r="M161" s="710"/>
      <c r="N161" s="711"/>
      <c r="O161" s="11"/>
      <c r="P161" s="244"/>
      <c r="Q161" s="11"/>
      <c r="R161" s="11"/>
      <c r="S161" s="11"/>
      <c r="T161" s="11"/>
      <c r="U161" s="11"/>
      <c r="V161" s="11"/>
      <c r="W161" s="11"/>
      <c r="X161" s="11"/>
      <c r="Y161" s="11"/>
      <c r="Z161" s="11"/>
      <c r="AA161" s="11"/>
      <c r="AB161" s="11"/>
      <c r="AC161" s="463"/>
      <c r="AD161" s="463"/>
      <c r="AE161" s="463"/>
      <c r="AF161" s="463"/>
      <c r="AG161" s="463"/>
      <c r="AH161" s="463"/>
      <c r="AI161" s="463"/>
      <c r="AJ161" s="463"/>
      <c r="AK161" s="463"/>
      <c r="AL161" s="463"/>
      <c r="AM161" s="463"/>
      <c r="AN161" s="463"/>
      <c r="AO161" s="463"/>
      <c r="AP161" s="463"/>
    </row>
    <row r="162" spans="1:42" s="180" customFormat="1" ht="12" customHeight="1">
      <c r="A162" s="1090"/>
      <c r="B162" s="1091"/>
      <c r="C162" s="1092"/>
      <c r="D162" s="951" t="s">
        <v>591</v>
      </c>
      <c r="E162" s="712"/>
      <c r="F162" s="712"/>
      <c r="G162" s="713"/>
      <c r="H162" s="706">
        <v>22100</v>
      </c>
      <c r="I162" s="707"/>
      <c r="J162" s="707"/>
      <c r="K162" s="708"/>
      <c r="L162" s="952"/>
      <c r="M162" s="953"/>
      <c r="N162" s="954"/>
      <c r="O162" s="331">
        <f>SUM(H162:K163)</f>
        <v>154100</v>
      </c>
      <c r="P162" s="252"/>
      <c r="Q162" s="251"/>
      <c r="R162" s="251"/>
      <c r="S162" s="251"/>
      <c r="T162" s="251"/>
      <c r="U162" s="251"/>
      <c r="V162" s="251"/>
      <c r="W162" s="251"/>
      <c r="X162" s="251"/>
      <c r="Y162" s="251"/>
      <c r="Z162" s="251"/>
      <c r="AA162" s="251"/>
      <c r="AB162" s="251"/>
      <c r="AC162" s="182" t="e">
        <f>#REF!+#REF!+#REF!+#REF!+#REF!+#REF!</f>
        <v>#REF!</v>
      </c>
      <c r="AD162" s="162"/>
      <c r="AE162" s="162"/>
      <c r="AF162" s="162"/>
      <c r="AG162" s="162"/>
      <c r="AH162" s="162"/>
      <c r="AI162" s="162"/>
      <c r="AJ162" s="162"/>
      <c r="AK162" s="162"/>
      <c r="AL162" s="162"/>
      <c r="AM162" s="162"/>
      <c r="AN162" s="162"/>
      <c r="AO162" s="162"/>
      <c r="AP162" s="162"/>
    </row>
    <row r="163" spans="1:42" s="180" customFormat="1" ht="12" customHeight="1">
      <c r="A163" s="1090"/>
      <c r="B163" s="1091"/>
      <c r="C163" s="1092"/>
      <c r="D163" s="741" t="s">
        <v>594</v>
      </c>
      <c r="E163" s="741"/>
      <c r="F163" s="741"/>
      <c r="G163" s="742"/>
      <c r="H163" s="706">
        <v>132000</v>
      </c>
      <c r="I163" s="707"/>
      <c r="J163" s="707"/>
      <c r="K163" s="708"/>
      <c r="L163" s="952"/>
      <c r="M163" s="953"/>
      <c r="N163" s="954"/>
      <c r="O163" s="249"/>
      <c r="P163" s="250"/>
      <c r="Q163" s="249"/>
      <c r="R163" s="249"/>
      <c r="S163" s="249"/>
      <c r="T163" s="249"/>
      <c r="U163" s="249"/>
      <c r="V163" s="249"/>
      <c r="W163" s="249"/>
      <c r="X163" s="249"/>
      <c r="Y163" s="249"/>
      <c r="Z163" s="249"/>
      <c r="AA163" s="249"/>
      <c r="AB163" s="249"/>
      <c r="AC163" s="162"/>
      <c r="AD163" s="162"/>
      <c r="AE163" s="162"/>
      <c r="AF163" s="162"/>
      <c r="AG163" s="162"/>
      <c r="AH163" s="162"/>
      <c r="AI163" s="162"/>
      <c r="AJ163" s="162"/>
      <c r="AK163" s="162"/>
      <c r="AL163" s="162"/>
      <c r="AM163" s="162"/>
      <c r="AN163" s="162"/>
      <c r="AO163" s="162"/>
      <c r="AP163" s="162"/>
    </row>
    <row r="164" spans="1:42" s="486" customFormat="1" ht="12" customHeight="1">
      <c r="A164" s="1090"/>
      <c r="B164" s="1091"/>
      <c r="C164" s="1092"/>
      <c r="D164" s="712" t="s">
        <v>590</v>
      </c>
      <c r="E164" s="712"/>
      <c r="F164" s="712"/>
      <c r="G164" s="713"/>
      <c r="H164" s="706">
        <v>780340</v>
      </c>
      <c r="I164" s="707"/>
      <c r="J164" s="707"/>
      <c r="K164" s="708"/>
      <c r="L164" s="952"/>
      <c r="M164" s="953"/>
      <c r="N164" s="954"/>
      <c r="O164" s="249"/>
      <c r="P164" s="250"/>
      <c r="Q164" s="249"/>
      <c r="R164" s="249"/>
      <c r="S164" s="249"/>
      <c r="T164" s="249"/>
      <c r="U164" s="249"/>
      <c r="V164" s="249"/>
      <c r="W164" s="249"/>
      <c r="X164" s="249"/>
      <c r="Y164" s="249"/>
      <c r="Z164" s="249"/>
      <c r="AA164" s="249"/>
      <c r="AB164" s="249"/>
      <c r="AC164" s="484"/>
      <c r="AD164" s="484"/>
      <c r="AE164" s="484"/>
      <c r="AF164" s="484"/>
      <c r="AG164" s="484"/>
      <c r="AH164" s="484"/>
      <c r="AI164" s="484"/>
      <c r="AJ164" s="484"/>
      <c r="AK164" s="484"/>
      <c r="AL164" s="484"/>
      <c r="AM164" s="484"/>
      <c r="AN164" s="484"/>
      <c r="AO164" s="484"/>
      <c r="AP164" s="484"/>
    </row>
    <row r="165" spans="1:42" s="486" customFormat="1" ht="12" customHeight="1">
      <c r="A165" s="1093"/>
      <c r="B165" s="1094"/>
      <c r="C165" s="1095"/>
      <c r="D165" s="712" t="s">
        <v>595</v>
      </c>
      <c r="E165" s="712"/>
      <c r="F165" s="712"/>
      <c r="G165" s="713"/>
      <c r="H165" s="706">
        <v>15000</v>
      </c>
      <c r="I165" s="707"/>
      <c r="J165" s="707"/>
      <c r="K165" s="708"/>
      <c r="L165" s="952"/>
      <c r="M165" s="953"/>
      <c r="N165" s="954"/>
      <c r="O165" s="249"/>
      <c r="P165" s="250"/>
      <c r="Q165" s="249"/>
      <c r="R165" s="249"/>
      <c r="S165" s="249"/>
      <c r="T165" s="249"/>
      <c r="U165" s="249"/>
      <c r="V165" s="249"/>
      <c r="W165" s="249"/>
      <c r="X165" s="249"/>
      <c r="Y165" s="249"/>
      <c r="Z165" s="249"/>
      <c r="AA165" s="249"/>
      <c r="AB165" s="249"/>
      <c r="AC165" s="484"/>
      <c r="AD165" s="484"/>
      <c r="AE165" s="484"/>
      <c r="AF165" s="484"/>
      <c r="AG165" s="484"/>
      <c r="AH165" s="484"/>
      <c r="AI165" s="484"/>
      <c r="AJ165" s="484"/>
      <c r="AK165" s="484"/>
      <c r="AL165" s="484"/>
      <c r="AM165" s="484"/>
      <c r="AN165" s="484"/>
      <c r="AO165" s="484"/>
      <c r="AP165" s="484"/>
    </row>
    <row r="166" spans="1:42" s="180" customFormat="1" ht="15" customHeight="1">
      <c r="A166" s="709" t="s">
        <v>310</v>
      </c>
      <c r="B166" s="710"/>
      <c r="C166" s="710"/>
      <c r="D166" s="710"/>
      <c r="E166" s="710"/>
      <c r="F166" s="710"/>
      <c r="G166" s="711"/>
      <c r="H166" s="706">
        <f>SUM(H150:K165)</f>
        <v>4867380</v>
      </c>
      <c r="I166" s="707"/>
      <c r="J166" s="707"/>
      <c r="K166" s="708"/>
      <c r="L166" s="1084" t="s">
        <v>502</v>
      </c>
      <c r="M166" s="1085"/>
      <c r="N166" s="1086"/>
      <c r="O166" s="154"/>
      <c r="P166" s="242"/>
      <c r="Q166" s="154"/>
      <c r="R166" s="154"/>
      <c r="S166" s="248"/>
      <c r="T166" s="248"/>
      <c r="U166" s="248"/>
      <c r="V166" s="248"/>
      <c r="W166" s="248"/>
      <c r="X166" s="248"/>
      <c r="Y166" s="248"/>
      <c r="Z166" s="248"/>
      <c r="AA166" s="248"/>
      <c r="AB166" s="248"/>
      <c r="AC166" s="162"/>
      <c r="AD166" s="162"/>
      <c r="AE166" s="162"/>
      <c r="AF166" s="162"/>
      <c r="AG166" s="162"/>
      <c r="AH166" s="162"/>
      <c r="AI166" s="162"/>
      <c r="AJ166" s="162"/>
      <c r="AK166" s="162"/>
      <c r="AL166" s="162"/>
      <c r="AM166" s="162"/>
      <c r="AN166" s="162"/>
      <c r="AO166" s="162"/>
      <c r="AP166" s="162"/>
    </row>
    <row r="167" spans="1:42" s="180" customFormat="1" ht="3.75" customHeight="1">
      <c r="A167" s="11"/>
      <c r="B167" s="11"/>
      <c r="C167" s="11"/>
      <c r="D167" s="11"/>
      <c r="E167" s="164"/>
      <c r="F167" s="164"/>
      <c r="G167" s="164"/>
      <c r="H167" s="164"/>
      <c r="I167" s="164"/>
      <c r="J167" s="164"/>
      <c r="K167" s="164"/>
      <c r="L167" s="249"/>
      <c r="M167" s="249"/>
      <c r="N167" s="249"/>
      <c r="O167" s="95"/>
      <c r="P167" s="37"/>
      <c r="Q167" s="95"/>
      <c r="R167" s="95"/>
      <c r="S167" s="248"/>
      <c r="T167" s="248"/>
      <c r="U167" s="248"/>
      <c r="V167" s="248"/>
      <c r="W167" s="248"/>
      <c r="X167" s="248"/>
      <c r="Y167" s="248"/>
      <c r="Z167" s="248"/>
      <c r="AA167" s="248"/>
      <c r="AB167" s="248"/>
      <c r="AC167" s="162"/>
      <c r="AD167" s="162"/>
      <c r="AE167" s="162"/>
      <c r="AF167" s="162"/>
      <c r="AG167" s="162"/>
      <c r="AH167" s="162"/>
      <c r="AI167" s="162"/>
      <c r="AJ167" s="162"/>
      <c r="AK167" s="162"/>
      <c r="AL167" s="162"/>
      <c r="AM167" s="162"/>
      <c r="AN167" s="162"/>
      <c r="AO167" s="162"/>
      <c r="AP167" s="162"/>
    </row>
    <row r="168" spans="1:42" s="180" customFormat="1" ht="14.25" customHeight="1">
      <c r="A168" s="674" t="s">
        <v>309</v>
      </c>
      <c r="B168" s="674"/>
      <c r="C168" s="674"/>
      <c r="D168" s="674"/>
      <c r="E168" s="674"/>
      <c r="F168" s="674"/>
      <c r="G168" s="674"/>
      <c r="H168" s="674"/>
      <c r="I168" s="674"/>
      <c r="J168" s="674"/>
      <c r="K168" s="674"/>
      <c r="L168" s="674"/>
      <c r="M168" s="674"/>
      <c r="N168" s="674"/>
      <c r="P168" s="162"/>
      <c r="S168" s="154"/>
      <c r="T168" s="154"/>
      <c r="U168" s="154"/>
      <c r="V168" s="154"/>
      <c r="W168" s="154"/>
      <c r="X168" s="154"/>
      <c r="Y168" s="154"/>
      <c r="Z168" s="154"/>
      <c r="AA168" s="154"/>
      <c r="AB168" s="154"/>
      <c r="AC168" s="162"/>
      <c r="AD168" s="162"/>
      <c r="AE168" s="162"/>
      <c r="AF168" s="162"/>
      <c r="AG168" s="162"/>
      <c r="AH168" s="162"/>
      <c r="AI168" s="162"/>
      <c r="AJ168" s="162"/>
      <c r="AK168" s="162"/>
      <c r="AL168" s="162"/>
      <c r="AM168" s="162"/>
      <c r="AN168" s="162"/>
      <c r="AO168" s="162"/>
      <c r="AP168" s="162"/>
    </row>
    <row r="169" spans="1:42" s="180" customFormat="1" ht="15" customHeight="1">
      <c r="A169" s="721">
        <f>M147</f>
        <v>4867380</v>
      </c>
      <c r="B169" s="721"/>
      <c r="C169" s="721"/>
      <c r="D169" s="191">
        <v>166370</v>
      </c>
      <c r="E169" s="190" t="s">
        <v>218</v>
      </c>
      <c r="F169" s="170" t="s">
        <v>297</v>
      </c>
      <c r="G169" s="722">
        <f>ROUND(A169/D169,2)</f>
        <v>29.26</v>
      </c>
      <c r="H169" s="722"/>
      <c r="I169" s="720"/>
      <c r="J169" s="720"/>
      <c r="K169" s="720"/>
      <c r="L169" s="720"/>
      <c r="M169" s="720"/>
      <c r="N169" s="720"/>
      <c r="O169" s="6"/>
      <c r="P169" s="182"/>
      <c r="Q169" s="6"/>
      <c r="R169" s="6"/>
      <c r="S169" s="95"/>
      <c r="T169" s="95"/>
      <c r="U169" s="95"/>
      <c r="V169" s="95"/>
      <c r="W169" s="95"/>
      <c r="X169" s="95"/>
      <c r="Y169" s="95"/>
      <c r="Z169" s="95"/>
      <c r="AA169" s="95"/>
      <c r="AB169" s="95"/>
      <c r="AC169" s="162"/>
      <c r="AD169" s="162"/>
      <c r="AE169" s="162"/>
      <c r="AF169" s="162"/>
      <c r="AG169" s="162"/>
      <c r="AH169" s="162"/>
      <c r="AI169" s="162"/>
      <c r="AJ169" s="162"/>
      <c r="AK169" s="162"/>
      <c r="AL169" s="162"/>
      <c r="AM169" s="162"/>
      <c r="AN169" s="162"/>
      <c r="AO169" s="162"/>
      <c r="AP169" s="162"/>
    </row>
    <row r="170" spans="1:42" s="180" customFormat="1" ht="13.5" customHeight="1" thickBot="1">
      <c r="A170" s="779" t="s">
        <v>217</v>
      </c>
      <c r="B170" s="779"/>
      <c r="C170" s="175" t="s">
        <v>216</v>
      </c>
      <c r="D170" s="178" t="s">
        <v>215</v>
      </c>
      <c r="E170" s="776" t="s">
        <v>214</v>
      </c>
      <c r="F170" s="776"/>
      <c r="G170" s="776"/>
      <c r="H170" s="761" t="s">
        <v>213</v>
      </c>
      <c r="I170" s="762"/>
      <c r="J170" s="762"/>
      <c r="K170" s="762"/>
      <c r="L170" s="763"/>
      <c r="M170" s="776" t="s">
        <v>212</v>
      </c>
      <c r="N170" s="776"/>
      <c r="O170" s="6"/>
      <c r="P170" s="182"/>
      <c r="Q170" s="6"/>
      <c r="R170" s="6"/>
      <c r="AC170" s="162"/>
      <c r="AD170" s="162"/>
      <c r="AE170" s="162"/>
      <c r="AF170" s="162"/>
      <c r="AG170" s="162"/>
      <c r="AH170" s="162"/>
      <c r="AI170" s="162"/>
      <c r="AJ170" s="162"/>
      <c r="AK170" s="162"/>
      <c r="AL170" s="162"/>
      <c r="AM170" s="162"/>
      <c r="AN170" s="162"/>
      <c r="AO170" s="162"/>
      <c r="AP170" s="162"/>
    </row>
    <row r="171" spans="1:42" s="180" customFormat="1" ht="12" customHeight="1" thickTop="1">
      <c r="A171" s="753">
        <v>79.319999999999993</v>
      </c>
      <c r="B171" s="753"/>
      <c r="C171" s="189">
        <v>258</v>
      </c>
      <c r="D171" s="727">
        <f>G169</f>
        <v>29.26</v>
      </c>
      <c r="E171" s="777">
        <f t="shared" ref="E171:E177" si="13">ROUND(A171*$D$171,-1)</f>
        <v>2320</v>
      </c>
      <c r="F171" s="777"/>
      <c r="G171" s="777"/>
      <c r="H171" s="766">
        <f t="shared" ref="H171:H177" si="14">ROUND(E171*C171,0)</f>
        <v>598560</v>
      </c>
      <c r="I171" s="767"/>
      <c r="J171" s="767"/>
      <c r="K171" s="767"/>
      <c r="L171" s="768"/>
      <c r="M171" s="754"/>
      <c r="N171" s="754"/>
      <c r="O171" s="6"/>
      <c r="P171" s="182"/>
      <c r="Q171" s="6"/>
      <c r="R171" s="6"/>
      <c r="S171" s="6"/>
      <c r="T171" s="6"/>
      <c r="U171" s="6"/>
      <c r="V171" s="6"/>
      <c r="W171" s="6"/>
      <c r="X171" s="6"/>
      <c r="Y171" s="6"/>
      <c r="Z171" s="6"/>
      <c r="AA171" s="6"/>
      <c r="AB171" s="6"/>
      <c r="AC171" s="162"/>
      <c r="AD171" s="162"/>
      <c r="AE171" s="162"/>
      <c r="AF171" s="162"/>
      <c r="AG171" s="162"/>
      <c r="AH171" s="162"/>
      <c r="AI171" s="162"/>
      <c r="AJ171" s="162"/>
      <c r="AK171" s="162"/>
      <c r="AL171" s="162"/>
      <c r="AM171" s="162"/>
      <c r="AN171" s="162"/>
      <c r="AO171" s="162"/>
      <c r="AP171" s="162"/>
    </row>
    <row r="172" spans="1:42" s="180" customFormat="1" ht="12" customHeight="1">
      <c r="A172" s="751">
        <v>92.54</v>
      </c>
      <c r="B172" s="751"/>
      <c r="C172" s="188">
        <v>196</v>
      </c>
      <c r="D172" s="727"/>
      <c r="E172" s="732">
        <f t="shared" si="13"/>
        <v>2710</v>
      </c>
      <c r="F172" s="732"/>
      <c r="G172" s="732"/>
      <c r="H172" s="733">
        <f t="shared" si="14"/>
        <v>531160</v>
      </c>
      <c r="I172" s="734"/>
      <c r="J172" s="734"/>
      <c r="K172" s="734"/>
      <c r="L172" s="735"/>
      <c r="M172" s="752"/>
      <c r="N172" s="752"/>
      <c r="O172" s="6"/>
      <c r="P172" s="182"/>
      <c r="Q172" s="6"/>
      <c r="R172" s="6"/>
      <c r="S172" s="6"/>
      <c r="T172" s="6"/>
      <c r="U172" s="6"/>
      <c r="V172" s="6"/>
      <c r="W172" s="6"/>
      <c r="X172" s="6"/>
      <c r="Y172" s="6"/>
      <c r="Z172" s="6"/>
      <c r="AA172" s="6"/>
      <c r="AB172" s="6"/>
      <c r="AC172" s="162"/>
      <c r="AD172" s="162"/>
      <c r="AE172" s="162"/>
      <c r="AF172" s="162"/>
      <c r="AG172" s="162"/>
      <c r="AH172" s="162"/>
      <c r="AI172" s="162"/>
      <c r="AJ172" s="162"/>
      <c r="AK172" s="162"/>
      <c r="AL172" s="162"/>
      <c r="AM172" s="162"/>
      <c r="AN172" s="162"/>
      <c r="AO172" s="162"/>
      <c r="AP172" s="162"/>
    </row>
    <row r="173" spans="1:42" s="180" customFormat="1" ht="12" customHeight="1">
      <c r="A173" s="751">
        <v>109.07</v>
      </c>
      <c r="B173" s="751"/>
      <c r="C173" s="188">
        <v>815</v>
      </c>
      <c r="D173" s="727"/>
      <c r="E173" s="732">
        <f t="shared" si="13"/>
        <v>3190</v>
      </c>
      <c r="F173" s="732"/>
      <c r="G173" s="732"/>
      <c r="H173" s="733">
        <f t="shared" si="14"/>
        <v>2599850</v>
      </c>
      <c r="I173" s="734"/>
      <c r="J173" s="734"/>
      <c r="K173" s="734"/>
      <c r="L173" s="735"/>
      <c r="M173" s="752"/>
      <c r="N173" s="752"/>
      <c r="O173" s="6"/>
      <c r="P173" s="182"/>
      <c r="Q173" s="6"/>
      <c r="R173" s="6"/>
      <c r="S173" s="6"/>
      <c r="T173" s="6"/>
      <c r="U173" s="6"/>
      <c r="V173" s="6"/>
      <c r="W173" s="6"/>
      <c r="X173" s="6"/>
      <c r="Y173" s="6"/>
      <c r="Z173" s="6"/>
      <c r="AA173" s="6"/>
      <c r="AB173" s="6"/>
      <c r="AC173" s="162"/>
      <c r="AD173" s="162"/>
      <c r="AE173" s="162"/>
      <c r="AF173" s="162"/>
      <c r="AG173" s="162"/>
      <c r="AH173" s="162"/>
      <c r="AI173" s="162"/>
      <c r="AJ173" s="162"/>
      <c r="AK173" s="162"/>
      <c r="AL173" s="162"/>
      <c r="AM173" s="162"/>
      <c r="AN173" s="162"/>
      <c r="AO173" s="162"/>
      <c r="AP173" s="162"/>
    </row>
    <row r="174" spans="1:42" s="180" customFormat="1" ht="12" customHeight="1">
      <c r="A174" s="751">
        <v>128.9</v>
      </c>
      <c r="B174" s="751"/>
      <c r="C174" s="188">
        <v>68</v>
      </c>
      <c r="D174" s="727"/>
      <c r="E174" s="732">
        <f t="shared" si="13"/>
        <v>3770</v>
      </c>
      <c r="F174" s="732"/>
      <c r="G174" s="732"/>
      <c r="H174" s="733">
        <f t="shared" si="14"/>
        <v>256360</v>
      </c>
      <c r="I174" s="734"/>
      <c r="J174" s="734"/>
      <c r="K174" s="734"/>
      <c r="L174" s="735"/>
      <c r="M174" s="752"/>
      <c r="N174" s="752"/>
      <c r="O174" s="6"/>
      <c r="P174" s="182"/>
      <c r="Q174" s="6"/>
      <c r="R174" s="6"/>
      <c r="S174" s="6"/>
      <c r="T174" s="6"/>
      <c r="U174" s="6"/>
      <c r="V174" s="6"/>
      <c r="W174" s="6"/>
      <c r="X174" s="6"/>
      <c r="Y174" s="6"/>
      <c r="Z174" s="6"/>
      <c r="AA174" s="6"/>
      <c r="AB174" s="6"/>
      <c r="AC174" s="162"/>
      <c r="AD174" s="162"/>
      <c r="AE174" s="162"/>
      <c r="AF174" s="162"/>
      <c r="AG174" s="162"/>
      <c r="AH174" s="162"/>
      <c r="AI174" s="162"/>
      <c r="AJ174" s="162"/>
      <c r="AK174" s="162"/>
      <c r="AL174" s="162"/>
      <c r="AM174" s="162"/>
      <c r="AN174" s="162"/>
      <c r="AO174" s="162"/>
      <c r="AP174" s="162"/>
    </row>
    <row r="175" spans="1:42" s="180" customFormat="1" ht="12" customHeight="1">
      <c r="A175" s="751">
        <v>158.63999999999999</v>
      </c>
      <c r="B175" s="751"/>
      <c r="C175" s="188">
        <v>102</v>
      </c>
      <c r="D175" s="727"/>
      <c r="E175" s="732">
        <f t="shared" si="13"/>
        <v>4640</v>
      </c>
      <c r="F175" s="732"/>
      <c r="G175" s="732"/>
      <c r="H175" s="733">
        <f t="shared" si="14"/>
        <v>473280</v>
      </c>
      <c r="I175" s="734"/>
      <c r="J175" s="734"/>
      <c r="K175" s="734"/>
      <c r="L175" s="735"/>
      <c r="M175" s="752"/>
      <c r="N175" s="752"/>
      <c r="O175" s="6"/>
      <c r="P175" s="182"/>
      <c r="Q175" s="6"/>
      <c r="R175" s="6"/>
      <c r="S175" s="6"/>
      <c r="T175" s="6"/>
      <c r="U175" s="6"/>
      <c r="V175" s="6"/>
      <c r="W175" s="6"/>
      <c r="X175" s="6"/>
      <c r="Y175" s="6"/>
      <c r="Z175" s="6"/>
      <c r="AA175" s="6"/>
      <c r="AB175" s="6"/>
      <c r="AC175" s="162"/>
      <c r="AD175" s="162"/>
      <c r="AE175" s="162"/>
      <c r="AF175" s="162"/>
      <c r="AG175" s="162"/>
      <c r="AH175" s="162"/>
      <c r="AI175" s="162"/>
      <c r="AJ175" s="162"/>
      <c r="AK175" s="162"/>
      <c r="AL175" s="162"/>
      <c r="AM175" s="162"/>
      <c r="AN175" s="162"/>
      <c r="AO175" s="162"/>
      <c r="AP175" s="162"/>
    </row>
    <row r="176" spans="1:42" s="180" customFormat="1" ht="12" customHeight="1">
      <c r="A176" s="751">
        <v>188.39</v>
      </c>
      <c r="B176" s="751"/>
      <c r="C176" s="188">
        <v>34</v>
      </c>
      <c r="D176" s="727"/>
      <c r="E176" s="732">
        <f t="shared" si="13"/>
        <v>5510</v>
      </c>
      <c r="F176" s="732"/>
      <c r="G176" s="732"/>
      <c r="H176" s="733">
        <f t="shared" si="14"/>
        <v>187340</v>
      </c>
      <c r="I176" s="734"/>
      <c r="J176" s="734"/>
      <c r="K176" s="734"/>
      <c r="L176" s="735"/>
      <c r="M176" s="752"/>
      <c r="N176" s="752"/>
      <c r="O176" s="164"/>
      <c r="P176" s="183"/>
      <c r="Q176" s="164"/>
      <c r="R176" s="164"/>
      <c r="S176" s="6"/>
      <c r="T176" s="6"/>
      <c r="U176" s="6"/>
      <c r="V176" s="6"/>
      <c r="W176" s="6"/>
      <c r="X176" s="6"/>
      <c r="Y176" s="6"/>
      <c r="Z176" s="6"/>
      <c r="AA176" s="6"/>
      <c r="AB176" s="6"/>
      <c r="AC176" s="162"/>
      <c r="AD176" s="162"/>
      <c r="AE176" s="162"/>
      <c r="AF176" s="162"/>
      <c r="AG176" s="162"/>
      <c r="AH176" s="162"/>
      <c r="AI176" s="162"/>
      <c r="AJ176" s="162"/>
      <c r="AK176" s="162"/>
      <c r="AL176" s="162"/>
      <c r="AM176" s="162"/>
      <c r="AN176" s="162"/>
      <c r="AO176" s="162"/>
      <c r="AP176" s="162"/>
    </row>
    <row r="177" spans="1:42" s="180" customFormat="1" ht="12" customHeight="1">
      <c r="A177" s="751">
        <v>221.44</v>
      </c>
      <c r="B177" s="751"/>
      <c r="C177" s="188">
        <v>34</v>
      </c>
      <c r="D177" s="729"/>
      <c r="E177" s="732">
        <f t="shared" si="13"/>
        <v>6480</v>
      </c>
      <c r="F177" s="732"/>
      <c r="G177" s="732"/>
      <c r="H177" s="733">
        <f t="shared" si="14"/>
        <v>220320</v>
      </c>
      <c r="I177" s="734"/>
      <c r="J177" s="734"/>
      <c r="K177" s="734"/>
      <c r="L177" s="735"/>
      <c r="M177" s="756"/>
      <c r="N177" s="756"/>
      <c r="O177" s="164"/>
      <c r="P177" s="183"/>
      <c r="Q177" s="164"/>
      <c r="R177" s="164"/>
      <c r="S177" s="6"/>
      <c r="T177" s="6"/>
      <c r="U177" s="6"/>
      <c r="V177" s="6"/>
      <c r="W177" s="6"/>
      <c r="X177" s="6"/>
      <c r="Y177" s="6"/>
      <c r="Z177" s="6"/>
      <c r="AA177" s="6"/>
      <c r="AB177" s="6"/>
      <c r="AC177" s="162"/>
      <c r="AD177" s="162"/>
      <c r="AE177" s="162"/>
      <c r="AF177" s="162"/>
      <c r="AG177" s="162"/>
      <c r="AH177" s="162"/>
      <c r="AI177" s="162"/>
      <c r="AJ177" s="162"/>
      <c r="AK177" s="162"/>
      <c r="AL177" s="162"/>
      <c r="AM177" s="162"/>
      <c r="AN177" s="162"/>
      <c r="AO177" s="162"/>
      <c r="AP177" s="162"/>
    </row>
    <row r="178" spans="1:42" s="180" customFormat="1" ht="12" customHeight="1">
      <c r="A178" s="755" t="s">
        <v>211</v>
      </c>
      <c r="B178" s="755"/>
      <c r="C178" s="94">
        <f>SUM(C171:C177)</f>
        <v>1507</v>
      </c>
      <c r="D178" s="173"/>
      <c r="E178" s="732"/>
      <c r="F178" s="732"/>
      <c r="G178" s="732"/>
      <c r="H178" s="757">
        <f>SUM(H171:H177)</f>
        <v>4866870</v>
      </c>
      <c r="I178" s="758"/>
      <c r="J178" s="758"/>
      <c r="K178" s="758"/>
      <c r="L178" s="759"/>
      <c r="M178" s="172" t="s">
        <v>210</v>
      </c>
      <c r="N178" s="176">
        <f>H178-A169</f>
        <v>-510</v>
      </c>
      <c r="O178" s="219"/>
      <c r="P178" s="220"/>
      <c r="Q178" s="219"/>
      <c r="R178" s="219"/>
      <c r="S178" s="164"/>
      <c r="T178" s="164"/>
      <c r="U178" s="164"/>
      <c r="V178" s="164"/>
      <c r="W178" s="164"/>
      <c r="X178" s="164"/>
      <c r="Y178" s="164"/>
      <c r="Z178" s="164"/>
      <c r="AA178" s="164"/>
      <c r="AB178" s="164"/>
      <c r="AC178" s="162"/>
      <c r="AD178" s="162"/>
      <c r="AE178" s="162"/>
      <c r="AF178" s="162"/>
      <c r="AG178" s="162"/>
      <c r="AH178" s="162"/>
      <c r="AI178" s="162"/>
      <c r="AJ178" s="162"/>
      <c r="AK178" s="162"/>
      <c r="AL178" s="162"/>
      <c r="AM178" s="162"/>
      <c r="AN178" s="162"/>
      <c r="AO178" s="162"/>
      <c r="AP178" s="162"/>
    </row>
    <row r="179" spans="1:42" s="180" customFormat="1" ht="3.75" customHeight="1">
      <c r="C179" s="6"/>
      <c r="E179" s="36"/>
      <c r="F179" s="36"/>
      <c r="G179" s="36"/>
      <c r="H179" s="231"/>
      <c r="I179" s="231"/>
      <c r="J179" s="231"/>
      <c r="K179" s="231"/>
      <c r="L179" s="231"/>
      <c r="N179" s="164"/>
      <c r="O179" s="154"/>
      <c r="P179" s="242"/>
      <c r="Q179" s="154"/>
      <c r="R179" s="154"/>
      <c r="S179" s="164"/>
      <c r="T179" s="164"/>
      <c r="U179" s="164"/>
      <c r="V179" s="164"/>
      <c r="W179" s="164"/>
      <c r="X179" s="164"/>
      <c r="Y179" s="164"/>
      <c r="Z179" s="164"/>
      <c r="AA179" s="164"/>
      <c r="AB179" s="164"/>
      <c r="AC179" s="162"/>
      <c r="AD179" s="162"/>
      <c r="AE179" s="162"/>
      <c r="AF179" s="162"/>
      <c r="AG179" s="162"/>
      <c r="AH179" s="162"/>
      <c r="AI179" s="162"/>
      <c r="AJ179" s="162"/>
      <c r="AK179" s="162"/>
      <c r="AL179" s="162"/>
      <c r="AM179" s="162"/>
      <c r="AN179" s="162"/>
      <c r="AO179" s="162"/>
      <c r="AP179" s="162"/>
    </row>
    <row r="180" spans="1:42" s="180" customFormat="1" ht="14.25" customHeight="1">
      <c r="A180" s="371" t="s">
        <v>308</v>
      </c>
      <c r="B180" s="371"/>
      <c r="C180" s="371"/>
      <c r="D180" s="221" t="s">
        <v>296</v>
      </c>
      <c r="E180" s="221"/>
      <c r="F180" s="221"/>
      <c r="G180" s="221"/>
      <c r="H180" s="221"/>
      <c r="I180" s="221"/>
      <c r="J180" s="221"/>
      <c r="K180" s="221"/>
      <c r="L180" s="380"/>
      <c r="M180" s="764">
        <f>H190</f>
        <v>12584750</v>
      </c>
      <c r="N180" s="764"/>
      <c r="P180" s="162"/>
      <c r="S180" s="219"/>
      <c r="T180" s="219"/>
      <c r="U180" s="219"/>
      <c r="V180" s="219"/>
      <c r="W180" s="219"/>
      <c r="X180" s="219"/>
      <c r="Y180" s="219"/>
      <c r="Z180" s="219"/>
      <c r="AA180" s="219"/>
      <c r="AB180" s="219"/>
      <c r="AC180" s="162"/>
      <c r="AD180" s="162"/>
      <c r="AE180" s="162"/>
      <c r="AF180" s="162"/>
      <c r="AG180" s="162"/>
      <c r="AH180" s="162"/>
      <c r="AI180" s="162"/>
      <c r="AJ180" s="162"/>
      <c r="AK180" s="162"/>
      <c r="AL180" s="162"/>
      <c r="AM180" s="162"/>
      <c r="AN180" s="162"/>
      <c r="AO180" s="162"/>
      <c r="AP180" s="162"/>
    </row>
    <row r="181" spans="1:42" s="180" customFormat="1" ht="17.25" customHeight="1">
      <c r="A181" s="778" t="s">
        <v>307</v>
      </c>
      <c r="B181" s="778"/>
      <c r="C181" s="778"/>
      <c r="D181" s="778"/>
      <c r="E181" s="778"/>
      <c r="F181" s="778"/>
      <c r="G181" s="778"/>
      <c r="H181" s="778"/>
      <c r="I181" s="778"/>
      <c r="J181" s="778"/>
      <c r="K181" s="778"/>
      <c r="L181" s="778"/>
      <c r="M181" s="778"/>
      <c r="N181" s="778"/>
      <c r="O181" s="6"/>
      <c r="P181" s="182"/>
      <c r="Q181" s="6"/>
      <c r="R181" s="6"/>
      <c r="S181" s="154"/>
      <c r="T181" s="154"/>
      <c r="U181" s="154"/>
      <c r="V181" s="154"/>
      <c r="W181" s="154"/>
      <c r="X181" s="154"/>
      <c r="Y181" s="154"/>
      <c r="Z181" s="154"/>
      <c r="AA181" s="154"/>
      <c r="AB181" s="154"/>
      <c r="AC181" s="162"/>
      <c r="AD181" s="162"/>
      <c r="AE181" s="162"/>
      <c r="AF181" s="162"/>
      <c r="AG181" s="162"/>
      <c r="AH181" s="162"/>
      <c r="AI181" s="162"/>
      <c r="AJ181" s="162"/>
      <c r="AK181" s="162"/>
      <c r="AL181" s="162"/>
      <c r="AM181" s="162"/>
      <c r="AN181" s="162"/>
      <c r="AO181" s="162"/>
      <c r="AP181" s="162"/>
    </row>
    <row r="182" spans="1:42" s="180" customFormat="1" ht="11.25" customHeight="1" thickBot="1">
      <c r="A182" s="779" t="s">
        <v>217</v>
      </c>
      <c r="B182" s="779"/>
      <c r="C182" s="384" t="s">
        <v>216</v>
      </c>
      <c r="D182" s="373" t="s">
        <v>215</v>
      </c>
      <c r="E182" s="776" t="s">
        <v>214</v>
      </c>
      <c r="F182" s="776"/>
      <c r="G182" s="776"/>
      <c r="H182" s="761" t="s">
        <v>213</v>
      </c>
      <c r="I182" s="762"/>
      <c r="J182" s="762"/>
      <c r="K182" s="762"/>
      <c r="L182" s="763"/>
      <c r="M182" s="776" t="s">
        <v>212</v>
      </c>
      <c r="N182" s="776"/>
      <c r="O182" s="6"/>
      <c r="P182" s="182"/>
      <c r="Q182" s="6"/>
      <c r="R182" s="6"/>
      <c r="AC182" s="162"/>
      <c r="AD182" s="162"/>
      <c r="AE182" s="162"/>
      <c r="AF182" s="162"/>
      <c r="AG182" s="162"/>
      <c r="AH182" s="162"/>
      <c r="AI182" s="162"/>
      <c r="AJ182" s="162"/>
      <c r="AK182" s="162"/>
      <c r="AL182" s="162"/>
      <c r="AM182" s="162"/>
      <c r="AN182" s="162"/>
      <c r="AO182" s="162"/>
      <c r="AP182" s="162"/>
    </row>
    <row r="183" spans="1:42" s="180" customFormat="1" ht="12" customHeight="1" thickTop="1">
      <c r="A183" s="753">
        <v>79.319999999999993</v>
      </c>
      <c r="B183" s="753"/>
      <c r="C183" s="189">
        <v>258</v>
      </c>
      <c r="D183" s="727">
        <v>75.650000000000006</v>
      </c>
      <c r="E183" s="777">
        <f t="shared" ref="E183:E189" si="15">ROUND(A183*$D$183,-1)</f>
        <v>6000</v>
      </c>
      <c r="F183" s="777"/>
      <c r="G183" s="777"/>
      <c r="H183" s="766">
        <f t="shared" ref="H183:H189" si="16">E183*C183</f>
        <v>1548000</v>
      </c>
      <c r="I183" s="767"/>
      <c r="J183" s="767"/>
      <c r="K183" s="767"/>
      <c r="L183" s="768"/>
      <c r="M183" s="754"/>
      <c r="N183" s="754"/>
      <c r="O183" s="6"/>
      <c r="P183" s="182"/>
      <c r="Q183" s="6"/>
      <c r="R183" s="6"/>
      <c r="S183" s="6"/>
      <c r="T183" s="6"/>
      <c r="U183" s="6"/>
      <c r="V183" s="6"/>
      <c r="W183" s="6"/>
      <c r="X183" s="6"/>
      <c r="Y183" s="6"/>
      <c r="Z183" s="6"/>
      <c r="AA183" s="6"/>
      <c r="AB183" s="6"/>
      <c r="AC183" s="162"/>
      <c r="AD183" s="162"/>
      <c r="AE183" s="162"/>
      <c r="AF183" s="162"/>
      <c r="AG183" s="162"/>
      <c r="AH183" s="162"/>
      <c r="AI183" s="162"/>
      <c r="AJ183" s="162"/>
      <c r="AK183" s="162"/>
      <c r="AL183" s="162"/>
      <c r="AM183" s="162"/>
      <c r="AN183" s="162"/>
      <c r="AO183" s="162"/>
      <c r="AP183" s="162"/>
    </row>
    <row r="184" spans="1:42" s="180" customFormat="1" ht="12" customHeight="1">
      <c r="A184" s="751">
        <v>92.54</v>
      </c>
      <c r="B184" s="751"/>
      <c r="C184" s="188">
        <v>196</v>
      </c>
      <c r="D184" s="727"/>
      <c r="E184" s="732">
        <f t="shared" si="15"/>
        <v>7000</v>
      </c>
      <c r="F184" s="732"/>
      <c r="G184" s="732"/>
      <c r="H184" s="733">
        <f t="shared" si="16"/>
        <v>1372000</v>
      </c>
      <c r="I184" s="734"/>
      <c r="J184" s="734"/>
      <c r="K184" s="734"/>
      <c r="L184" s="735"/>
      <c r="M184" s="752"/>
      <c r="N184" s="752"/>
      <c r="O184" s="6"/>
      <c r="P184" s="182"/>
      <c r="Q184" s="6"/>
      <c r="R184" s="6"/>
      <c r="S184" s="6"/>
      <c r="T184" s="6"/>
      <c r="U184" s="6"/>
      <c r="V184" s="6"/>
      <c r="W184" s="6"/>
      <c r="X184" s="6"/>
      <c r="Y184" s="6"/>
      <c r="Z184" s="6"/>
      <c r="AA184" s="6"/>
      <c r="AB184" s="6"/>
      <c r="AC184" s="162"/>
      <c r="AD184" s="162"/>
      <c r="AE184" s="162"/>
      <c r="AF184" s="162"/>
      <c r="AG184" s="162"/>
      <c r="AH184" s="162"/>
      <c r="AI184" s="162"/>
      <c r="AJ184" s="162"/>
      <c r="AK184" s="162"/>
      <c r="AL184" s="162"/>
      <c r="AM184" s="162"/>
      <c r="AN184" s="162"/>
      <c r="AO184" s="162"/>
      <c r="AP184" s="162"/>
    </row>
    <row r="185" spans="1:42" s="180" customFormat="1" ht="12" customHeight="1">
      <c r="A185" s="751">
        <v>109.07</v>
      </c>
      <c r="B185" s="751"/>
      <c r="C185" s="188">
        <v>815</v>
      </c>
      <c r="D185" s="727"/>
      <c r="E185" s="732">
        <f t="shared" si="15"/>
        <v>8250</v>
      </c>
      <c r="F185" s="732"/>
      <c r="G185" s="732"/>
      <c r="H185" s="733">
        <f t="shared" si="16"/>
        <v>6723750</v>
      </c>
      <c r="I185" s="734"/>
      <c r="J185" s="734"/>
      <c r="K185" s="734"/>
      <c r="L185" s="735"/>
      <c r="M185" s="752"/>
      <c r="N185" s="752"/>
      <c r="O185" s="6"/>
      <c r="P185" s="182"/>
      <c r="Q185" s="6"/>
      <c r="R185" s="6"/>
      <c r="S185" s="6"/>
      <c r="T185" s="6"/>
      <c r="U185" s="6"/>
      <c r="V185" s="6"/>
      <c r="W185" s="6"/>
      <c r="X185" s="6"/>
      <c r="Y185" s="6"/>
      <c r="Z185" s="6"/>
      <c r="AA185" s="6"/>
      <c r="AB185" s="6"/>
      <c r="AC185" s="162"/>
      <c r="AD185" s="162"/>
      <c r="AE185" s="162"/>
      <c r="AF185" s="162"/>
      <c r="AG185" s="162"/>
      <c r="AH185" s="162"/>
      <c r="AI185" s="162"/>
      <c r="AJ185" s="162"/>
      <c r="AK185" s="162"/>
      <c r="AL185" s="162"/>
      <c r="AM185" s="162"/>
      <c r="AN185" s="162"/>
      <c r="AO185" s="162"/>
      <c r="AP185" s="162"/>
    </row>
    <row r="186" spans="1:42" s="180" customFormat="1" ht="12" customHeight="1">
      <c r="A186" s="751">
        <v>128.9</v>
      </c>
      <c r="B186" s="751"/>
      <c r="C186" s="188">
        <v>68</v>
      </c>
      <c r="D186" s="727"/>
      <c r="E186" s="732">
        <f t="shared" si="15"/>
        <v>9750</v>
      </c>
      <c r="F186" s="732"/>
      <c r="G186" s="732"/>
      <c r="H186" s="733">
        <f t="shared" si="16"/>
        <v>663000</v>
      </c>
      <c r="I186" s="734"/>
      <c r="J186" s="734"/>
      <c r="K186" s="734"/>
      <c r="L186" s="735"/>
      <c r="M186" s="752"/>
      <c r="N186" s="752"/>
      <c r="O186" s="6"/>
      <c r="P186" s="182"/>
      <c r="Q186" s="6"/>
      <c r="R186" s="6"/>
      <c r="S186" s="6"/>
      <c r="T186" s="6"/>
      <c r="U186" s="6"/>
      <c r="V186" s="6"/>
      <c r="W186" s="6"/>
      <c r="X186" s="6"/>
      <c r="Y186" s="6"/>
      <c r="Z186" s="6"/>
      <c r="AA186" s="6"/>
      <c r="AB186" s="6"/>
      <c r="AC186" s="162"/>
      <c r="AD186" s="162"/>
      <c r="AE186" s="162"/>
      <c r="AF186" s="162"/>
      <c r="AG186" s="162"/>
      <c r="AH186" s="162"/>
      <c r="AI186" s="162"/>
      <c r="AJ186" s="162"/>
      <c r="AK186" s="162"/>
      <c r="AL186" s="162"/>
      <c r="AM186" s="162"/>
      <c r="AN186" s="162"/>
      <c r="AO186" s="162"/>
      <c r="AP186" s="162"/>
    </row>
    <row r="187" spans="1:42" s="180" customFormat="1" ht="12" customHeight="1">
      <c r="A187" s="751">
        <v>158.63999999999999</v>
      </c>
      <c r="B187" s="751"/>
      <c r="C187" s="188">
        <v>102</v>
      </c>
      <c r="D187" s="727"/>
      <c r="E187" s="732">
        <f t="shared" si="15"/>
        <v>12000</v>
      </c>
      <c r="F187" s="732"/>
      <c r="G187" s="732"/>
      <c r="H187" s="733">
        <f t="shared" si="16"/>
        <v>1224000</v>
      </c>
      <c r="I187" s="734"/>
      <c r="J187" s="734"/>
      <c r="K187" s="734"/>
      <c r="L187" s="735"/>
      <c r="M187" s="752"/>
      <c r="N187" s="752"/>
      <c r="O187" s="6"/>
      <c r="P187" s="182"/>
      <c r="Q187" s="6"/>
      <c r="R187" s="6"/>
      <c r="S187" s="6"/>
      <c r="T187" s="6"/>
      <c r="U187" s="6"/>
      <c r="V187" s="6"/>
      <c r="W187" s="6"/>
      <c r="X187" s="6"/>
      <c r="Y187" s="6"/>
      <c r="Z187" s="6"/>
      <c r="AA187" s="6"/>
      <c r="AB187" s="6"/>
      <c r="AC187" s="162"/>
      <c r="AD187" s="162"/>
      <c r="AE187" s="162"/>
      <c r="AF187" s="162"/>
      <c r="AG187" s="162"/>
      <c r="AH187" s="162"/>
      <c r="AI187" s="162"/>
      <c r="AJ187" s="162"/>
      <c r="AK187" s="162"/>
      <c r="AL187" s="162"/>
      <c r="AM187" s="162"/>
      <c r="AN187" s="162"/>
      <c r="AO187" s="162"/>
      <c r="AP187" s="162"/>
    </row>
    <row r="188" spans="1:42" s="180" customFormat="1" ht="12" customHeight="1">
      <c r="A188" s="751">
        <v>188.39</v>
      </c>
      <c r="B188" s="751"/>
      <c r="C188" s="188">
        <v>34</v>
      </c>
      <c r="D188" s="727"/>
      <c r="E188" s="732">
        <f t="shared" si="15"/>
        <v>14250</v>
      </c>
      <c r="F188" s="732"/>
      <c r="G188" s="732"/>
      <c r="H188" s="733">
        <f t="shared" si="16"/>
        <v>484500</v>
      </c>
      <c r="I188" s="734"/>
      <c r="J188" s="734"/>
      <c r="K188" s="734"/>
      <c r="L188" s="735"/>
      <c r="M188" s="752"/>
      <c r="N188" s="752"/>
      <c r="O188" s="164"/>
      <c r="P188" s="183"/>
      <c r="Q188" s="164"/>
      <c r="R188" s="164"/>
      <c r="S188" s="6"/>
      <c r="T188" s="6"/>
      <c r="U188" s="6"/>
      <c r="V188" s="6"/>
      <c r="W188" s="6"/>
      <c r="X188" s="6"/>
      <c r="Y188" s="6"/>
      <c r="Z188" s="6"/>
      <c r="AA188" s="6"/>
      <c r="AB188" s="6"/>
      <c r="AC188" s="162"/>
      <c r="AD188" s="162"/>
      <c r="AE188" s="162"/>
      <c r="AF188" s="162"/>
      <c r="AG188" s="162"/>
      <c r="AH188" s="162"/>
      <c r="AI188" s="162"/>
      <c r="AJ188" s="162"/>
      <c r="AK188" s="162"/>
      <c r="AL188" s="162"/>
      <c r="AM188" s="162"/>
      <c r="AN188" s="162"/>
      <c r="AO188" s="162"/>
      <c r="AP188" s="162"/>
    </row>
    <row r="189" spans="1:42" s="180" customFormat="1" ht="12" customHeight="1">
      <c r="A189" s="751">
        <v>221.44</v>
      </c>
      <c r="B189" s="751"/>
      <c r="C189" s="188">
        <v>34</v>
      </c>
      <c r="D189" s="729"/>
      <c r="E189" s="732">
        <f t="shared" si="15"/>
        <v>16750</v>
      </c>
      <c r="F189" s="732"/>
      <c r="G189" s="732"/>
      <c r="H189" s="733">
        <f t="shared" si="16"/>
        <v>569500</v>
      </c>
      <c r="I189" s="734"/>
      <c r="J189" s="734"/>
      <c r="K189" s="734"/>
      <c r="L189" s="735"/>
      <c r="M189" s="756"/>
      <c r="N189" s="756"/>
      <c r="O189" s="204"/>
      <c r="P189" s="247"/>
      <c r="Q189" s="204"/>
      <c r="R189" s="204"/>
      <c r="S189" s="6"/>
      <c r="T189" s="6"/>
      <c r="U189" s="6"/>
      <c r="V189" s="6"/>
      <c r="W189" s="6"/>
      <c r="X189" s="6"/>
      <c r="Y189" s="6"/>
      <c r="Z189" s="6"/>
      <c r="AA189" s="6"/>
      <c r="AB189" s="6"/>
      <c r="AC189" s="162"/>
      <c r="AD189" s="162"/>
      <c r="AE189" s="162"/>
      <c r="AF189" s="162"/>
      <c r="AG189" s="162"/>
      <c r="AH189" s="162"/>
      <c r="AI189" s="162"/>
      <c r="AJ189" s="162"/>
      <c r="AK189" s="162"/>
      <c r="AL189" s="162"/>
      <c r="AM189" s="162"/>
      <c r="AN189" s="162"/>
      <c r="AO189" s="162"/>
      <c r="AP189" s="162"/>
    </row>
    <row r="190" spans="1:42" s="180" customFormat="1" ht="16.5" customHeight="1">
      <c r="A190" s="780" t="s">
        <v>211</v>
      </c>
      <c r="B190" s="781"/>
      <c r="C190" s="374">
        <f>SUM(C183:C189)</f>
        <v>1507</v>
      </c>
      <c r="D190" s="378"/>
      <c r="E190" s="732"/>
      <c r="F190" s="732"/>
      <c r="G190" s="732"/>
      <c r="H190" s="757">
        <f>SUM(H183:H189)</f>
        <v>12584750</v>
      </c>
      <c r="I190" s="758"/>
      <c r="J190" s="758"/>
      <c r="K190" s="758"/>
      <c r="L190" s="759"/>
      <c r="M190" s="377"/>
      <c r="N190" s="372"/>
      <c r="O190" s="219"/>
      <c r="P190" s="220"/>
      <c r="Q190" s="219"/>
      <c r="R190" s="219"/>
      <c r="S190" s="164"/>
      <c r="T190" s="164"/>
      <c r="U190" s="164"/>
      <c r="V190" s="164"/>
      <c r="W190" s="164"/>
      <c r="X190" s="164"/>
      <c r="Y190" s="164"/>
      <c r="Z190" s="164"/>
      <c r="AA190" s="164"/>
      <c r="AB190" s="164"/>
      <c r="AC190" s="162"/>
      <c r="AD190" s="162"/>
      <c r="AE190" s="162"/>
      <c r="AF190" s="162"/>
      <c r="AG190" s="162"/>
      <c r="AH190" s="162"/>
      <c r="AI190" s="162"/>
      <c r="AJ190" s="162"/>
      <c r="AK190" s="162"/>
      <c r="AL190" s="162"/>
      <c r="AM190" s="162"/>
      <c r="AN190" s="162"/>
      <c r="AO190" s="162"/>
      <c r="AP190" s="162"/>
    </row>
    <row r="191" spans="1:42" s="351" customFormat="1" ht="2.25" customHeight="1">
      <c r="A191" s="204"/>
      <c r="B191" s="204"/>
      <c r="C191" s="204"/>
      <c r="D191" s="204"/>
      <c r="E191" s="204"/>
      <c r="F191" s="204"/>
      <c r="G191" s="204"/>
      <c r="H191" s="204"/>
      <c r="I191" s="204"/>
      <c r="J191" s="204"/>
      <c r="K191" s="204"/>
      <c r="L191" s="204"/>
      <c r="M191" s="204"/>
      <c r="N191" s="204"/>
      <c r="O191" s="245"/>
      <c r="P191" s="246"/>
      <c r="Q191" s="245"/>
      <c r="R191" s="245"/>
      <c r="S191" s="204"/>
      <c r="T191" s="204"/>
      <c r="U191" s="204"/>
      <c r="V191" s="204"/>
      <c r="W191" s="204"/>
      <c r="X191" s="204"/>
      <c r="Y191" s="204"/>
      <c r="Z191" s="204"/>
      <c r="AA191" s="204"/>
      <c r="AB191" s="204"/>
      <c r="AC191" s="353"/>
      <c r="AD191" s="353"/>
      <c r="AE191" s="353"/>
      <c r="AF191" s="353"/>
      <c r="AG191" s="353"/>
      <c r="AH191" s="353"/>
      <c r="AI191" s="353"/>
      <c r="AJ191" s="353"/>
      <c r="AK191" s="353"/>
      <c r="AL191" s="353"/>
      <c r="AM191" s="353"/>
      <c r="AN191" s="353"/>
      <c r="AO191" s="353"/>
      <c r="AP191" s="353"/>
    </row>
    <row r="192" spans="1:42" s="180" customFormat="1" ht="14.25" customHeight="1">
      <c r="A192" s="171" t="s">
        <v>306</v>
      </c>
      <c r="B192" s="171"/>
      <c r="C192" s="171"/>
      <c r="D192" s="221" t="s">
        <v>296</v>
      </c>
      <c r="E192" s="221"/>
      <c r="F192" s="221"/>
      <c r="G192" s="221"/>
      <c r="H192" s="221"/>
      <c r="I192" s="221"/>
      <c r="J192" s="221"/>
      <c r="K192" s="221"/>
      <c r="M192" s="764">
        <f>D195</f>
        <v>1207840</v>
      </c>
      <c r="N192" s="764"/>
      <c r="O192" s="11"/>
      <c r="P192" s="244"/>
      <c r="Q192" s="11"/>
      <c r="R192" s="11"/>
      <c r="S192" s="219"/>
      <c r="T192" s="219"/>
      <c r="U192" s="219"/>
      <c r="V192" s="219"/>
      <c r="W192" s="219"/>
      <c r="X192" s="219"/>
      <c r="Y192" s="219"/>
      <c r="Z192" s="219"/>
      <c r="AA192" s="219"/>
      <c r="AB192" s="219"/>
      <c r="AC192" s="162"/>
      <c r="AD192" s="162"/>
      <c r="AE192" s="162"/>
      <c r="AF192" s="162"/>
      <c r="AG192" s="162"/>
      <c r="AH192" s="162"/>
      <c r="AI192" s="162"/>
      <c r="AJ192" s="162"/>
      <c r="AK192" s="162"/>
      <c r="AL192" s="162"/>
      <c r="AM192" s="162"/>
      <c r="AN192" s="162"/>
      <c r="AO192" s="162"/>
      <c r="AP192" s="162"/>
    </row>
    <row r="193" spans="1:42" s="180" customFormat="1" ht="12.75" customHeight="1">
      <c r="A193" s="69" t="s">
        <v>305</v>
      </c>
      <c r="B193" s="245"/>
      <c r="D193" s="245"/>
      <c r="E193" s="245"/>
      <c r="F193" s="245"/>
      <c r="G193" s="245"/>
      <c r="H193" s="245"/>
      <c r="I193" s="245"/>
      <c r="J193" s="245"/>
      <c r="K193" s="245"/>
      <c r="L193" s="245"/>
      <c r="M193" s="245"/>
      <c r="N193" s="245"/>
      <c r="O193" s="12"/>
      <c r="P193" s="243"/>
      <c r="Q193" s="12"/>
      <c r="R193" s="12"/>
      <c r="S193" s="245"/>
      <c r="T193" s="245"/>
      <c r="U193" s="245"/>
      <c r="V193" s="245"/>
      <c r="W193" s="245"/>
      <c r="X193" s="245"/>
      <c r="Y193" s="245"/>
      <c r="Z193" s="245"/>
      <c r="AA193" s="245"/>
      <c r="AB193" s="245"/>
      <c r="AC193" s="162"/>
      <c r="AD193" s="162"/>
      <c r="AE193" s="162"/>
      <c r="AF193" s="162"/>
      <c r="AG193" s="162"/>
      <c r="AH193" s="162"/>
      <c r="AI193" s="162"/>
      <c r="AJ193" s="162"/>
      <c r="AK193" s="162"/>
      <c r="AL193" s="162"/>
      <c r="AM193" s="162"/>
      <c r="AN193" s="162"/>
      <c r="AO193" s="162"/>
      <c r="AP193" s="162"/>
    </row>
    <row r="194" spans="1:42" s="180" customFormat="1" ht="12" customHeight="1" thickBot="1">
      <c r="A194" s="750" t="s">
        <v>304</v>
      </c>
      <c r="B194" s="750"/>
      <c r="C194" s="750"/>
      <c r="D194" s="750" t="s">
        <v>303</v>
      </c>
      <c r="E194" s="750"/>
      <c r="F194" s="750"/>
      <c r="G194" s="750" t="s">
        <v>302</v>
      </c>
      <c r="H194" s="750"/>
      <c r="I194" s="750"/>
      <c r="J194" s="750"/>
      <c r="K194" s="750"/>
      <c r="L194" s="750"/>
      <c r="M194" s="750"/>
      <c r="N194" s="750"/>
      <c r="O194" s="154"/>
      <c r="P194" s="242"/>
      <c r="Q194" s="154"/>
      <c r="R194" s="154"/>
      <c r="S194" s="11"/>
      <c r="T194" s="11"/>
      <c r="U194" s="11"/>
      <c r="V194" s="11"/>
      <c r="W194" s="11"/>
      <c r="X194" s="11"/>
      <c r="Y194" s="11"/>
      <c r="Z194" s="11"/>
      <c r="AA194" s="11"/>
      <c r="AB194" s="11"/>
      <c r="AC194" s="162"/>
      <c r="AD194" s="162"/>
      <c r="AE194" s="162"/>
      <c r="AF194" s="162"/>
      <c r="AG194" s="162"/>
      <c r="AH194" s="162"/>
      <c r="AI194" s="162"/>
      <c r="AJ194" s="162"/>
      <c r="AK194" s="162"/>
      <c r="AL194" s="162"/>
      <c r="AM194" s="162"/>
      <c r="AN194" s="162"/>
      <c r="AO194" s="162"/>
      <c r="AP194" s="162"/>
    </row>
    <row r="195" spans="1:42" s="180" customFormat="1" ht="12.75" customHeight="1" thickTop="1">
      <c r="A195" s="765" t="s">
        <v>301</v>
      </c>
      <c r="B195" s="765"/>
      <c r="C195" s="765"/>
      <c r="D195" s="1081">
        <v>1207840</v>
      </c>
      <c r="E195" s="1082"/>
      <c r="F195" s="1083"/>
      <c r="G195" s="769" t="s">
        <v>547</v>
      </c>
      <c r="H195" s="770"/>
      <c r="I195" s="770"/>
      <c r="J195" s="770"/>
      <c r="K195" s="770"/>
      <c r="L195" s="770"/>
      <c r="M195" s="770"/>
      <c r="N195" s="771"/>
      <c r="O195" s="95"/>
      <c r="P195" s="37"/>
      <c r="Q195" s="95"/>
      <c r="R195" s="95"/>
      <c r="S195" s="12"/>
      <c r="T195" s="12"/>
      <c r="U195" s="12"/>
      <c r="V195" s="12"/>
      <c r="W195" s="12"/>
      <c r="X195" s="12"/>
      <c r="Y195" s="12"/>
      <c r="Z195" s="12"/>
      <c r="AA195" s="12"/>
      <c r="AB195" s="12"/>
      <c r="AC195" s="162"/>
      <c r="AD195" s="162"/>
      <c r="AE195" s="162"/>
      <c r="AF195" s="162"/>
      <c r="AG195" s="162"/>
      <c r="AH195" s="162"/>
      <c r="AI195" s="162"/>
      <c r="AJ195" s="162"/>
      <c r="AK195" s="162"/>
      <c r="AL195" s="162"/>
      <c r="AM195" s="162"/>
      <c r="AN195" s="162"/>
      <c r="AO195" s="162"/>
      <c r="AP195" s="162"/>
    </row>
    <row r="196" spans="1:42" s="180" customFormat="1" ht="12.75" customHeight="1">
      <c r="A196" s="674" t="s">
        <v>300</v>
      </c>
      <c r="B196" s="674"/>
      <c r="C196" s="674"/>
      <c r="D196" s="674"/>
      <c r="E196" s="674"/>
      <c r="F196" s="674"/>
      <c r="G196" s="674"/>
      <c r="H196" s="674"/>
      <c r="I196" s="674"/>
      <c r="J196" s="674"/>
      <c r="K196" s="674"/>
      <c r="L196" s="674"/>
      <c r="M196" s="674"/>
      <c r="N196" s="674"/>
      <c r="P196" s="162"/>
      <c r="S196" s="154"/>
      <c r="T196" s="154"/>
      <c r="U196" s="154"/>
      <c r="V196" s="154"/>
      <c r="W196" s="154"/>
      <c r="X196" s="154"/>
      <c r="Y196" s="154"/>
      <c r="Z196" s="154"/>
      <c r="AA196" s="154"/>
      <c r="AB196" s="154"/>
      <c r="AC196" s="162"/>
      <c r="AD196" s="162"/>
      <c r="AE196" s="162"/>
      <c r="AF196" s="162"/>
      <c r="AG196" s="162"/>
      <c r="AH196" s="162"/>
      <c r="AI196" s="162"/>
      <c r="AJ196" s="162"/>
      <c r="AK196" s="162"/>
      <c r="AL196" s="162"/>
      <c r="AM196" s="162"/>
      <c r="AN196" s="162"/>
      <c r="AO196" s="162"/>
      <c r="AP196" s="162"/>
    </row>
    <row r="197" spans="1:42" s="180" customFormat="1" ht="12.75" customHeight="1">
      <c r="A197" s="721">
        <f>M192</f>
        <v>1207840</v>
      </c>
      <c r="B197" s="721"/>
      <c r="C197" s="721"/>
      <c r="D197" s="191">
        <v>166370</v>
      </c>
      <c r="E197" s="190" t="s">
        <v>218</v>
      </c>
      <c r="F197" s="170" t="s">
        <v>297</v>
      </c>
      <c r="G197" s="722">
        <f>ROUND(A197/D197,2)</f>
        <v>7.26</v>
      </c>
      <c r="H197" s="722"/>
      <c r="I197" s="720"/>
      <c r="J197" s="720"/>
      <c r="K197" s="720"/>
      <c r="L197" s="720"/>
      <c r="M197" s="720"/>
      <c r="N197" s="720"/>
      <c r="O197" s="6"/>
      <c r="P197" s="182"/>
      <c r="Q197" s="6"/>
      <c r="R197" s="6"/>
      <c r="S197" s="95"/>
      <c r="T197" s="95"/>
      <c r="U197" s="95"/>
      <c r="V197" s="95"/>
      <c r="W197" s="95"/>
      <c r="X197" s="95"/>
      <c r="Y197" s="95"/>
      <c r="Z197" s="95"/>
      <c r="AA197" s="95"/>
      <c r="AB197" s="95"/>
      <c r="AC197" s="162"/>
      <c r="AD197" s="162"/>
      <c r="AE197" s="162"/>
      <c r="AF197" s="162"/>
      <c r="AG197" s="162"/>
      <c r="AH197" s="162"/>
      <c r="AI197" s="162"/>
      <c r="AJ197" s="162"/>
      <c r="AK197" s="162"/>
      <c r="AL197" s="162"/>
      <c r="AM197" s="162"/>
      <c r="AN197" s="162"/>
      <c r="AO197" s="162"/>
      <c r="AP197" s="162"/>
    </row>
    <row r="198" spans="1:42" s="180" customFormat="1" ht="11.25" customHeight="1" thickBot="1">
      <c r="A198" s="779" t="s">
        <v>217</v>
      </c>
      <c r="B198" s="779"/>
      <c r="C198" s="175" t="s">
        <v>216</v>
      </c>
      <c r="D198" s="178" t="s">
        <v>215</v>
      </c>
      <c r="E198" s="776" t="s">
        <v>214</v>
      </c>
      <c r="F198" s="776"/>
      <c r="G198" s="776"/>
      <c r="H198" s="761" t="s">
        <v>213</v>
      </c>
      <c r="I198" s="762"/>
      <c r="J198" s="762"/>
      <c r="K198" s="762"/>
      <c r="L198" s="763"/>
      <c r="M198" s="776" t="s">
        <v>212</v>
      </c>
      <c r="N198" s="776"/>
      <c r="O198" s="6"/>
      <c r="P198" s="182"/>
      <c r="Q198" s="6"/>
      <c r="R198" s="6"/>
      <c r="AC198" s="162"/>
      <c r="AD198" s="162"/>
      <c r="AE198" s="162"/>
      <c r="AF198" s="162"/>
      <c r="AG198" s="162"/>
      <c r="AH198" s="162"/>
      <c r="AI198" s="162"/>
      <c r="AJ198" s="162"/>
      <c r="AK198" s="162"/>
      <c r="AL198" s="162"/>
      <c r="AM198" s="162"/>
      <c r="AN198" s="162"/>
      <c r="AO198" s="162"/>
      <c r="AP198" s="162"/>
    </row>
    <row r="199" spans="1:42" s="180" customFormat="1" ht="11.25" customHeight="1" thickTop="1">
      <c r="A199" s="753">
        <v>79.319999999999993</v>
      </c>
      <c r="B199" s="753"/>
      <c r="C199" s="189">
        <v>258</v>
      </c>
      <c r="D199" s="727">
        <f>G197</f>
        <v>7.26</v>
      </c>
      <c r="E199" s="777">
        <f t="shared" ref="E199:E205" si="17">ROUND(A199*$D$199,-1)</f>
        <v>580</v>
      </c>
      <c r="F199" s="777"/>
      <c r="G199" s="777"/>
      <c r="H199" s="766">
        <f t="shared" ref="H199:H205" si="18">ROUND(E199*C199,0)</f>
        <v>149640</v>
      </c>
      <c r="I199" s="767"/>
      <c r="J199" s="767"/>
      <c r="K199" s="767"/>
      <c r="L199" s="768"/>
      <c r="M199" s="754"/>
      <c r="N199" s="754"/>
      <c r="O199" s="6"/>
      <c r="P199" s="182"/>
      <c r="Q199" s="6"/>
      <c r="R199" s="6"/>
      <c r="S199" s="6"/>
      <c r="T199" s="6"/>
      <c r="U199" s="6"/>
      <c r="V199" s="6"/>
      <c r="W199" s="6"/>
      <c r="X199" s="6"/>
      <c r="Y199" s="6"/>
      <c r="Z199" s="6"/>
      <c r="AA199" s="6"/>
      <c r="AB199" s="6"/>
      <c r="AC199" s="162"/>
      <c r="AD199" s="162"/>
      <c r="AE199" s="162"/>
      <c r="AF199" s="162"/>
      <c r="AG199" s="162"/>
      <c r="AH199" s="162"/>
      <c r="AI199" s="162"/>
      <c r="AJ199" s="162"/>
      <c r="AK199" s="162"/>
      <c r="AL199" s="162"/>
      <c r="AM199" s="162"/>
      <c r="AN199" s="162"/>
      <c r="AO199" s="162"/>
      <c r="AP199" s="162"/>
    </row>
    <row r="200" spans="1:42" s="180" customFormat="1" ht="11.25" customHeight="1">
      <c r="A200" s="751">
        <v>92.54</v>
      </c>
      <c r="B200" s="751"/>
      <c r="C200" s="188">
        <v>196</v>
      </c>
      <c r="D200" s="727"/>
      <c r="E200" s="732">
        <f t="shared" si="17"/>
        <v>670</v>
      </c>
      <c r="F200" s="732"/>
      <c r="G200" s="732"/>
      <c r="H200" s="733">
        <f t="shared" si="18"/>
        <v>131320</v>
      </c>
      <c r="I200" s="734"/>
      <c r="J200" s="734"/>
      <c r="K200" s="734"/>
      <c r="L200" s="735"/>
      <c r="M200" s="752"/>
      <c r="N200" s="752"/>
      <c r="O200" s="6"/>
      <c r="P200" s="182"/>
      <c r="Q200" s="6"/>
      <c r="R200" s="6"/>
      <c r="S200" s="6"/>
      <c r="T200" s="6"/>
      <c r="U200" s="6"/>
      <c r="V200" s="6"/>
      <c r="W200" s="6"/>
      <c r="X200" s="6"/>
      <c r="Y200" s="6"/>
      <c r="Z200" s="6"/>
      <c r="AA200" s="6"/>
      <c r="AB200" s="6"/>
      <c r="AC200" s="162"/>
      <c r="AD200" s="162"/>
      <c r="AE200" s="162"/>
      <c r="AF200" s="162"/>
      <c r="AG200" s="162"/>
      <c r="AH200" s="162"/>
      <c r="AI200" s="162"/>
      <c r="AJ200" s="162"/>
      <c r="AK200" s="162"/>
      <c r="AL200" s="162"/>
      <c r="AM200" s="162"/>
      <c r="AN200" s="162"/>
      <c r="AO200" s="162"/>
      <c r="AP200" s="162"/>
    </row>
    <row r="201" spans="1:42" s="180" customFormat="1" ht="11.25" customHeight="1">
      <c r="A201" s="751">
        <v>109.07</v>
      </c>
      <c r="B201" s="751"/>
      <c r="C201" s="188">
        <v>815</v>
      </c>
      <c r="D201" s="727"/>
      <c r="E201" s="732">
        <f t="shared" si="17"/>
        <v>790</v>
      </c>
      <c r="F201" s="732"/>
      <c r="G201" s="732"/>
      <c r="H201" s="733">
        <f t="shared" si="18"/>
        <v>643850</v>
      </c>
      <c r="I201" s="734"/>
      <c r="J201" s="734"/>
      <c r="K201" s="734"/>
      <c r="L201" s="735"/>
      <c r="M201" s="752"/>
      <c r="N201" s="752"/>
      <c r="O201" s="6"/>
      <c r="P201" s="182"/>
      <c r="Q201" s="6"/>
      <c r="R201" s="6"/>
      <c r="S201" s="6"/>
      <c r="T201" s="6"/>
      <c r="U201" s="6"/>
      <c r="V201" s="6"/>
      <c r="W201" s="6"/>
      <c r="X201" s="6"/>
      <c r="Y201" s="6"/>
      <c r="Z201" s="6"/>
      <c r="AA201" s="6"/>
      <c r="AB201" s="6"/>
      <c r="AC201" s="162"/>
      <c r="AD201" s="162"/>
      <c r="AE201" s="162"/>
      <c r="AF201" s="162"/>
      <c r="AG201" s="162"/>
      <c r="AH201" s="162"/>
      <c r="AI201" s="162"/>
      <c r="AJ201" s="162"/>
      <c r="AK201" s="162"/>
      <c r="AL201" s="162"/>
      <c r="AM201" s="162"/>
      <c r="AN201" s="162"/>
      <c r="AO201" s="162"/>
      <c r="AP201" s="162"/>
    </row>
    <row r="202" spans="1:42" s="180" customFormat="1" ht="11.25" customHeight="1">
      <c r="A202" s="751">
        <v>128.9</v>
      </c>
      <c r="B202" s="751"/>
      <c r="C202" s="188">
        <v>68</v>
      </c>
      <c r="D202" s="727"/>
      <c r="E202" s="732">
        <f t="shared" si="17"/>
        <v>940</v>
      </c>
      <c r="F202" s="732"/>
      <c r="G202" s="732"/>
      <c r="H202" s="733">
        <f t="shared" si="18"/>
        <v>63920</v>
      </c>
      <c r="I202" s="734"/>
      <c r="J202" s="734"/>
      <c r="K202" s="734"/>
      <c r="L202" s="735"/>
      <c r="M202" s="752"/>
      <c r="N202" s="752"/>
      <c r="O202" s="6"/>
      <c r="P202" s="182"/>
      <c r="Q202" s="6"/>
      <c r="R202" s="6"/>
      <c r="S202" s="6"/>
      <c r="T202" s="6"/>
      <c r="U202" s="6"/>
      <c r="V202" s="6"/>
      <c r="W202" s="6"/>
      <c r="X202" s="6"/>
      <c r="Y202" s="6"/>
      <c r="Z202" s="6"/>
      <c r="AA202" s="6"/>
      <c r="AB202" s="6"/>
      <c r="AC202" s="162"/>
      <c r="AD202" s="162"/>
      <c r="AE202" s="162"/>
      <c r="AF202" s="162"/>
      <c r="AG202" s="162"/>
      <c r="AH202" s="162"/>
      <c r="AI202" s="162"/>
      <c r="AJ202" s="162"/>
      <c r="AK202" s="162"/>
      <c r="AL202" s="162"/>
      <c r="AM202" s="162"/>
      <c r="AN202" s="162"/>
      <c r="AO202" s="162"/>
      <c r="AP202" s="162"/>
    </row>
    <row r="203" spans="1:42" s="180" customFormat="1" ht="11.25" customHeight="1">
      <c r="A203" s="751">
        <v>158.63999999999999</v>
      </c>
      <c r="B203" s="751"/>
      <c r="C203" s="188">
        <v>102</v>
      </c>
      <c r="D203" s="727"/>
      <c r="E203" s="732">
        <f t="shared" si="17"/>
        <v>1150</v>
      </c>
      <c r="F203" s="732"/>
      <c r="G203" s="732"/>
      <c r="H203" s="733">
        <f t="shared" si="18"/>
        <v>117300</v>
      </c>
      <c r="I203" s="734"/>
      <c r="J203" s="734"/>
      <c r="K203" s="734"/>
      <c r="L203" s="735"/>
      <c r="M203" s="752"/>
      <c r="N203" s="752"/>
      <c r="O203" s="6"/>
      <c r="P203" s="182"/>
      <c r="Q203" s="6"/>
      <c r="R203" s="6"/>
      <c r="S203" s="6"/>
      <c r="T203" s="6"/>
      <c r="U203" s="6"/>
      <c r="V203" s="6"/>
      <c r="W203" s="6"/>
      <c r="X203" s="6"/>
      <c r="Y203" s="6"/>
      <c r="Z203" s="6"/>
      <c r="AA203" s="6"/>
      <c r="AB203" s="6"/>
      <c r="AC203" s="162"/>
      <c r="AD203" s="162"/>
      <c r="AE203" s="162"/>
      <c r="AF203" s="162"/>
      <c r="AG203" s="162"/>
      <c r="AH203" s="162"/>
      <c r="AI203" s="162"/>
      <c r="AJ203" s="162"/>
      <c r="AK203" s="162"/>
      <c r="AL203" s="162"/>
      <c r="AM203" s="162"/>
      <c r="AN203" s="162"/>
      <c r="AO203" s="162"/>
      <c r="AP203" s="162"/>
    </row>
    <row r="204" spans="1:42" s="180" customFormat="1" ht="11.25" customHeight="1">
      <c r="A204" s="751">
        <v>188.39</v>
      </c>
      <c r="B204" s="751"/>
      <c r="C204" s="188">
        <v>34</v>
      </c>
      <c r="D204" s="727"/>
      <c r="E204" s="732">
        <f t="shared" si="17"/>
        <v>1370</v>
      </c>
      <c r="F204" s="732"/>
      <c r="G204" s="732"/>
      <c r="H204" s="733">
        <f t="shared" si="18"/>
        <v>46580</v>
      </c>
      <c r="I204" s="734"/>
      <c r="J204" s="734"/>
      <c r="K204" s="734"/>
      <c r="L204" s="735"/>
      <c r="M204" s="752"/>
      <c r="N204" s="752"/>
      <c r="O204" s="164"/>
      <c r="P204" s="183"/>
      <c r="Q204" s="164"/>
      <c r="R204" s="164"/>
      <c r="S204" s="6"/>
      <c r="T204" s="6"/>
      <c r="U204" s="6"/>
      <c r="V204" s="6"/>
      <c r="W204" s="6"/>
      <c r="X204" s="6"/>
      <c r="Y204" s="6"/>
      <c r="Z204" s="6"/>
      <c r="AA204" s="6"/>
      <c r="AB204" s="6"/>
      <c r="AC204" s="162"/>
      <c r="AD204" s="162"/>
      <c r="AE204" s="162"/>
      <c r="AF204" s="162"/>
      <c r="AG204" s="162"/>
      <c r="AH204" s="162"/>
      <c r="AI204" s="162"/>
      <c r="AJ204" s="162"/>
      <c r="AK204" s="162"/>
      <c r="AL204" s="162"/>
      <c r="AM204" s="162"/>
      <c r="AN204" s="162"/>
      <c r="AO204" s="162"/>
      <c r="AP204" s="162"/>
    </row>
    <row r="205" spans="1:42" s="180" customFormat="1" ht="11.25" customHeight="1">
      <c r="A205" s="751">
        <v>221.44</v>
      </c>
      <c r="B205" s="751"/>
      <c r="C205" s="188">
        <v>34</v>
      </c>
      <c r="D205" s="729"/>
      <c r="E205" s="732">
        <f t="shared" si="17"/>
        <v>1610</v>
      </c>
      <c r="F205" s="732"/>
      <c r="G205" s="732"/>
      <c r="H205" s="733">
        <f t="shared" si="18"/>
        <v>54740</v>
      </c>
      <c r="I205" s="734"/>
      <c r="J205" s="734"/>
      <c r="K205" s="734"/>
      <c r="L205" s="735"/>
      <c r="M205" s="756"/>
      <c r="N205" s="756"/>
      <c r="O205" s="164"/>
      <c r="P205" s="183"/>
      <c r="Q205" s="164"/>
      <c r="R205" s="164"/>
      <c r="S205" s="6"/>
      <c r="T205" s="6"/>
      <c r="U205" s="6"/>
      <c r="V205" s="6"/>
      <c r="W205" s="6"/>
      <c r="X205" s="6"/>
      <c r="Y205" s="6"/>
      <c r="Z205" s="6"/>
      <c r="AA205" s="6"/>
      <c r="AB205" s="6"/>
      <c r="AC205" s="162"/>
      <c r="AD205" s="162"/>
      <c r="AE205" s="162"/>
      <c r="AF205" s="162"/>
      <c r="AG205" s="162"/>
      <c r="AH205" s="162"/>
      <c r="AI205" s="162"/>
      <c r="AJ205" s="162"/>
      <c r="AK205" s="162"/>
      <c r="AL205" s="162"/>
      <c r="AM205" s="162"/>
      <c r="AN205" s="162"/>
      <c r="AO205" s="162"/>
      <c r="AP205" s="162"/>
    </row>
    <row r="206" spans="1:42" s="180" customFormat="1" ht="12" customHeight="1">
      <c r="A206" s="780" t="s">
        <v>211</v>
      </c>
      <c r="B206" s="781"/>
      <c r="C206" s="94">
        <f>SUM(C199:C205)</f>
        <v>1507</v>
      </c>
      <c r="D206" s="173"/>
      <c r="E206" s="732"/>
      <c r="F206" s="732"/>
      <c r="G206" s="732"/>
      <c r="H206" s="757">
        <f>SUM(H199:H205)</f>
        <v>1207350</v>
      </c>
      <c r="I206" s="758"/>
      <c r="J206" s="758"/>
      <c r="K206" s="758"/>
      <c r="L206" s="759"/>
      <c r="M206" s="172" t="s">
        <v>210</v>
      </c>
      <c r="N206" s="176">
        <f>H206-A197</f>
        <v>-490</v>
      </c>
      <c r="O206" s="219"/>
      <c r="P206" s="220"/>
      <c r="Q206" s="219"/>
      <c r="R206" s="219"/>
      <c r="S206" s="164"/>
      <c r="T206" s="164"/>
      <c r="U206" s="164"/>
      <c r="V206" s="164"/>
      <c r="W206" s="164"/>
      <c r="X206" s="164"/>
      <c r="Y206" s="164"/>
      <c r="Z206" s="164"/>
      <c r="AA206" s="164"/>
      <c r="AB206" s="164"/>
      <c r="AC206" s="162"/>
      <c r="AD206" s="162"/>
      <c r="AE206" s="162"/>
      <c r="AF206" s="162"/>
      <c r="AG206" s="162"/>
      <c r="AH206" s="162"/>
      <c r="AI206" s="162"/>
      <c r="AJ206" s="162"/>
      <c r="AK206" s="162"/>
      <c r="AL206" s="162"/>
      <c r="AM206" s="162"/>
      <c r="AN206" s="162"/>
      <c r="AO206" s="162"/>
      <c r="AP206" s="162"/>
    </row>
    <row r="207" spans="1:42" s="180" customFormat="1" ht="2.25" customHeight="1">
      <c r="C207" s="6"/>
      <c r="E207" s="36"/>
      <c r="F207" s="36"/>
      <c r="G207" s="36"/>
      <c r="H207" s="231"/>
      <c r="I207" s="231"/>
      <c r="J207" s="231"/>
      <c r="K207" s="231"/>
      <c r="L207" s="231"/>
      <c r="N207" s="164"/>
      <c r="O207" s="217"/>
      <c r="P207" s="241"/>
      <c r="Q207" s="217"/>
      <c r="R207" s="217"/>
      <c r="S207" s="164"/>
      <c r="T207" s="164"/>
      <c r="U207" s="164"/>
      <c r="V207" s="164"/>
      <c r="W207" s="164"/>
      <c r="X207" s="164"/>
      <c r="Y207" s="164"/>
      <c r="Z207" s="164"/>
      <c r="AA207" s="164"/>
      <c r="AB207" s="164"/>
      <c r="AC207" s="162"/>
      <c r="AD207" s="162"/>
      <c r="AE207" s="162"/>
      <c r="AF207" s="162"/>
      <c r="AG207" s="162"/>
      <c r="AH207" s="162"/>
      <c r="AI207" s="162"/>
      <c r="AJ207" s="162"/>
      <c r="AK207" s="162"/>
      <c r="AL207" s="162"/>
      <c r="AM207" s="162"/>
      <c r="AN207" s="162"/>
      <c r="AO207" s="162"/>
      <c r="AP207" s="162"/>
    </row>
    <row r="208" spans="1:42" s="180" customFormat="1" ht="12.75" customHeight="1">
      <c r="A208" s="171" t="s">
        <v>299</v>
      </c>
      <c r="B208" s="171"/>
      <c r="C208" s="171"/>
      <c r="D208" s="221" t="s">
        <v>296</v>
      </c>
      <c r="E208" s="221"/>
      <c r="F208" s="221"/>
      <c r="G208" s="221"/>
      <c r="H208" s="221"/>
      <c r="I208" s="221"/>
      <c r="J208" s="221"/>
      <c r="K208" s="221"/>
      <c r="M208" s="764">
        <v>1319860</v>
      </c>
      <c r="N208" s="764"/>
      <c r="O208" s="61"/>
      <c r="P208" s="240"/>
      <c r="Q208"/>
      <c r="R208"/>
      <c r="S208" s="219"/>
      <c r="T208" s="219"/>
      <c r="U208" s="219"/>
      <c r="V208" s="219"/>
      <c r="W208" s="219"/>
      <c r="X208" s="219"/>
      <c r="Y208" s="219"/>
      <c r="Z208" s="219"/>
      <c r="AA208" s="219"/>
      <c r="AB208" s="219"/>
      <c r="AC208" s="162"/>
      <c r="AD208" s="162"/>
      <c r="AE208" s="162"/>
      <c r="AF208" s="162"/>
      <c r="AG208" s="162"/>
      <c r="AH208" s="162"/>
      <c r="AI208" s="162"/>
      <c r="AJ208" s="162"/>
      <c r="AK208" s="162"/>
      <c r="AL208" s="162"/>
      <c r="AM208" s="162"/>
      <c r="AN208" s="162"/>
      <c r="AO208" s="162"/>
      <c r="AP208" s="162"/>
    </row>
    <row r="209" spans="1:42" s="180" customFormat="1" ht="13.5" customHeight="1">
      <c r="A209" s="154" t="s">
        <v>298</v>
      </c>
      <c r="B209" s="171"/>
      <c r="C209" s="171"/>
      <c r="D209" s="71"/>
      <c r="E209" s="71"/>
      <c r="F209" s="71"/>
      <c r="G209" s="71"/>
      <c r="H209" s="71"/>
      <c r="I209" s="71"/>
      <c r="J209" s="71"/>
      <c r="K209" s="71"/>
      <c r="L209" s="217"/>
      <c r="M209" s="217"/>
      <c r="N209" s="217"/>
      <c r="O209" s="95"/>
      <c r="P209" s="37"/>
      <c r="Q209" s="95"/>
      <c r="R209" s="95"/>
      <c r="S209" s="217"/>
      <c r="T209" s="217"/>
      <c r="U209" s="217"/>
      <c r="V209" s="217"/>
      <c r="W209" s="217"/>
      <c r="X209" s="217"/>
      <c r="Y209" s="217"/>
      <c r="Z209" s="217"/>
      <c r="AA209" s="217"/>
      <c r="AB209" s="217"/>
      <c r="AC209" s="162"/>
      <c r="AD209" s="162"/>
      <c r="AE209" s="162"/>
      <c r="AF209" s="162"/>
      <c r="AG209" s="162"/>
      <c r="AH209" s="162"/>
      <c r="AI209" s="162"/>
      <c r="AJ209" s="162"/>
      <c r="AK209" s="162"/>
      <c r="AL209" s="162"/>
      <c r="AM209" s="162"/>
      <c r="AN209" s="162"/>
      <c r="AO209" s="162"/>
      <c r="AP209" s="162"/>
    </row>
    <row r="210" spans="1:42" customFormat="1" ht="12" customHeight="1">
      <c r="A210" s="480" t="s">
        <v>573</v>
      </c>
      <c r="B210" s="171"/>
      <c r="C210" s="171"/>
      <c r="O210" s="327" t="s">
        <v>437</v>
      </c>
      <c r="P210" s="162"/>
      <c r="Q210" s="180"/>
      <c r="R210" s="180"/>
      <c r="AC210" s="240"/>
      <c r="AD210" s="240"/>
      <c r="AE210" s="240"/>
      <c r="AF210" s="240"/>
      <c r="AG210" s="240"/>
      <c r="AH210" s="240"/>
      <c r="AI210" s="240"/>
      <c r="AJ210" s="240"/>
      <c r="AK210" s="240"/>
      <c r="AL210" s="240"/>
      <c r="AM210" s="240"/>
      <c r="AN210" s="240"/>
      <c r="AO210" s="240"/>
      <c r="AP210" s="240"/>
    </row>
    <row r="211" spans="1:42" s="180" customFormat="1" ht="12" customHeight="1">
      <c r="A211" s="721">
        <f>M208</f>
        <v>1319860</v>
      </c>
      <c r="B211" s="721"/>
      <c r="C211" s="721"/>
      <c r="D211" s="191">
        <v>166370</v>
      </c>
      <c r="E211" s="190" t="s">
        <v>218</v>
      </c>
      <c r="F211" s="170" t="s">
        <v>297</v>
      </c>
      <c r="G211" s="722">
        <f>ROUND(A211/D211,2)</f>
        <v>7.93</v>
      </c>
      <c r="H211" s="722"/>
      <c r="I211" s="720"/>
      <c r="J211" s="720"/>
      <c r="K211" s="720"/>
      <c r="L211" s="720"/>
      <c r="M211" s="720"/>
      <c r="N211" s="720"/>
      <c r="O211" s="6"/>
      <c r="P211" s="182"/>
      <c r="Q211" s="6"/>
      <c r="R211" s="6"/>
      <c r="S211" s="95"/>
      <c r="T211" s="95"/>
      <c r="U211" s="95"/>
      <c r="V211" s="95"/>
      <c r="W211" s="95"/>
      <c r="X211" s="95"/>
      <c r="Y211" s="95"/>
      <c r="Z211" s="95"/>
      <c r="AA211" s="95"/>
      <c r="AB211" s="95"/>
      <c r="AC211" s="185"/>
      <c r="AD211" s="239"/>
      <c r="AE211" s="239"/>
      <c r="AF211" s="162"/>
      <c r="AG211" s="162"/>
      <c r="AH211" s="162"/>
      <c r="AI211" s="162"/>
      <c r="AJ211" s="162"/>
      <c r="AK211" s="162"/>
      <c r="AL211" s="162"/>
      <c r="AM211" s="162"/>
      <c r="AN211" s="220"/>
      <c r="AO211" s="220"/>
      <c r="AP211" s="220"/>
    </row>
    <row r="212" spans="1:42" s="180" customFormat="1" ht="12" customHeight="1" thickBot="1">
      <c r="A212" s="779" t="s">
        <v>217</v>
      </c>
      <c r="B212" s="779"/>
      <c r="C212" s="175" t="s">
        <v>216</v>
      </c>
      <c r="D212" s="178" t="s">
        <v>215</v>
      </c>
      <c r="E212" s="776" t="s">
        <v>214</v>
      </c>
      <c r="F212" s="776"/>
      <c r="G212" s="776"/>
      <c r="H212" s="761" t="s">
        <v>213</v>
      </c>
      <c r="I212" s="762"/>
      <c r="J212" s="762"/>
      <c r="K212" s="762"/>
      <c r="L212" s="763"/>
      <c r="M212" s="776" t="s">
        <v>212</v>
      </c>
      <c r="N212" s="776"/>
      <c r="O212" s="6"/>
      <c r="P212" s="182"/>
      <c r="Q212" s="6"/>
      <c r="R212" s="6"/>
      <c r="AC212" s="1067"/>
      <c r="AD212" s="1067"/>
      <c r="AE212" s="1067"/>
      <c r="AF212" s="1067"/>
      <c r="AG212" s="1067"/>
      <c r="AH212" s="1067"/>
      <c r="AI212" s="1067"/>
      <c r="AJ212" s="1067"/>
      <c r="AK212" s="1067"/>
      <c r="AL212" s="1067"/>
      <c r="AM212" s="1067"/>
      <c r="AN212" s="1067"/>
      <c r="AO212" s="1067"/>
      <c r="AP212" s="162"/>
    </row>
    <row r="213" spans="1:42" s="180" customFormat="1" ht="11.25" customHeight="1" thickTop="1">
      <c r="A213" s="753">
        <v>79.319999999999993</v>
      </c>
      <c r="B213" s="753"/>
      <c r="C213" s="189">
        <v>258</v>
      </c>
      <c r="D213" s="727">
        <f>G211</f>
        <v>7.93</v>
      </c>
      <c r="E213" s="777">
        <f>ROUND(A213*$D$213,-1)</f>
        <v>630</v>
      </c>
      <c r="F213" s="777"/>
      <c r="G213" s="777"/>
      <c r="H213" s="766">
        <f>ROUND(E213*C213,0)</f>
        <v>162540</v>
      </c>
      <c r="I213" s="767"/>
      <c r="J213" s="767"/>
      <c r="K213" s="767"/>
      <c r="L213" s="768"/>
      <c r="M213" s="754"/>
      <c r="N213" s="754"/>
      <c r="O213" s="6"/>
      <c r="P213" s="182"/>
      <c r="Q213" s="6"/>
      <c r="R213" s="6"/>
      <c r="S213" s="6"/>
      <c r="T213" s="6"/>
      <c r="U213" s="6"/>
      <c r="V213" s="6"/>
      <c r="W213" s="6"/>
      <c r="X213" s="6"/>
      <c r="Y213" s="6"/>
      <c r="Z213" s="6"/>
      <c r="AA213" s="6"/>
      <c r="AB213" s="6"/>
      <c r="AC213" s="1067"/>
      <c r="AD213" s="1067"/>
      <c r="AE213" s="1067"/>
      <c r="AF213" s="1067"/>
      <c r="AG213" s="1067"/>
      <c r="AH213" s="1067"/>
      <c r="AI213" s="1067"/>
      <c r="AJ213" s="1067"/>
      <c r="AK213" s="1064"/>
      <c r="AL213" s="1065"/>
      <c r="AM213" s="1065"/>
      <c r="AN213" s="1064"/>
      <c r="AO213" s="1065"/>
      <c r="AP213" s="1064"/>
    </row>
    <row r="214" spans="1:42" s="180" customFormat="1" ht="11.25" customHeight="1">
      <c r="A214" s="751">
        <v>92.54</v>
      </c>
      <c r="B214" s="751"/>
      <c r="C214" s="188">
        <v>196</v>
      </c>
      <c r="D214" s="727"/>
      <c r="E214" s="732">
        <f t="shared" ref="E214:E219" si="19">ROUND(A214*$D$213,-1)</f>
        <v>730</v>
      </c>
      <c r="F214" s="732"/>
      <c r="G214" s="732"/>
      <c r="H214" s="733">
        <f t="shared" ref="H214:H219" si="20">ROUND(E214*C214,0)</f>
        <v>143080</v>
      </c>
      <c r="I214" s="734"/>
      <c r="J214" s="734"/>
      <c r="K214" s="734"/>
      <c r="L214" s="735"/>
      <c r="M214" s="752"/>
      <c r="N214" s="752"/>
      <c r="O214" s="6"/>
      <c r="P214" s="182"/>
      <c r="Q214" s="6"/>
      <c r="R214" s="6"/>
      <c r="S214" s="6"/>
      <c r="T214" s="6"/>
      <c r="U214" s="6"/>
      <c r="V214" s="6"/>
      <c r="W214" s="6"/>
      <c r="X214" s="6"/>
      <c r="Y214" s="6"/>
      <c r="Z214" s="6"/>
      <c r="AA214" s="6"/>
      <c r="AB214" s="6"/>
      <c r="AC214" s="1067"/>
      <c r="AD214" s="1067"/>
      <c r="AE214" s="1067"/>
      <c r="AF214" s="1067"/>
      <c r="AG214" s="1067"/>
      <c r="AH214" s="1067"/>
      <c r="AI214" s="1067"/>
      <c r="AJ214" s="1067"/>
      <c r="AK214" s="1065"/>
      <c r="AL214" s="1065"/>
      <c r="AM214" s="1065"/>
      <c r="AN214" s="1065"/>
      <c r="AO214" s="1065"/>
      <c r="AP214" s="1065"/>
    </row>
    <row r="215" spans="1:42" s="180" customFormat="1" ht="11.25" customHeight="1">
      <c r="A215" s="751">
        <v>109.07</v>
      </c>
      <c r="B215" s="751"/>
      <c r="C215" s="188">
        <v>815</v>
      </c>
      <c r="D215" s="727"/>
      <c r="E215" s="732">
        <f t="shared" si="19"/>
        <v>860</v>
      </c>
      <c r="F215" s="732"/>
      <c r="G215" s="732"/>
      <c r="H215" s="733">
        <f t="shared" si="20"/>
        <v>700900</v>
      </c>
      <c r="I215" s="734"/>
      <c r="J215" s="734"/>
      <c r="K215" s="734"/>
      <c r="L215" s="735"/>
      <c r="M215" s="752"/>
      <c r="N215" s="752"/>
      <c r="O215" s="6"/>
      <c r="P215" s="182"/>
      <c r="Q215" s="6"/>
      <c r="R215" s="6"/>
      <c r="S215" s="6"/>
      <c r="T215" s="6"/>
      <c r="U215" s="6"/>
      <c r="V215" s="6"/>
      <c r="W215" s="6"/>
      <c r="X215" s="6"/>
      <c r="Y215" s="6"/>
      <c r="Z215" s="6"/>
      <c r="AA215" s="6"/>
      <c r="AB215" s="6"/>
      <c r="AC215" s="1072"/>
      <c r="AD215" s="1072"/>
      <c r="AE215" s="1071"/>
      <c r="AF215" s="1068"/>
      <c r="AG215" s="237"/>
      <c r="AH215" s="1059"/>
      <c r="AI215" s="1059"/>
      <c r="AJ215" s="1059"/>
      <c r="AK215" s="1068"/>
      <c r="AL215" s="1067"/>
      <c r="AM215" s="1067"/>
      <c r="AN215" s="1068"/>
      <c r="AO215" s="1067"/>
      <c r="AP215" s="225"/>
    </row>
    <row r="216" spans="1:42" s="180" customFormat="1" ht="11.25" customHeight="1">
      <c r="A216" s="751">
        <v>128.9</v>
      </c>
      <c r="B216" s="751"/>
      <c r="C216" s="188">
        <v>68</v>
      </c>
      <c r="D216" s="727"/>
      <c r="E216" s="732">
        <f t="shared" si="19"/>
        <v>1020</v>
      </c>
      <c r="F216" s="732"/>
      <c r="G216" s="732"/>
      <c r="H216" s="733">
        <f t="shared" si="20"/>
        <v>69360</v>
      </c>
      <c r="I216" s="734"/>
      <c r="J216" s="734"/>
      <c r="K216" s="734"/>
      <c r="L216" s="735"/>
      <c r="M216" s="752"/>
      <c r="N216" s="752"/>
      <c r="O216" s="6"/>
      <c r="P216" s="182"/>
      <c r="Q216" s="6"/>
      <c r="R216" s="6"/>
      <c r="S216" s="6"/>
      <c r="T216" s="6"/>
      <c r="U216" s="6"/>
      <c r="V216" s="6"/>
      <c r="W216" s="6"/>
      <c r="X216" s="6"/>
      <c r="Y216" s="6"/>
      <c r="Z216" s="6"/>
      <c r="AA216" s="6"/>
      <c r="AB216" s="6"/>
      <c r="AC216" s="1072"/>
      <c r="AD216" s="1072"/>
      <c r="AE216" s="1071"/>
      <c r="AF216" s="1068"/>
      <c r="AG216" s="237"/>
      <c r="AH216" s="1070"/>
      <c r="AI216" s="1070"/>
      <c r="AJ216" s="1070"/>
      <c r="AK216" s="1069"/>
      <c r="AL216" s="1069"/>
      <c r="AM216" s="1069"/>
      <c r="AN216" s="1068"/>
      <c r="AO216" s="1068"/>
      <c r="AP216" s="238"/>
    </row>
    <row r="217" spans="1:42" s="180" customFormat="1" ht="11.25" customHeight="1">
      <c r="A217" s="751">
        <v>158.63999999999999</v>
      </c>
      <c r="B217" s="751"/>
      <c r="C217" s="188">
        <v>102</v>
      </c>
      <c r="D217" s="727"/>
      <c r="E217" s="732">
        <f t="shared" si="19"/>
        <v>1260</v>
      </c>
      <c r="F217" s="732"/>
      <c r="G217" s="732"/>
      <c r="H217" s="733">
        <f t="shared" si="20"/>
        <v>128520</v>
      </c>
      <c r="I217" s="734"/>
      <c r="J217" s="734"/>
      <c r="K217" s="734"/>
      <c r="L217" s="735"/>
      <c r="M217" s="752"/>
      <c r="N217" s="752"/>
      <c r="O217" s="6"/>
      <c r="P217" s="182"/>
      <c r="Q217" s="6"/>
      <c r="R217" s="6"/>
      <c r="S217" s="6"/>
      <c r="T217" s="6"/>
      <c r="U217" s="6"/>
      <c r="V217" s="6"/>
      <c r="W217" s="6"/>
      <c r="X217" s="6"/>
      <c r="Y217" s="6"/>
      <c r="Z217" s="6"/>
      <c r="AA217" s="6"/>
      <c r="AB217" s="6"/>
      <c r="AC217" s="1072"/>
      <c r="AD217" s="1072"/>
      <c r="AE217" s="1071"/>
      <c r="AF217" s="1068"/>
      <c r="AG217" s="237"/>
      <c r="AH217" s="1070"/>
      <c r="AI217" s="1070"/>
      <c r="AJ217" s="1070"/>
      <c r="AK217" s="1068"/>
      <c r="AL217" s="1068"/>
      <c r="AM217" s="1068"/>
      <c r="AN217" s="1068"/>
      <c r="AO217" s="1068"/>
      <c r="AP217" s="225"/>
    </row>
    <row r="218" spans="1:42" s="180" customFormat="1" ht="11.25" customHeight="1">
      <c r="A218" s="751">
        <v>188.39</v>
      </c>
      <c r="B218" s="751"/>
      <c r="C218" s="188">
        <v>34</v>
      </c>
      <c r="D218" s="727"/>
      <c r="E218" s="732">
        <f t="shared" si="19"/>
        <v>1490</v>
      </c>
      <c r="F218" s="732"/>
      <c r="G218" s="732"/>
      <c r="H218" s="733">
        <f t="shared" si="20"/>
        <v>50660</v>
      </c>
      <c r="I218" s="734"/>
      <c r="J218" s="734"/>
      <c r="K218" s="734"/>
      <c r="L218" s="735"/>
      <c r="M218" s="752"/>
      <c r="N218" s="752"/>
      <c r="O218" s="164"/>
      <c r="P218" s="183"/>
      <c r="Q218" s="164"/>
      <c r="R218" s="164"/>
      <c r="S218" s="6"/>
      <c r="T218" s="6"/>
      <c r="U218" s="6"/>
      <c r="V218" s="6"/>
      <c r="W218" s="6"/>
      <c r="X218" s="6"/>
      <c r="Y218" s="6"/>
      <c r="Z218" s="6"/>
      <c r="AA218" s="6"/>
      <c r="AB218" s="6"/>
      <c r="AC218" s="1066"/>
      <c r="AD218" s="1066"/>
      <c r="AE218" s="1066"/>
      <c r="AF218" s="1066"/>
      <c r="AG218" s="1066"/>
      <c r="AH218" s="1066"/>
      <c r="AI218" s="1066"/>
      <c r="AJ218" s="1066"/>
      <c r="AK218" s="1066"/>
      <c r="AL218" s="1066"/>
      <c r="AM218" s="1066"/>
      <c r="AN218" s="1066"/>
      <c r="AO218" s="1066"/>
      <c r="AP218" s="1066"/>
    </row>
    <row r="219" spans="1:42" s="180" customFormat="1" ht="11.25" customHeight="1">
      <c r="A219" s="751">
        <v>221.44</v>
      </c>
      <c r="B219" s="751"/>
      <c r="C219" s="188">
        <v>34</v>
      </c>
      <c r="D219" s="729"/>
      <c r="E219" s="732">
        <f t="shared" si="19"/>
        <v>1760</v>
      </c>
      <c r="F219" s="732"/>
      <c r="G219" s="732"/>
      <c r="H219" s="733">
        <f t="shared" si="20"/>
        <v>59840</v>
      </c>
      <c r="I219" s="734"/>
      <c r="J219" s="734"/>
      <c r="K219" s="734"/>
      <c r="L219" s="735"/>
      <c r="M219" s="756"/>
      <c r="N219" s="756"/>
      <c r="O219" s="164"/>
      <c r="P219" s="183"/>
      <c r="Q219" s="164"/>
      <c r="R219" s="164"/>
      <c r="S219" s="6"/>
      <c r="T219" s="6"/>
      <c r="U219" s="6"/>
      <c r="V219" s="6"/>
      <c r="W219" s="6"/>
      <c r="X219" s="6"/>
      <c r="Y219" s="6"/>
      <c r="Z219" s="6"/>
      <c r="AA219" s="6"/>
      <c r="AB219" s="6"/>
      <c r="AC219" s="1041"/>
      <c r="AD219" s="1041"/>
      <c r="AE219" s="1041"/>
      <c r="AF219" s="1041"/>
      <c r="AG219" s="1041"/>
      <c r="AH219" s="1041"/>
      <c r="AI219" s="1041"/>
      <c r="AJ219" s="1041"/>
      <c r="AK219" s="1041"/>
      <c r="AL219" s="1041"/>
      <c r="AM219" s="1041"/>
      <c r="AN219" s="1041"/>
      <c r="AO219" s="1041"/>
      <c r="AP219" s="1041"/>
    </row>
    <row r="220" spans="1:42" s="180" customFormat="1" ht="12" customHeight="1">
      <c r="A220" s="780" t="s">
        <v>211</v>
      </c>
      <c r="B220" s="781"/>
      <c r="C220" s="94">
        <f>SUM(C213:C219)</f>
        <v>1507</v>
      </c>
      <c r="D220" s="173"/>
      <c r="E220" s="732"/>
      <c r="F220" s="732"/>
      <c r="G220" s="732"/>
      <c r="H220" s="757">
        <f>SUM(H213:H219)</f>
        <v>1314900</v>
      </c>
      <c r="I220" s="758"/>
      <c r="J220" s="758"/>
      <c r="K220" s="758"/>
      <c r="L220" s="759"/>
      <c r="M220" s="172" t="s">
        <v>210</v>
      </c>
      <c r="N220" s="176">
        <f>H220-A211</f>
        <v>-4960</v>
      </c>
      <c r="O220" s="219"/>
      <c r="P220" s="220"/>
      <c r="Q220" s="219"/>
      <c r="R220" s="219"/>
      <c r="S220" s="164"/>
      <c r="T220" s="164"/>
      <c r="U220" s="164"/>
      <c r="V220" s="164"/>
      <c r="W220" s="164"/>
      <c r="X220" s="164"/>
      <c r="Y220" s="164"/>
      <c r="Z220" s="164"/>
      <c r="AA220" s="164"/>
      <c r="AB220" s="164"/>
      <c r="AC220" s="1048"/>
      <c r="AD220" s="1048"/>
      <c r="AE220" s="1048"/>
      <c r="AF220" s="1048"/>
      <c r="AG220" s="1048"/>
      <c r="AH220" s="1059"/>
      <c r="AI220" s="1059"/>
      <c r="AJ220" s="1059"/>
      <c r="AK220" s="1059"/>
      <c r="AL220" s="1059"/>
      <c r="AM220" s="1048"/>
      <c r="AN220" s="1048"/>
      <c r="AO220" s="1048"/>
      <c r="AP220" s="1048"/>
    </row>
    <row r="221" spans="1:42" s="180" customFormat="1" ht="2.25" customHeight="1">
      <c r="C221" s="6"/>
      <c r="E221" s="36"/>
      <c r="F221" s="36"/>
      <c r="G221" s="36"/>
      <c r="H221" s="231"/>
      <c r="I221" s="231"/>
      <c r="J221" s="231"/>
      <c r="K221" s="231"/>
      <c r="L221" s="231"/>
      <c r="N221" s="164"/>
      <c r="O221" s="219"/>
      <c r="P221" s="220"/>
      <c r="Q221" s="219"/>
      <c r="R221" s="219"/>
      <c r="S221" s="164"/>
      <c r="T221" s="164"/>
      <c r="U221" s="164"/>
      <c r="V221" s="164"/>
      <c r="W221" s="164"/>
      <c r="X221" s="164"/>
      <c r="Y221" s="164"/>
      <c r="Z221" s="164"/>
      <c r="AA221" s="164"/>
      <c r="AB221" s="164"/>
      <c r="AC221" s="223"/>
      <c r="AD221" s="223"/>
      <c r="AE221" s="223"/>
      <c r="AF221" s="223"/>
      <c r="AG221" s="223"/>
      <c r="AH221" s="236"/>
      <c r="AI221" s="236"/>
      <c r="AJ221" s="236"/>
      <c r="AK221" s="236"/>
      <c r="AL221" s="236"/>
      <c r="AM221" s="223"/>
      <c r="AN221" s="223"/>
      <c r="AO221" s="223"/>
      <c r="AP221" s="223"/>
    </row>
    <row r="222" spans="1:42" s="380" customFormat="1" ht="12" customHeight="1">
      <c r="A222" s="464" t="s">
        <v>436</v>
      </c>
      <c r="B222" s="464"/>
      <c r="C222" s="464"/>
      <c r="D222" s="221"/>
      <c r="E222" s="221"/>
      <c r="F222" s="221" t="s">
        <v>255</v>
      </c>
      <c r="G222" s="221"/>
      <c r="H222" s="221"/>
      <c r="I222" s="221"/>
      <c r="J222" s="221"/>
      <c r="K222" s="221"/>
      <c r="L222" s="469"/>
      <c r="M222" s="764">
        <f>K228</f>
        <v>1895980</v>
      </c>
      <c r="N222" s="1058"/>
      <c r="O222" s="1057"/>
      <c r="P222" s="229"/>
      <c r="Q222" s="375"/>
      <c r="R222" s="1049"/>
      <c r="S222" s="376"/>
      <c r="T222" s="376"/>
      <c r="U222" s="376"/>
      <c r="V222" s="376"/>
      <c r="W222" s="376"/>
      <c r="X222" s="376"/>
      <c r="Y222" s="376"/>
      <c r="Z222" s="376"/>
      <c r="AA222" s="376"/>
      <c r="AB222" s="376"/>
      <c r="AC222" s="382"/>
      <c r="AD222" s="382"/>
      <c r="AE222" s="382"/>
      <c r="AF222" s="382"/>
      <c r="AG222" s="382"/>
      <c r="AH222" s="382"/>
      <c r="AI222" s="382"/>
      <c r="AJ222" s="382"/>
      <c r="AK222" s="382"/>
      <c r="AL222" s="382"/>
      <c r="AM222" s="382"/>
      <c r="AN222" s="382"/>
      <c r="AO222" s="382"/>
      <c r="AP222" s="382"/>
    </row>
    <row r="223" spans="1:42" s="380" customFormat="1" ht="15.75" customHeight="1">
      <c r="A223" s="69" t="s">
        <v>489</v>
      </c>
      <c r="B223" s="464"/>
      <c r="C223" s="464"/>
      <c r="D223" s="71"/>
      <c r="E223" s="71"/>
      <c r="F223" s="71"/>
      <c r="G223" s="71"/>
      <c r="H223" s="71"/>
      <c r="I223" s="71"/>
      <c r="J223" s="71"/>
      <c r="K223" s="71"/>
      <c r="L223" s="466"/>
      <c r="M223" s="466"/>
      <c r="N223" s="466"/>
      <c r="O223" s="1057"/>
      <c r="P223" s="381"/>
      <c r="Q223" s="198"/>
      <c r="R223" s="1049"/>
      <c r="S223" s="376"/>
      <c r="T223" s="376"/>
      <c r="U223" s="376"/>
      <c r="V223" s="376"/>
      <c r="W223" s="376"/>
      <c r="X223" s="376"/>
      <c r="Y223" s="376"/>
      <c r="Z223" s="376"/>
      <c r="AA223" s="376"/>
      <c r="AB223" s="376"/>
      <c r="AC223" s="382"/>
      <c r="AD223" s="382"/>
      <c r="AE223" s="382"/>
      <c r="AF223" s="382"/>
      <c r="AG223" s="382"/>
      <c r="AH223" s="382"/>
      <c r="AI223" s="382"/>
      <c r="AJ223" s="382"/>
      <c r="AK223" s="382"/>
      <c r="AL223" s="382"/>
      <c r="AM223" s="382"/>
      <c r="AN223" s="382"/>
      <c r="AO223" s="382"/>
      <c r="AP223" s="382"/>
    </row>
    <row r="224" spans="1:42" s="380" customFormat="1" ht="8.25" customHeight="1">
      <c r="A224" s="862" t="s">
        <v>206</v>
      </c>
      <c r="B224" s="863"/>
      <c r="C224" s="723" t="s">
        <v>295</v>
      </c>
      <c r="D224" s="723" t="s">
        <v>294</v>
      </c>
      <c r="E224" s="723" t="s">
        <v>293</v>
      </c>
      <c r="F224" s="862" t="s">
        <v>292</v>
      </c>
      <c r="G224" s="863"/>
      <c r="H224" s="862" t="s">
        <v>291</v>
      </c>
      <c r="I224" s="789"/>
      <c r="J224" s="863"/>
      <c r="K224" s="1051" t="s">
        <v>248</v>
      </c>
      <c r="L224" s="1052"/>
      <c r="M224" s="1053"/>
      <c r="N224" s="786" t="s">
        <v>290</v>
      </c>
      <c r="O224" s="224"/>
      <c r="P224" s="224"/>
      <c r="Q224" s="224"/>
      <c r="R224" s="224"/>
      <c r="S224" s="1049"/>
      <c r="T224" s="375"/>
      <c r="U224" s="375"/>
      <c r="V224" s="375"/>
      <c r="W224" s="375"/>
      <c r="X224" s="375"/>
      <c r="Y224" s="375"/>
      <c r="Z224" s="375"/>
      <c r="AA224" s="375"/>
      <c r="AB224" s="375"/>
      <c r="AC224" s="227">
        <v>36</v>
      </c>
      <c r="AD224" s="379">
        <f>AC224*4070</f>
        <v>146520</v>
      </c>
      <c r="AE224" s="182" t="s">
        <v>289</v>
      </c>
      <c r="AF224" s="382"/>
      <c r="AG224" s="382"/>
      <c r="AH224" s="382"/>
      <c r="AI224" s="382"/>
      <c r="AJ224" s="382"/>
      <c r="AK224" s="382"/>
      <c r="AL224" s="382"/>
      <c r="AM224" s="382"/>
      <c r="AN224" s="382"/>
      <c r="AO224" s="382"/>
      <c r="AP224" s="382"/>
    </row>
    <row r="225" spans="1:42" s="380" customFormat="1" ht="8.25" customHeight="1" thickBot="1">
      <c r="A225" s="864"/>
      <c r="B225" s="865"/>
      <c r="C225" s="788"/>
      <c r="D225" s="788"/>
      <c r="E225" s="788"/>
      <c r="F225" s="864"/>
      <c r="G225" s="865"/>
      <c r="H225" s="864"/>
      <c r="I225" s="1050"/>
      <c r="J225" s="865"/>
      <c r="K225" s="1054"/>
      <c r="L225" s="1055"/>
      <c r="M225" s="1056"/>
      <c r="N225" s="787"/>
      <c r="O225" s="226"/>
      <c r="P225" s="226"/>
      <c r="Q225" s="226"/>
      <c r="R225" s="226"/>
      <c r="S225" s="1049"/>
      <c r="T225" s="198"/>
      <c r="U225" s="198"/>
      <c r="V225" s="198"/>
      <c r="W225" s="198"/>
      <c r="X225" s="198"/>
      <c r="Y225" s="198"/>
      <c r="Z225" s="198"/>
      <c r="AA225" s="198"/>
      <c r="AB225" s="198"/>
      <c r="AC225" s="383">
        <f>AC224*4030</f>
        <v>145080</v>
      </c>
      <c r="AD225" s="383">
        <v>128960</v>
      </c>
      <c r="AE225" s="382" t="s">
        <v>288</v>
      </c>
      <c r="AF225" s="382"/>
      <c r="AG225" s="382"/>
      <c r="AH225" s="382"/>
      <c r="AI225" s="382"/>
      <c r="AJ225" s="382"/>
      <c r="AK225" s="382"/>
      <c r="AL225" s="382"/>
      <c r="AM225" s="382"/>
      <c r="AN225" s="382"/>
      <c r="AO225" s="382"/>
      <c r="AP225" s="382"/>
    </row>
    <row r="226" spans="1:42" s="380" customFormat="1" ht="11.25" customHeight="1" thickTop="1">
      <c r="A226" s="825">
        <v>22198.95</v>
      </c>
      <c r="B226" s="826"/>
      <c r="C226" s="831">
        <v>21310.6</v>
      </c>
      <c r="D226" s="822">
        <f>C226</f>
        <v>21310.6</v>
      </c>
      <c r="E226" s="473" t="s">
        <v>287</v>
      </c>
      <c r="F226" s="1042">
        <v>21049.3</v>
      </c>
      <c r="G226" s="1043"/>
      <c r="H226" s="1060">
        <v>1891786</v>
      </c>
      <c r="I226" s="1061"/>
      <c r="J226" s="1062"/>
      <c r="K226" s="1060">
        <f>H226</f>
        <v>1891786</v>
      </c>
      <c r="L226" s="1061"/>
      <c r="M226" s="1062"/>
      <c r="N226" s="1046">
        <v>214.8</v>
      </c>
      <c r="O226" s="224"/>
      <c r="P226" s="225"/>
      <c r="Q226" s="224"/>
      <c r="R226" s="224"/>
      <c r="S226" s="224"/>
      <c r="T226" s="224"/>
      <c r="U226" s="224"/>
      <c r="V226" s="224"/>
      <c r="W226" s="224"/>
      <c r="X226" s="224"/>
      <c r="Y226" s="224"/>
      <c r="Z226" s="224"/>
      <c r="AA226" s="224"/>
      <c r="AB226" s="224"/>
      <c r="AC226" s="382"/>
      <c r="AF226" s="382"/>
      <c r="AG226" s="382"/>
      <c r="AH226" s="382"/>
      <c r="AI226" s="382"/>
      <c r="AJ226" s="382"/>
      <c r="AK226" s="382"/>
      <c r="AL226" s="382"/>
      <c r="AM226" s="382"/>
      <c r="AN226" s="382"/>
      <c r="AO226" s="382"/>
      <c r="AP226" s="382"/>
    </row>
    <row r="227" spans="1:42" s="380" customFormat="1" ht="11.25" customHeight="1">
      <c r="A227" s="827"/>
      <c r="B227" s="828"/>
      <c r="C227" s="832"/>
      <c r="D227" s="823"/>
      <c r="E227" s="474" t="s">
        <v>286</v>
      </c>
      <c r="F227" s="1044">
        <v>46.5</v>
      </c>
      <c r="G227" s="1045"/>
      <c r="H227" s="852">
        <v>4194</v>
      </c>
      <c r="I227" s="853"/>
      <c r="J227" s="854"/>
      <c r="K227" s="852">
        <f>H227</f>
        <v>4194</v>
      </c>
      <c r="L227" s="853"/>
      <c r="M227" s="854"/>
      <c r="N227" s="1047"/>
      <c r="O227" s="224"/>
      <c r="P227" s="225"/>
      <c r="Q227" s="224"/>
      <c r="R227" s="224"/>
      <c r="S227" s="226"/>
      <c r="T227" s="226"/>
      <c r="U227" s="226"/>
      <c r="V227" s="226"/>
      <c r="W227" s="226"/>
      <c r="X227" s="226"/>
      <c r="Y227" s="226"/>
      <c r="Z227" s="226"/>
      <c r="AA227" s="226"/>
      <c r="AB227" s="226"/>
      <c r="AC227" s="382"/>
      <c r="AE227" s="382"/>
      <c r="AF227" s="382"/>
      <c r="AG227" s="382"/>
      <c r="AH227" s="382"/>
      <c r="AI227" s="382"/>
      <c r="AJ227" s="382"/>
      <c r="AK227" s="382"/>
      <c r="AL227" s="382"/>
      <c r="AM227" s="382"/>
      <c r="AN227" s="382"/>
      <c r="AO227" s="382"/>
      <c r="AP227" s="382"/>
    </row>
    <row r="228" spans="1:42" s="380" customFormat="1" ht="11.25" customHeight="1">
      <c r="A228" s="829"/>
      <c r="B228" s="830"/>
      <c r="C228" s="833"/>
      <c r="D228" s="824"/>
      <c r="E228" s="470" t="s">
        <v>285</v>
      </c>
      <c r="F228" s="1044">
        <f>SUM(F226:F227)</f>
        <v>21095.8</v>
      </c>
      <c r="G228" s="1045"/>
      <c r="H228" s="852">
        <f>H226+H227</f>
        <v>1895980</v>
      </c>
      <c r="I228" s="853"/>
      <c r="J228" s="854"/>
      <c r="K228" s="852">
        <f>SUM(K226:K227)</f>
        <v>1895980</v>
      </c>
      <c r="L228" s="853"/>
      <c r="M228" s="854"/>
      <c r="N228" s="465"/>
      <c r="O228" s="354">
        <f>F228+N226</f>
        <v>21310.6</v>
      </c>
      <c r="P228" s="383"/>
      <c r="Q228" s="379"/>
      <c r="R228" s="379"/>
      <c r="S228" s="224"/>
      <c r="T228" s="224"/>
      <c r="U228" s="224"/>
      <c r="V228" s="224"/>
      <c r="W228" s="224"/>
      <c r="X228" s="224"/>
      <c r="Y228" s="224"/>
      <c r="Z228" s="224"/>
      <c r="AA228" s="224"/>
      <c r="AB228" s="224"/>
      <c r="AC228" s="382"/>
      <c r="AE228" s="382"/>
      <c r="AF228" s="382"/>
      <c r="AG228" s="382"/>
      <c r="AH228" s="382"/>
      <c r="AI228" s="382"/>
      <c r="AJ228" s="382"/>
      <c r="AK228" s="382"/>
      <c r="AL228" s="382"/>
      <c r="AM228" s="382"/>
      <c r="AN228" s="382"/>
      <c r="AO228" s="382"/>
      <c r="AP228" s="382"/>
    </row>
    <row r="229" spans="1:42" s="180" customFormat="1" ht="3" customHeight="1">
      <c r="A229" s="233"/>
      <c r="B229" s="233"/>
      <c r="C229" s="235"/>
      <c r="D229" s="234"/>
      <c r="E229" s="192"/>
      <c r="F229" s="233"/>
      <c r="G229" s="233"/>
      <c r="H229" s="232"/>
      <c r="I229" s="232"/>
      <c r="J229" s="232"/>
      <c r="K229" s="192"/>
      <c r="L229" s="192"/>
      <c r="M229" s="192"/>
      <c r="N229" s="192"/>
      <c r="O229" s="164"/>
      <c r="P229" s="183"/>
      <c r="Q229" s="164"/>
      <c r="R229" s="164"/>
      <c r="S229" s="224"/>
      <c r="T229" s="224"/>
      <c r="U229" s="224"/>
      <c r="V229" s="224"/>
      <c r="W229" s="224"/>
      <c r="X229" s="224"/>
      <c r="Y229" s="224"/>
      <c r="Z229" s="224"/>
      <c r="AA229" s="224"/>
      <c r="AB229" s="224"/>
      <c r="AC229" s="162"/>
      <c r="AE229" s="162"/>
      <c r="AF229" s="162"/>
      <c r="AG229" s="162"/>
      <c r="AH229" s="162"/>
      <c r="AI229" s="162"/>
      <c r="AJ229" s="162"/>
      <c r="AK229" s="162"/>
      <c r="AL229" s="162"/>
      <c r="AM229" s="162"/>
      <c r="AN229" s="162"/>
      <c r="AO229" s="162"/>
      <c r="AP229" s="162"/>
    </row>
    <row r="230" spans="1:42" s="180" customFormat="1" ht="13.5" customHeight="1">
      <c r="A230" s="371" t="s">
        <v>476</v>
      </c>
      <c r="B230" s="171"/>
      <c r="C230" s="171"/>
      <c r="D230" s="221"/>
      <c r="E230" s="221"/>
      <c r="F230" s="221" t="s">
        <v>255</v>
      </c>
      <c r="G230" s="221"/>
      <c r="H230" s="221"/>
      <c r="I230" s="221"/>
      <c r="J230" s="221"/>
      <c r="K230" s="221"/>
      <c r="M230" s="764">
        <f>A231</f>
        <v>1450000</v>
      </c>
      <c r="N230" s="764"/>
      <c r="O230" s="1063" t="s">
        <v>473</v>
      </c>
      <c r="P230" s="1063"/>
      <c r="Q230" s="1063"/>
      <c r="R230" s="1063"/>
      <c r="S230" s="164"/>
      <c r="T230" s="164"/>
      <c r="U230" s="164"/>
      <c r="V230" s="164"/>
      <c r="W230" s="164"/>
      <c r="X230" s="164"/>
      <c r="Y230" s="164"/>
      <c r="Z230" s="164"/>
      <c r="AA230" s="164"/>
      <c r="AB230" s="164"/>
      <c r="AC230" s="162"/>
      <c r="AD230" s="162"/>
      <c r="AE230" s="162"/>
      <c r="AF230" s="162"/>
      <c r="AG230" s="162"/>
      <c r="AH230" s="162"/>
      <c r="AI230" s="162"/>
      <c r="AJ230" s="162"/>
      <c r="AK230" s="162"/>
      <c r="AL230" s="162"/>
      <c r="AM230" s="162"/>
      <c r="AN230" s="162"/>
      <c r="AO230" s="162"/>
      <c r="AP230" s="162"/>
    </row>
    <row r="231" spans="1:42" s="180" customFormat="1" ht="11.25" customHeight="1">
      <c r="A231" s="721">
        <v>1450000</v>
      </c>
      <c r="B231" s="721"/>
      <c r="C231" s="721"/>
      <c r="D231" s="191">
        <v>166370</v>
      </c>
      <c r="E231" s="190" t="s">
        <v>284</v>
      </c>
      <c r="F231" s="170" t="s">
        <v>283</v>
      </c>
      <c r="G231" s="722">
        <f>ROUND(A231/D231,2)</f>
        <v>8.7200000000000006</v>
      </c>
      <c r="H231" s="722"/>
      <c r="I231" s="720"/>
      <c r="J231" s="720"/>
      <c r="K231" s="720"/>
      <c r="L231" s="720"/>
      <c r="M231" s="720"/>
      <c r="N231" s="720"/>
      <c r="O231" s="164"/>
      <c r="P231" s="183"/>
      <c r="Q231" s="164"/>
      <c r="R231" s="164"/>
      <c r="S231" s="164"/>
      <c r="T231" s="164"/>
      <c r="U231" s="164"/>
      <c r="V231" s="164"/>
      <c r="W231" s="164"/>
      <c r="X231" s="164"/>
      <c r="Y231" s="164"/>
      <c r="Z231" s="164"/>
      <c r="AA231" s="164"/>
      <c r="AB231" s="164"/>
      <c r="AC231" s="162"/>
      <c r="AD231" s="162"/>
      <c r="AE231" s="162"/>
      <c r="AF231" s="162"/>
      <c r="AG231" s="162"/>
      <c r="AH231" s="162"/>
      <c r="AI231" s="162"/>
      <c r="AJ231" s="162"/>
      <c r="AK231" s="162"/>
      <c r="AL231" s="162"/>
      <c r="AM231" s="162"/>
      <c r="AN231" s="162"/>
      <c r="AO231" s="162"/>
      <c r="AP231" s="162"/>
    </row>
    <row r="232" spans="1:42" s="180" customFormat="1" ht="11.25" customHeight="1" thickBot="1">
      <c r="A232" s="779" t="s">
        <v>282</v>
      </c>
      <c r="B232" s="779"/>
      <c r="C232" s="175" t="s">
        <v>281</v>
      </c>
      <c r="D232" s="178" t="s">
        <v>280</v>
      </c>
      <c r="E232" s="776" t="s">
        <v>279</v>
      </c>
      <c r="F232" s="776"/>
      <c r="G232" s="776"/>
      <c r="H232" s="761" t="s">
        <v>278</v>
      </c>
      <c r="I232" s="762"/>
      <c r="J232" s="762"/>
      <c r="K232" s="762"/>
      <c r="L232" s="763"/>
      <c r="M232" s="776" t="s">
        <v>277</v>
      </c>
      <c r="N232" s="776"/>
      <c r="O232" s="164"/>
      <c r="P232" s="183"/>
      <c r="Q232" s="164"/>
      <c r="R232" s="164"/>
      <c r="S232" s="164"/>
      <c r="T232" s="164"/>
      <c r="U232" s="164"/>
      <c r="V232" s="164"/>
      <c r="W232" s="164"/>
      <c r="X232" s="164"/>
      <c r="Y232" s="164"/>
      <c r="Z232" s="164"/>
      <c r="AA232" s="164"/>
      <c r="AB232" s="164"/>
      <c r="AC232" s="162"/>
      <c r="AD232" s="162"/>
      <c r="AE232" s="162"/>
      <c r="AF232" s="162"/>
      <c r="AG232" s="162"/>
      <c r="AH232" s="162"/>
      <c r="AI232" s="162"/>
      <c r="AJ232" s="162"/>
      <c r="AK232" s="162"/>
      <c r="AL232" s="162"/>
      <c r="AM232" s="162"/>
      <c r="AN232" s="162"/>
      <c r="AO232" s="162"/>
      <c r="AP232" s="162"/>
    </row>
    <row r="233" spans="1:42" s="180" customFormat="1" ht="11.25" customHeight="1" thickTop="1">
      <c r="A233" s="753">
        <v>79.319999999999993</v>
      </c>
      <c r="B233" s="753"/>
      <c r="C233" s="189">
        <v>258</v>
      </c>
      <c r="D233" s="727">
        <f>G231</f>
        <v>8.7200000000000006</v>
      </c>
      <c r="E233" s="777">
        <f>ROUND(A233*$D$233,-1)</f>
        <v>690</v>
      </c>
      <c r="F233" s="777"/>
      <c r="G233" s="777"/>
      <c r="H233" s="766">
        <f t="shared" ref="H233:H239" si="21">ROUND(E233*C233,0)</f>
        <v>178020</v>
      </c>
      <c r="I233" s="767"/>
      <c r="J233" s="767"/>
      <c r="K233" s="767"/>
      <c r="L233" s="768"/>
      <c r="M233" s="754"/>
      <c r="N233" s="754"/>
      <c r="O233" s="164"/>
      <c r="P233" s="183"/>
      <c r="Q233" s="164"/>
      <c r="R233" s="164"/>
      <c r="S233" s="164"/>
      <c r="T233" s="164"/>
      <c r="U233" s="164"/>
      <c r="V233" s="164"/>
      <c r="W233" s="164"/>
      <c r="X233" s="164"/>
      <c r="Y233" s="164"/>
      <c r="Z233" s="164"/>
      <c r="AA233" s="164"/>
      <c r="AB233" s="164"/>
      <c r="AC233" s="162"/>
      <c r="AD233" s="162"/>
      <c r="AE233" s="162"/>
      <c r="AF233" s="162"/>
      <c r="AG233" s="162"/>
      <c r="AH233" s="162"/>
      <c r="AI233" s="162"/>
      <c r="AJ233" s="162"/>
      <c r="AK233" s="162"/>
      <c r="AL233" s="162"/>
      <c r="AM233" s="162"/>
      <c r="AN233" s="162"/>
      <c r="AO233" s="162"/>
      <c r="AP233" s="162"/>
    </row>
    <row r="234" spans="1:42" s="180" customFormat="1" ht="11.25" customHeight="1">
      <c r="A234" s="751">
        <v>92.54</v>
      </c>
      <c r="B234" s="751"/>
      <c r="C234" s="188">
        <v>196</v>
      </c>
      <c r="D234" s="727"/>
      <c r="E234" s="732">
        <f t="shared" ref="E234:E239" si="22">ROUND(A234*$D$233,-1)</f>
        <v>810</v>
      </c>
      <c r="F234" s="732"/>
      <c r="G234" s="732"/>
      <c r="H234" s="733">
        <f t="shared" si="21"/>
        <v>158760</v>
      </c>
      <c r="I234" s="734"/>
      <c r="J234" s="734"/>
      <c r="K234" s="734"/>
      <c r="L234" s="735"/>
      <c r="M234" s="752"/>
      <c r="N234" s="752"/>
      <c r="O234" s="164"/>
      <c r="P234" s="183"/>
      <c r="Q234" s="164"/>
      <c r="R234" s="164"/>
      <c r="S234" s="164"/>
      <c r="T234" s="164"/>
      <c r="U234" s="164"/>
      <c r="V234" s="164"/>
      <c r="W234" s="164"/>
      <c r="X234" s="164"/>
      <c r="Y234" s="164"/>
      <c r="Z234" s="164"/>
      <c r="AA234" s="164"/>
      <c r="AB234" s="164"/>
      <c r="AC234" s="162"/>
      <c r="AD234" s="162"/>
      <c r="AE234" s="162"/>
      <c r="AF234" s="162"/>
      <c r="AG234" s="162"/>
      <c r="AH234" s="162"/>
      <c r="AI234" s="162"/>
      <c r="AJ234" s="162"/>
      <c r="AK234" s="162"/>
      <c r="AL234" s="162"/>
      <c r="AM234" s="162"/>
      <c r="AN234" s="162"/>
      <c r="AO234" s="162"/>
      <c r="AP234" s="162"/>
    </row>
    <row r="235" spans="1:42" s="180" customFormat="1" ht="11.25" customHeight="1">
      <c r="A235" s="751">
        <v>109.07</v>
      </c>
      <c r="B235" s="751"/>
      <c r="C235" s="188">
        <v>815</v>
      </c>
      <c r="D235" s="727"/>
      <c r="E235" s="732">
        <f t="shared" si="22"/>
        <v>950</v>
      </c>
      <c r="F235" s="732"/>
      <c r="G235" s="732"/>
      <c r="H235" s="733">
        <f t="shared" si="21"/>
        <v>774250</v>
      </c>
      <c r="I235" s="734"/>
      <c r="J235" s="734"/>
      <c r="K235" s="734"/>
      <c r="L235" s="735"/>
      <c r="M235" s="752"/>
      <c r="N235" s="752"/>
      <c r="O235" s="164"/>
      <c r="P235" s="183"/>
      <c r="Q235" s="164"/>
      <c r="R235" s="164"/>
      <c r="S235" s="164"/>
      <c r="T235" s="164"/>
      <c r="U235" s="164"/>
      <c r="V235" s="164"/>
      <c r="W235" s="164"/>
      <c r="X235" s="164"/>
      <c r="Y235" s="164"/>
      <c r="Z235" s="164"/>
      <c r="AA235" s="164"/>
      <c r="AB235" s="164"/>
      <c r="AC235" s="162"/>
      <c r="AD235" s="162"/>
      <c r="AE235" s="162"/>
      <c r="AF235" s="162"/>
      <c r="AG235" s="162"/>
      <c r="AH235" s="162"/>
      <c r="AI235" s="162"/>
      <c r="AJ235" s="162"/>
      <c r="AK235" s="162"/>
      <c r="AL235" s="162"/>
      <c r="AM235" s="162"/>
      <c r="AN235" s="162"/>
      <c r="AO235" s="162"/>
      <c r="AP235" s="162"/>
    </row>
    <row r="236" spans="1:42" s="180" customFormat="1" ht="11.25" customHeight="1">
      <c r="A236" s="751">
        <v>128.9</v>
      </c>
      <c r="B236" s="751"/>
      <c r="C236" s="188">
        <v>68</v>
      </c>
      <c r="D236" s="727"/>
      <c r="E236" s="732">
        <f t="shared" si="22"/>
        <v>1120</v>
      </c>
      <c r="F236" s="732"/>
      <c r="G236" s="732"/>
      <c r="H236" s="733">
        <f t="shared" si="21"/>
        <v>76160</v>
      </c>
      <c r="I236" s="734"/>
      <c r="J236" s="734"/>
      <c r="K236" s="734"/>
      <c r="L236" s="735"/>
      <c r="M236" s="752"/>
      <c r="N236" s="752"/>
      <c r="O236" s="164"/>
      <c r="P236" s="183"/>
      <c r="Q236" s="164"/>
      <c r="R236" s="164"/>
      <c r="S236" s="164"/>
      <c r="T236" s="164"/>
      <c r="U236" s="164"/>
      <c r="V236" s="164"/>
      <c r="W236" s="164"/>
      <c r="X236" s="164"/>
      <c r="Y236" s="164"/>
      <c r="Z236" s="164"/>
      <c r="AA236" s="164"/>
      <c r="AB236" s="164"/>
      <c r="AC236" s="162"/>
      <c r="AD236" s="162"/>
      <c r="AE236" s="162"/>
      <c r="AF236" s="162"/>
      <c r="AG236" s="162"/>
      <c r="AH236" s="162"/>
      <c r="AI236" s="162"/>
      <c r="AJ236" s="162"/>
      <c r="AK236" s="162"/>
      <c r="AL236" s="162"/>
      <c r="AM236" s="162"/>
      <c r="AN236" s="162"/>
      <c r="AO236" s="162"/>
      <c r="AP236" s="162"/>
    </row>
    <row r="237" spans="1:42" s="180" customFormat="1" ht="11.25" customHeight="1">
      <c r="A237" s="751">
        <v>158.63999999999999</v>
      </c>
      <c r="B237" s="751"/>
      <c r="C237" s="188">
        <v>102</v>
      </c>
      <c r="D237" s="727"/>
      <c r="E237" s="732">
        <f t="shared" si="22"/>
        <v>1380</v>
      </c>
      <c r="F237" s="732"/>
      <c r="G237" s="732"/>
      <c r="H237" s="733">
        <f t="shared" si="21"/>
        <v>140760</v>
      </c>
      <c r="I237" s="734"/>
      <c r="J237" s="734"/>
      <c r="K237" s="734"/>
      <c r="L237" s="735"/>
      <c r="M237" s="752"/>
      <c r="N237" s="752"/>
      <c r="O237" s="164"/>
      <c r="P237" s="183"/>
      <c r="Q237" s="164"/>
      <c r="R237" s="164"/>
      <c r="S237" s="164"/>
      <c r="T237" s="164"/>
      <c r="U237" s="164"/>
      <c r="V237" s="164"/>
      <c r="W237" s="164"/>
      <c r="X237" s="164"/>
      <c r="Y237" s="164"/>
      <c r="Z237" s="164"/>
      <c r="AA237" s="164"/>
      <c r="AB237" s="164"/>
      <c r="AC237" s="162"/>
      <c r="AD237" s="162"/>
      <c r="AE237" s="162"/>
      <c r="AF237" s="162"/>
      <c r="AG237" s="162"/>
      <c r="AH237" s="162"/>
      <c r="AI237" s="162"/>
      <c r="AJ237" s="162"/>
      <c r="AK237" s="162"/>
      <c r="AL237" s="162"/>
      <c r="AM237" s="162"/>
      <c r="AN237" s="162"/>
      <c r="AO237" s="162"/>
      <c r="AP237" s="162"/>
    </row>
    <row r="238" spans="1:42" s="180" customFormat="1" ht="11.25" customHeight="1">
      <c r="A238" s="751">
        <v>188.39</v>
      </c>
      <c r="B238" s="751"/>
      <c r="C238" s="188">
        <v>34</v>
      </c>
      <c r="D238" s="727"/>
      <c r="E238" s="732">
        <f t="shared" si="22"/>
        <v>1640</v>
      </c>
      <c r="F238" s="732"/>
      <c r="G238" s="732"/>
      <c r="H238" s="733">
        <f t="shared" si="21"/>
        <v>55760</v>
      </c>
      <c r="I238" s="734"/>
      <c r="J238" s="734"/>
      <c r="K238" s="734"/>
      <c r="L238" s="735"/>
      <c r="M238" s="752"/>
      <c r="N238" s="752"/>
      <c r="O238" s="219"/>
      <c r="P238" s="220"/>
      <c r="Q238" s="219"/>
      <c r="R238" s="219"/>
      <c r="S238" s="164"/>
      <c r="T238" s="164"/>
      <c r="U238" s="164"/>
      <c r="V238" s="164"/>
      <c r="W238" s="164"/>
      <c r="X238" s="164"/>
      <c r="Y238" s="164"/>
      <c r="Z238" s="164"/>
      <c r="AA238" s="164"/>
      <c r="AB238" s="164"/>
      <c r="AC238" s="162"/>
      <c r="AD238" s="162"/>
      <c r="AE238" s="162"/>
      <c r="AF238" s="162"/>
      <c r="AG238" s="162"/>
      <c r="AH238" s="162"/>
      <c r="AI238" s="162"/>
      <c r="AJ238" s="162"/>
      <c r="AK238" s="162"/>
      <c r="AL238" s="162"/>
      <c r="AM238" s="162"/>
      <c r="AN238" s="162"/>
      <c r="AO238" s="162"/>
      <c r="AP238" s="162"/>
    </row>
    <row r="239" spans="1:42" s="180" customFormat="1" ht="11.25" customHeight="1">
      <c r="A239" s="751">
        <v>221.44</v>
      </c>
      <c r="B239" s="751"/>
      <c r="C239" s="188">
        <v>34</v>
      </c>
      <c r="D239" s="729"/>
      <c r="E239" s="732">
        <f t="shared" si="22"/>
        <v>1930</v>
      </c>
      <c r="F239" s="732"/>
      <c r="G239" s="732"/>
      <c r="H239" s="733">
        <f t="shared" si="21"/>
        <v>65620</v>
      </c>
      <c r="I239" s="734"/>
      <c r="J239" s="734"/>
      <c r="K239" s="734"/>
      <c r="L239" s="735"/>
      <c r="M239" s="756"/>
      <c r="N239" s="756"/>
      <c r="O239" s="219"/>
      <c r="P239" s="220"/>
      <c r="Q239" s="219"/>
      <c r="R239" s="219"/>
      <c r="S239" s="164"/>
      <c r="T239" s="164"/>
      <c r="U239" s="164"/>
      <c r="V239" s="164"/>
      <c r="W239" s="164"/>
      <c r="X239" s="164"/>
      <c r="Y239" s="164"/>
      <c r="Z239" s="164"/>
      <c r="AA239" s="164"/>
      <c r="AB239" s="164"/>
      <c r="AC239" s="162"/>
      <c r="AD239" s="162"/>
      <c r="AE239" s="162"/>
      <c r="AF239" s="162"/>
      <c r="AG239" s="162"/>
      <c r="AH239" s="162"/>
      <c r="AI239" s="162"/>
      <c r="AJ239" s="162"/>
      <c r="AK239" s="162"/>
      <c r="AL239" s="162"/>
      <c r="AM239" s="162"/>
      <c r="AN239" s="162"/>
      <c r="AO239" s="162"/>
      <c r="AP239" s="162"/>
    </row>
    <row r="240" spans="1:42" s="180" customFormat="1" ht="11.25" customHeight="1">
      <c r="A240" s="780" t="s">
        <v>276</v>
      </c>
      <c r="B240" s="781"/>
      <c r="C240" s="94">
        <f>SUM(C233:C239)</f>
        <v>1507</v>
      </c>
      <c r="D240" s="173"/>
      <c r="E240" s="732"/>
      <c r="F240" s="732"/>
      <c r="G240" s="732"/>
      <c r="H240" s="757">
        <f>SUM(H233:H239)</f>
        <v>1449330</v>
      </c>
      <c r="I240" s="758"/>
      <c r="J240" s="758"/>
      <c r="K240" s="758"/>
      <c r="L240" s="759"/>
      <c r="M240" s="172" t="s">
        <v>258</v>
      </c>
      <c r="N240" s="176">
        <f>H240-A231</f>
        <v>-670</v>
      </c>
      <c r="O240" s="164"/>
      <c r="P240" s="183"/>
      <c r="Q240" s="164"/>
      <c r="R240" s="164"/>
      <c r="S240" s="219"/>
      <c r="T240" s="219"/>
      <c r="U240" s="219"/>
      <c r="V240" s="219"/>
      <c r="W240" s="219"/>
      <c r="X240" s="219"/>
      <c r="Y240" s="219"/>
      <c r="Z240" s="219"/>
      <c r="AA240" s="219"/>
      <c r="AB240" s="219"/>
      <c r="AC240" s="162"/>
      <c r="AD240" s="162"/>
      <c r="AE240" s="162"/>
      <c r="AF240" s="162"/>
      <c r="AG240" s="162"/>
      <c r="AH240" s="162"/>
      <c r="AI240" s="162"/>
      <c r="AJ240" s="162"/>
      <c r="AK240" s="162"/>
      <c r="AL240" s="162"/>
      <c r="AM240" s="162"/>
      <c r="AN240" s="162"/>
      <c r="AO240" s="162"/>
      <c r="AP240" s="162"/>
    </row>
    <row r="241" spans="1:42" s="180" customFormat="1" ht="14.25" customHeight="1">
      <c r="A241" s="1073" t="s">
        <v>550</v>
      </c>
      <c r="B241" s="1073"/>
      <c r="C241" s="1073"/>
      <c r="D241" s="1073"/>
      <c r="E241" s="36"/>
      <c r="F241" s="221" t="s">
        <v>255</v>
      </c>
      <c r="G241" s="36"/>
      <c r="H241" s="231"/>
      <c r="I241" s="231"/>
      <c r="J241" s="231"/>
      <c r="K241" s="231"/>
      <c r="L241" s="231"/>
      <c r="M241" s="764" t="s">
        <v>551</v>
      </c>
      <c r="N241" s="764"/>
      <c r="O241" s="164"/>
      <c r="P241" s="183"/>
      <c r="Q241" s="164"/>
      <c r="R241" s="164"/>
      <c r="S241" s="219"/>
      <c r="T241" s="219"/>
      <c r="U241" s="219"/>
      <c r="V241" s="219"/>
      <c r="W241" s="219"/>
      <c r="X241" s="219"/>
      <c r="Y241" s="219"/>
      <c r="Z241" s="219"/>
      <c r="AA241" s="219"/>
      <c r="AB241" s="219"/>
      <c r="AC241" s="162"/>
      <c r="AD241" s="162"/>
      <c r="AE241" s="162"/>
      <c r="AF241" s="162"/>
      <c r="AG241" s="162"/>
      <c r="AH241" s="162"/>
      <c r="AI241" s="162"/>
      <c r="AJ241" s="162"/>
      <c r="AK241" s="162"/>
      <c r="AL241" s="162"/>
      <c r="AM241" s="162"/>
      <c r="AN241" s="162"/>
      <c r="AO241" s="162"/>
      <c r="AP241" s="162"/>
    </row>
    <row r="242" spans="1:42" s="180" customFormat="1" ht="12" customHeight="1">
      <c r="A242" s="460" t="s">
        <v>275</v>
      </c>
      <c r="B242" s="171"/>
      <c r="C242" s="171"/>
      <c r="D242" s="221" t="s">
        <v>255</v>
      </c>
      <c r="E242" s="221"/>
      <c r="F242" s="221"/>
      <c r="G242" s="221"/>
      <c r="H242" s="221"/>
      <c r="I242" s="221"/>
      <c r="J242" s="221"/>
      <c r="K242" s="221"/>
      <c r="M242" s="764">
        <f>F251</f>
        <v>22406080</v>
      </c>
      <c r="N242" s="764"/>
      <c r="S242" s="219"/>
      <c r="T242" s="219"/>
      <c r="U242" s="219"/>
      <c r="V242" s="219"/>
      <c r="W242" s="219"/>
      <c r="X242" s="219"/>
      <c r="Y242" s="219"/>
      <c r="Z242" s="219"/>
      <c r="AA242" s="219"/>
      <c r="AB242" s="219"/>
      <c r="AC242" s="162"/>
      <c r="AD242" s="162"/>
      <c r="AE242" s="162"/>
      <c r="AF242" s="162"/>
      <c r="AG242" s="162"/>
      <c r="AH242" s="162"/>
      <c r="AI242" s="162"/>
      <c r="AJ242" s="162"/>
      <c r="AK242" s="162"/>
      <c r="AL242" s="162"/>
      <c r="AM242" s="162"/>
      <c r="AN242" s="162"/>
      <c r="AO242" s="162"/>
      <c r="AP242" s="162"/>
    </row>
    <row r="243" spans="1:42" s="180" customFormat="1" ht="11.25" customHeight="1">
      <c r="A243" s="230" t="s">
        <v>574</v>
      </c>
      <c r="B243" s="171"/>
      <c r="C243" s="171"/>
      <c r="D243" s="170"/>
      <c r="E243" s="71"/>
      <c r="F243" s="71"/>
      <c r="G243" s="71"/>
      <c r="H243" s="71"/>
      <c r="I243" s="71"/>
      <c r="J243" s="71"/>
      <c r="K243" s="71"/>
      <c r="L243" s="219"/>
      <c r="M243" s="219"/>
      <c r="N243" s="219"/>
      <c r="O243" s="1057" t="s">
        <v>402</v>
      </c>
      <c r="P243" s="229"/>
      <c r="Q243" s="228"/>
      <c r="R243" s="1049" t="s">
        <v>403</v>
      </c>
      <c r="S243" s="219"/>
      <c r="T243" s="219"/>
      <c r="U243" s="219"/>
      <c r="V243" s="219"/>
      <c r="W243" s="219"/>
      <c r="X243" s="219"/>
      <c r="Y243" s="219"/>
      <c r="Z243" s="219"/>
      <c r="AA243" s="219"/>
      <c r="AB243" s="219"/>
      <c r="AC243" s="162"/>
      <c r="AD243" s="162"/>
      <c r="AE243" s="162"/>
      <c r="AF243" s="162"/>
      <c r="AG243" s="162"/>
      <c r="AH243" s="162"/>
      <c r="AI243" s="162"/>
      <c r="AJ243" s="162"/>
      <c r="AK243" s="162"/>
      <c r="AL243" s="162"/>
      <c r="AM243" s="162"/>
      <c r="AN243" s="162"/>
      <c r="AO243" s="162"/>
      <c r="AP243" s="162"/>
    </row>
    <row r="244" spans="1:42" s="180" customFormat="1" ht="11.25" customHeight="1">
      <c r="A244" s="755" t="s">
        <v>274</v>
      </c>
      <c r="B244" s="755"/>
      <c r="C244" s="755"/>
      <c r="D244" s="755"/>
      <c r="E244" s="755"/>
      <c r="F244" s="755"/>
      <c r="G244" s="755"/>
      <c r="H244" s="755"/>
      <c r="I244" s="780" t="s">
        <v>273</v>
      </c>
      <c r="J244" s="781"/>
      <c r="K244" s="781"/>
      <c r="L244" s="781"/>
      <c r="M244" s="781"/>
      <c r="N244" s="785"/>
      <c r="O244" s="1057"/>
      <c r="P244" s="174"/>
      <c r="Q244" s="198"/>
      <c r="R244" s="1049"/>
      <c r="AC244" s="180" t="s">
        <v>272</v>
      </c>
      <c r="AD244" s="180" t="s">
        <v>271</v>
      </c>
      <c r="AE244" s="162"/>
      <c r="AF244" s="162"/>
      <c r="AG244" s="162"/>
      <c r="AH244" s="162"/>
      <c r="AI244" s="162"/>
      <c r="AJ244" s="162"/>
      <c r="AK244" s="162"/>
      <c r="AL244" s="162"/>
      <c r="AM244" s="162"/>
      <c r="AN244" s="162"/>
      <c r="AO244" s="162"/>
      <c r="AP244" s="162"/>
    </row>
    <row r="245" spans="1:42" s="180" customFormat="1" ht="8.25" customHeight="1">
      <c r="A245" s="755" t="s">
        <v>270</v>
      </c>
      <c r="B245" s="755"/>
      <c r="C245" s="755" t="s">
        <v>269</v>
      </c>
      <c r="D245" s="755" t="s">
        <v>268</v>
      </c>
      <c r="E245" s="862" t="s">
        <v>267</v>
      </c>
      <c r="F245" s="789"/>
      <c r="G245" s="789"/>
      <c r="H245" s="863"/>
      <c r="I245" s="1051" t="s">
        <v>266</v>
      </c>
      <c r="J245" s="1052"/>
      <c r="K245" s="1052"/>
      <c r="L245" s="1053"/>
      <c r="M245" s="805"/>
      <c r="N245" s="806"/>
      <c r="O245" s="224" t="s">
        <v>459</v>
      </c>
      <c r="P245" s="224">
        <f>I248</f>
        <v>8077570</v>
      </c>
      <c r="Q245" s="224" t="s">
        <v>404</v>
      </c>
      <c r="R245" s="224">
        <v>3600</v>
      </c>
      <c r="S245" s="1049"/>
      <c r="T245" s="228"/>
      <c r="U245" s="228"/>
      <c r="V245" s="228"/>
      <c r="W245" s="228"/>
      <c r="X245" s="228"/>
      <c r="Y245" s="228"/>
      <c r="Z245" s="228"/>
      <c r="AA245" s="228"/>
      <c r="AB245" s="228"/>
      <c r="AC245" s="227">
        <v>36</v>
      </c>
      <c r="AD245" s="164">
        <f>AC245*4070</f>
        <v>146520</v>
      </c>
      <c r="AE245" s="182" t="s">
        <v>265</v>
      </c>
      <c r="AF245" s="162"/>
      <c r="AG245" s="162"/>
      <c r="AH245" s="162"/>
      <c r="AI245" s="162"/>
      <c r="AJ245" s="162"/>
      <c r="AK245" s="162"/>
      <c r="AL245" s="162"/>
      <c r="AM245" s="162"/>
      <c r="AN245" s="162"/>
      <c r="AO245" s="162"/>
      <c r="AP245" s="162"/>
    </row>
    <row r="246" spans="1:42" s="180" customFormat="1" ht="4.5" customHeight="1" thickBot="1">
      <c r="A246" s="776"/>
      <c r="B246" s="776"/>
      <c r="C246" s="776"/>
      <c r="D246" s="776"/>
      <c r="E246" s="864"/>
      <c r="F246" s="1050"/>
      <c r="G246" s="1050"/>
      <c r="H246" s="865"/>
      <c r="I246" s="1054"/>
      <c r="J246" s="1055"/>
      <c r="K246" s="1055"/>
      <c r="L246" s="1056"/>
      <c r="M246" s="807"/>
      <c r="N246" s="808"/>
      <c r="O246" s="226" t="s">
        <v>405</v>
      </c>
      <c r="P246" s="226">
        <v>27</v>
      </c>
      <c r="Q246" s="226" t="s">
        <v>261</v>
      </c>
      <c r="R246" s="226">
        <v>2000</v>
      </c>
      <c r="S246" s="1049"/>
      <c r="T246" s="198"/>
      <c r="U246" s="198"/>
      <c r="V246" s="198"/>
      <c r="W246" s="198"/>
      <c r="X246" s="198"/>
      <c r="Y246" s="198"/>
      <c r="Z246" s="198"/>
      <c r="AA246" s="198"/>
      <c r="AB246" s="198"/>
      <c r="AC246" s="183">
        <f>AC245*4030</f>
        <v>145080</v>
      </c>
      <c r="AD246" s="183">
        <v>128960</v>
      </c>
      <c r="AE246" s="162" t="s">
        <v>264</v>
      </c>
      <c r="AF246" s="162"/>
      <c r="AG246" s="162"/>
      <c r="AH246" s="162"/>
      <c r="AI246" s="162"/>
      <c r="AJ246" s="162"/>
      <c r="AK246" s="162"/>
      <c r="AL246" s="162"/>
      <c r="AM246" s="162"/>
      <c r="AN246" s="162"/>
      <c r="AO246" s="162"/>
      <c r="AP246" s="162"/>
    </row>
    <row r="247" spans="1:42" s="180" customFormat="1" ht="11.25" customHeight="1" thickTop="1">
      <c r="A247" s="809">
        <v>1573069</v>
      </c>
      <c r="B247" s="809"/>
      <c r="C247" s="791">
        <v>1600921</v>
      </c>
      <c r="D247" s="820">
        <f>C247-A247</f>
        <v>27852</v>
      </c>
      <c r="E247" s="355" t="s">
        <v>263</v>
      </c>
      <c r="F247" s="859">
        <v>12103920</v>
      </c>
      <c r="G247" s="860"/>
      <c r="H247" s="861"/>
      <c r="I247" s="799">
        <v>12103780</v>
      </c>
      <c r="J247" s="800"/>
      <c r="K247" s="800"/>
      <c r="L247" s="801"/>
      <c r="M247" s="364" t="s">
        <v>262</v>
      </c>
      <c r="N247" s="365">
        <v>27852</v>
      </c>
      <c r="O247" s="226" t="s">
        <v>406</v>
      </c>
      <c r="P247" s="224">
        <v>5</v>
      </c>
      <c r="Q247" s="224" t="s">
        <v>260</v>
      </c>
      <c r="R247" s="224">
        <v>770</v>
      </c>
      <c r="S247" s="224"/>
      <c r="T247" s="224"/>
      <c r="U247" s="224"/>
      <c r="V247" s="224"/>
      <c r="W247" s="224"/>
      <c r="X247" s="224"/>
      <c r="Y247" s="224"/>
      <c r="Z247" s="224"/>
      <c r="AA247" s="224"/>
      <c r="AB247" s="224"/>
      <c r="AC247" s="162"/>
      <c r="AF247" s="162"/>
      <c r="AG247" s="162"/>
      <c r="AH247" s="162"/>
      <c r="AI247" s="162"/>
      <c r="AJ247" s="162"/>
      <c r="AK247" s="162"/>
      <c r="AL247" s="162"/>
      <c r="AM247" s="162"/>
      <c r="AN247" s="162"/>
      <c r="AO247" s="162"/>
      <c r="AP247" s="162"/>
    </row>
    <row r="248" spans="1:42" s="180" customFormat="1" ht="11.25" customHeight="1">
      <c r="A248" s="810"/>
      <c r="B248" s="810"/>
      <c r="C248" s="792"/>
      <c r="D248" s="821"/>
      <c r="E248" s="356" t="s">
        <v>261</v>
      </c>
      <c r="F248" s="706">
        <v>8077080</v>
      </c>
      <c r="G248" s="707"/>
      <c r="H248" s="708"/>
      <c r="I248" s="793">
        <v>8077570</v>
      </c>
      <c r="J248" s="794"/>
      <c r="K248" s="794"/>
      <c r="L248" s="795"/>
      <c r="M248" s="797" t="s">
        <v>557</v>
      </c>
      <c r="N248" s="798">
        <v>20530</v>
      </c>
      <c r="O248" s="226"/>
      <c r="P248" s="224"/>
      <c r="Q248" s="224"/>
      <c r="R248" s="224"/>
      <c r="S248" s="226"/>
      <c r="T248" s="226"/>
      <c r="U248" s="226"/>
      <c r="V248" s="226"/>
      <c r="W248" s="226"/>
      <c r="X248" s="226"/>
      <c r="Y248" s="226"/>
      <c r="Z248" s="226"/>
      <c r="AA248" s="226"/>
      <c r="AB248" s="226"/>
      <c r="AC248" s="162"/>
      <c r="AE248" s="162"/>
      <c r="AF248" s="162"/>
      <c r="AG248" s="162"/>
      <c r="AH248" s="162"/>
      <c r="AI248" s="162"/>
      <c r="AJ248" s="162"/>
      <c r="AK248" s="162"/>
      <c r="AL248" s="162"/>
      <c r="AM248" s="162"/>
      <c r="AN248" s="162"/>
      <c r="AO248" s="162"/>
      <c r="AP248" s="162"/>
    </row>
    <row r="249" spans="1:42" s="180" customFormat="1" ht="11.25" customHeight="1">
      <c r="A249" s="810"/>
      <c r="B249" s="810"/>
      <c r="C249" s="792"/>
      <c r="D249" s="821"/>
      <c r="E249" s="356" t="s">
        <v>260</v>
      </c>
      <c r="F249" s="706">
        <v>2390530</v>
      </c>
      <c r="G249" s="707"/>
      <c r="H249" s="708"/>
      <c r="I249" s="802">
        <v>2390330</v>
      </c>
      <c r="J249" s="803"/>
      <c r="K249" s="803"/>
      <c r="L249" s="804"/>
      <c r="M249" s="797"/>
      <c r="N249" s="798"/>
      <c r="O249" s="224"/>
      <c r="P249" s="225"/>
      <c r="Q249" s="224"/>
      <c r="R249" s="224"/>
      <c r="S249" s="224"/>
      <c r="T249" s="224"/>
      <c r="U249" s="224"/>
      <c r="V249" s="224"/>
      <c r="W249" s="224"/>
      <c r="X249" s="224"/>
      <c r="Y249" s="224"/>
      <c r="Z249" s="224"/>
      <c r="AA249" s="224"/>
      <c r="AB249" s="224"/>
      <c r="AC249" s="162"/>
      <c r="AE249" s="162"/>
      <c r="AF249" s="162"/>
      <c r="AG249" s="162"/>
      <c r="AH249" s="162"/>
      <c r="AI249" s="162"/>
      <c r="AJ249" s="162"/>
      <c r="AK249" s="162"/>
      <c r="AL249" s="162"/>
      <c r="AM249" s="162"/>
      <c r="AN249" s="162"/>
      <c r="AO249" s="162"/>
      <c r="AP249" s="162"/>
    </row>
    <row r="250" spans="1:42" s="180" customFormat="1" ht="11.25" customHeight="1">
      <c r="A250" s="810"/>
      <c r="B250" s="810"/>
      <c r="C250" s="792"/>
      <c r="D250" s="821"/>
      <c r="E250" s="357" t="s">
        <v>259</v>
      </c>
      <c r="F250" s="706">
        <v>-165450</v>
      </c>
      <c r="G250" s="707"/>
      <c r="H250" s="708"/>
      <c r="I250" s="802">
        <v>-165450</v>
      </c>
      <c r="J250" s="803"/>
      <c r="K250" s="803"/>
      <c r="L250" s="804"/>
      <c r="M250" s="858" t="s">
        <v>258</v>
      </c>
      <c r="N250" s="841">
        <f>I251-F251</f>
        <v>150</v>
      </c>
      <c r="O250" s="222"/>
      <c r="P250" s="223"/>
      <c r="Q250" s="222"/>
      <c r="R250" s="222"/>
      <c r="S250" s="224"/>
      <c r="T250" s="224"/>
      <c r="U250" s="224"/>
      <c r="V250" s="224"/>
      <c r="W250" s="224"/>
      <c r="X250" s="224"/>
      <c r="Y250" s="224"/>
      <c r="Z250" s="224"/>
      <c r="AA250" s="224"/>
      <c r="AB250" s="224"/>
      <c r="AC250" s="162"/>
      <c r="AE250" s="162"/>
      <c r="AF250" s="162"/>
      <c r="AG250" s="162"/>
      <c r="AH250" s="162"/>
      <c r="AI250" s="162"/>
      <c r="AJ250" s="162"/>
      <c r="AK250" s="162"/>
      <c r="AL250" s="162"/>
      <c r="AM250" s="162"/>
      <c r="AN250" s="162"/>
      <c r="AO250" s="162"/>
      <c r="AP250" s="162"/>
    </row>
    <row r="251" spans="1:42" s="180" customFormat="1" ht="11.25" customHeight="1">
      <c r="A251" s="810"/>
      <c r="B251" s="810"/>
      <c r="C251" s="792"/>
      <c r="D251" s="821"/>
      <c r="E251" s="356" t="s">
        <v>257</v>
      </c>
      <c r="F251" s="706">
        <f>SUM(F247:F250)</f>
        <v>22406080</v>
      </c>
      <c r="G251" s="707"/>
      <c r="H251" s="708"/>
      <c r="I251" s="793">
        <f>I247+I248+I249+I250</f>
        <v>22406230</v>
      </c>
      <c r="J251" s="794"/>
      <c r="K251" s="794"/>
      <c r="L251" s="795"/>
      <c r="M251" s="791"/>
      <c r="N251" s="842"/>
      <c r="O251" s="222"/>
      <c r="P251" s="223"/>
      <c r="Q251" s="222"/>
      <c r="R251" s="222"/>
      <c r="S251" s="224"/>
      <c r="T251" s="224"/>
      <c r="U251" s="224"/>
      <c r="V251" s="224"/>
      <c r="W251" s="224"/>
      <c r="X251" s="224"/>
      <c r="Y251" s="224"/>
      <c r="Z251" s="224"/>
      <c r="AA251" s="224"/>
      <c r="AB251" s="224"/>
      <c r="AC251" s="162"/>
      <c r="AE251" s="162"/>
      <c r="AF251" s="162"/>
      <c r="AG251" s="162"/>
      <c r="AH251" s="162"/>
      <c r="AI251" s="162"/>
      <c r="AJ251" s="162"/>
      <c r="AK251" s="162"/>
      <c r="AL251" s="162"/>
      <c r="AM251" s="162"/>
      <c r="AN251" s="162"/>
      <c r="AO251" s="162"/>
      <c r="AP251" s="162"/>
    </row>
    <row r="252" spans="1:42" s="180" customFormat="1" ht="7.5" customHeight="1">
      <c r="A252" s="857"/>
      <c r="B252" s="857"/>
      <c r="C252" s="857"/>
      <c r="D252" s="857"/>
      <c r="E252" s="857"/>
      <c r="F252" s="857"/>
      <c r="G252" s="857"/>
      <c r="H252" s="857"/>
      <c r="I252" s="857"/>
      <c r="J252" s="857"/>
      <c r="K252" s="857"/>
      <c r="L252" s="857"/>
      <c r="M252" s="857"/>
      <c r="N252" s="857"/>
      <c r="O252" s="219"/>
      <c r="P252" s="220"/>
      <c r="Q252" s="219"/>
      <c r="R252" s="219"/>
      <c r="S252" s="222"/>
      <c r="T252" s="222"/>
      <c r="U252" s="222"/>
      <c r="V252" s="222"/>
      <c r="W252" s="222"/>
      <c r="X252" s="222"/>
      <c r="Y252" s="222"/>
      <c r="Z252" s="222"/>
      <c r="AA252" s="222"/>
      <c r="AB252" s="222"/>
      <c r="AC252" s="162"/>
      <c r="AD252" s="162"/>
      <c r="AE252" s="162"/>
      <c r="AF252" s="162"/>
      <c r="AG252" s="162"/>
      <c r="AH252" s="162"/>
      <c r="AI252" s="162"/>
      <c r="AJ252" s="162"/>
      <c r="AK252" s="162"/>
      <c r="AL252" s="162"/>
      <c r="AM252" s="162"/>
      <c r="AN252" s="162"/>
      <c r="AO252" s="162"/>
      <c r="AP252" s="162"/>
    </row>
    <row r="253" spans="1:42" s="180" customFormat="1" ht="15" customHeight="1">
      <c r="A253" s="460" t="s">
        <v>256</v>
      </c>
      <c r="B253" s="171"/>
      <c r="C253" s="171"/>
      <c r="D253" s="221" t="s">
        <v>255</v>
      </c>
      <c r="E253" s="221"/>
      <c r="F253" s="221"/>
      <c r="G253" s="221"/>
      <c r="H253" s="221"/>
      <c r="I253" s="221"/>
      <c r="J253" s="221"/>
      <c r="K253" s="221"/>
      <c r="M253" s="764">
        <f>G266</f>
        <v>72959000</v>
      </c>
      <c r="N253" s="764"/>
      <c r="O253" s="208" t="s">
        <v>407</v>
      </c>
      <c r="P253" s="208">
        <v>0</v>
      </c>
      <c r="Q253" s="216">
        <v>0</v>
      </c>
      <c r="R253" s="215">
        <v>0</v>
      </c>
      <c r="S253" s="219"/>
      <c r="T253" s="219"/>
      <c r="U253" s="219"/>
      <c r="V253" s="219"/>
      <c r="W253" s="219"/>
      <c r="X253" s="219"/>
      <c r="Y253" s="219"/>
      <c r="Z253" s="219"/>
      <c r="AA253" s="219"/>
      <c r="AB253" s="219"/>
      <c r="AC253" s="162"/>
      <c r="AD253" s="162"/>
      <c r="AE253" s="162"/>
      <c r="AF253" s="162"/>
      <c r="AG253" s="162"/>
      <c r="AH253" s="162"/>
      <c r="AI253" s="162"/>
      <c r="AJ253" s="162"/>
      <c r="AK253" s="162"/>
      <c r="AL253" s="162"/>
      <c r="AM253" s="162"/>
      <c r="AN253" s="162"/>
      <c r="AO253" s="162"/>
      <c r="AP253" s="162"/>
    </row>
    <row r="254" spans="1:42" s="180" customFormat="1" ht="14.25" customHeight="1">
      <c r="A254" s="10" t="s">
        <v>254</v>
      </c>
      <c r="B254" s="218"/>
      <c r="C254" s="218"/>
      <c r="D254" s="162"/>
      <c r="E254" s="162"/>
      <c r="F254" s="162"/>
      <c r="G254" s="162"/>
      <c r="H254" s="162"/>
      <c r="I254" s="162"/>
      <c r="J254" s="162"/>
      <c r="K254" s="162"/>
      <c r="L254" s="217"/>
      <c r="M254" s="217"/>
      <c r="N254" s="217"/>
      <c r="O254" s="213" t="s">
        <v>408</v>
      </c>
      <c r="P254" s="208" t="s">
        <v>409</v>
      </c>
      <c r="Q254" s="209">
        <v>592000</v>
      </c>
      <c r="R254" s="209">
        <v>49270</v>
      </c>
      <c r="T254" s="217"/>
      <c r="U254" s="217"/>
      <c r="V254" s="217"/>
      <c r="W254" s="217"/>
      <c r="X254" s="217"/>
      <c r="Y254" s="217"/>
      <c r="Z254" s="217"/>
      <c r="AA254" s="217"/>
      <c r="AB254" s="217"/>
      <c r="AC254" s="162"/>
      <c r="AD254" s="162"/>
      <c r="AE254" s="162"/>
      <c r="AF254" s="162"/>
      <c r="AG254" s="162"/>
      <c r="AH254" s="162"/>
      <c r="AI254" s="162"/>
      <c r="AJ254" s="162"/>
      <c r="AK254" s="162"/>
      <c r="AL254" s="162"/>
      <c r="AM254" s="162"/>
      <c r="AN254" s="162"/>
      <c r="AO254" s="162"/>
      <c r="AP254" s="162"/>
    </row>
    <row r="255" spans="1:42" s="180" customFormat="1" ht="12" customHeight="1">
      <c r="A255" s="358" t="str">
        <f>A243</f>
        <v>가) 산출기간 : 2015년 3월 16일 ~ 2015년 4월 15일</v>
      </c>
      <c r="O255" s="213" t="s">
        <v>410</v>
      </c>
      <c r="P255" s="208" t="s">
        <v>411</v>
      </c>
      <c r="Q255" s="209">
        <v>1000000</v>
      </c>
      <c r="R255" s="209">
        <v>83330</v>
      </c>
      <c r="S255" s="212"/>
      <c r="AC255" s="162"/>
      <c r="AD255" s="162"/>
      <c r="AE255" s="162"/>
      <c r="AF255" s="162"/>
      <c r="AG255" s="162"/>
      <c r="AH255" s="162"/>
      <c r="AI255" s="162"/>
      <c r="AJ255" s="162"/>
      <c r="AK255" s="162"/>
      <c r="AL255" s="162"/>
      <c r="AM255" s="162"/>
      <c r="AN255" s="162"/>
      <c r="AO255" s="162"/>
      <c r="AP255" s="162"/>
    </row>
    <row r="256" spans="1:42" s="180" customFormat="1" ht="12" customHeight="1">
      <c r="A256" s="362" t="s">
        <v>253</v>
      </c>
      <c r="B256" s="359"/>
      <c r="C256" s="362"/>
      <c r="D256" s="366">
        <v>488236</v>
      </c>
      <c r="E256" s="362" t="s">
        <v>252</v>
      </c>
      <c r="F256" s="856" t="s">
        <v>251</v>
      </c>
      <c r="G256" s="856"/>
      <c r="H256" s="856"/>
      <c r="I256" s="855">
        <v>72959000</v>
      </c>
      <c r="J256" s="855"/>
      <c r="K256" s="855"/>
      <c r="L256" s="855"/>
      <c r="M256" s="214"/>
      <c r="N256" s="163"/>
      <c r="O256" s="213" t="s">
        <v>412</v>
      </c>
      <c r="P256" s="208" t="s">
        <v>413</v>
      </c>
      <c r="Q256" s="209">
        <v>1000000</v>
      </c>
      <c r="R256" s="209">
        <v>83330</v>
      </c>
      <c r="S256" s="212"/>
      <c r="AC256" s="162"/>
      <c r="AD256" s="162"/>
      <c r="AE256" s="162"/>
      <c r="AF256" s="162"/>
      <c r="AG256" s="162"/>
      <c r="AH256" s="162"/>
      <c r="AI256" s="162"/>
      <c r="AJ256" s="162"/>
      <c r="AK256" s="162"/>
      <c r="AL256" s="162"/>
      <c r="AM256" s="162"/>
      <c r="AN256" s="162"/>
      <c r="AO256" s="162"/>
      <c r="AP256" s="162"/>
    </row>
    <row r="257" spans="1:42" s="180" customFormat="1" ht="12" customHeight="1" thickBot="1">
      <c r="A257" s="761" t="s">
        <v>250</v>
      </c>
      <c r="B257" s="762"/>
      <c r="C257" s="762"/>
      <c r="D257" s="763"/>
      <c r="E257" s="761" t="s">
        <v>9</v>
      </c>
      <c r="F257" s="762"/>
      <c r="G257" s="761" t="s">
        <v>249</v>
      </c>
      <c r="H257" s="763"/>
      <c r="I257" s="761" t="s">
        <v>248</v>
      </c>
      <c r="J257" s="762"/>
      <c r="K257" s="762"/>
      <c r="L257" s="763"/>
      <c r="M257" s="761" t="s">
        <v>222</v>
      </c>
      <c r="N257" s="763"/>
      <c r="O257" s="208" t="s">
        <v>414</v>
      </c>
      <c r="P257" s="208" t="s">
        <v>415</v>
      </c>
      <c r="Q257" s="209">
        <v>1000000</v>
      </c>
      <c r="R257" s="209">
        <v>100000</v>
      </c>
      <c r="S257" s="212"/>
      <c r="AC257" s="162"/>
      <c r="AD257" s="162"/>
      <c r="AE257" s="162"/>
      <c r="AF257" s="162"/>
      <c r="AG257" s="162"/>
      <c r="AH257" s="162"/>
      <c r="AI257" s="162"/>
      <c r="AJ257" s="162"/>
      <c r="AK257" s="162"/>
      <c r="AL257" s="162"/>
      <c r="AM257" s="162"/>
      <c r="AN257" s="162"/>
      <c r="AO257" s="162"/>
      <c r="AP257" s="162"/>
    </row>
    <row r="258" spans="1:42" s="180" customFormat="1" ht="12" customHeight="1" thickTop="1">
      <c r="A258" s="837" t="s">
        <v>247</v>
      </c>
      <c r="B258" s="838"/>
      <c r="C258" s="818" t="s">
        <v>246</v>
      </c>
      <c r="D258" s="819"/>
      <c r="E258" s="816">
        <v>399563</v>
      </c>
      <c r="F258" s="817"/>
      <c r="G258" s="814">
        <v>61350410</v>
      </c>
      <c r="H258" s="815"/>
      <c r="I258" s="796">
        <v>61350410</v>
      </c>
      <c r="J258" s="796"/>
      <c r="K258" s="796"/>
      <c r="L258" s="796"/>
      <c r="M258" s="843" t="s">
        <v>245</v>
      </c>
      <c r="N258" s="844"/>
      <c r="O258" s="208" t="s">
        <v>416</v>
      </c>
      <c r="P258" s="208" t="s">
        <v>411</v>
      </c>
      <c r="Q258" s="209">
        <v>1200000</v>
      </c>
      <c r="R258" s="209">
        <v>100000</v>
      </c>
      <c r="S258" s="212"/>
      <c r="U258" s="164"/>
      <c r="V258" s="164"/>
      <c r="W258" s="164"/>
      <c r="X258" s="164"/>
      <c r="Y258" s="164"/>
      <c r="Z258" s="164"/>
      <c r="AA258" s="164"/>
      <c r="AB258" s="164"/>
      <c r="AC258" s="162"/>
      <c r="AD258" s="162"/>
      <c r="AE258" s="162"/>
      <c r="AF258" s="162"/>
      <c r="AG258" s="162"/>
      <c r="AH258" s="162"/>
      <c r="AI258" s="162"/>
      <c r="AJ258" s="162"/>
      <c r="AK258" s="162"/>
      <c r="AL258" s="162"/>
      <c r="AM258" s="162"/>
      <c r="AN258" s="162"/>
      <c r="AO258" s="162"/>
      <c r="AP258" s="162"/>
    </row>
    <row r="259" spans="1:42" s="180" customFormat="1" ht="12" customHeight="1">
      <c r="A259" s="837"/>
      <c r="B259" s="838"/>
      <c r="C259" s="211"/>
      <c r="D259" s="360" t="s">
        <v>244</v>
      </c>
      <c r="E259" s="706">
        <v>6156</v>
      </c>
      <c r="F259" s="707"/>
      <c r="G259" s="848">
        <v>1354320</v>
      </c>
      <c r="H259" s="849"/>
      <c r="I259" s="790">
        <v>1354320</v>
      </c>
      <c r="J259" s="790"/>
      <c r="K259" s="790"/>
      <c r="L259" s="790"/>
      <c r="M259" s="881" t="s">
        <v>243</v>
      </c>
      <c r="N259" s="882"/>
      <c r="O259" s="208" t="s">
        <v>414</v>
      </c>
      <c r="P259" s="208" t="s">
        <v>415</v>
      </c>
      <c r="Q259" s="209">
        <v>1000000</v>
      </c>
      <c r="R259" s="209">
        <v>100000</v>
      </c>
      <c r="S259" s="205"/>
      <c r="U259" s="164"/>
      <c r="V259" s="164"/>
      <c r="W259" s="164"/>
      <c r="X259" s="164"/>
      <c r="Y259" s="164"/>
      <c r="Z259" s="164"/>
      <c r="AA259" s="164"/>
      <c r="AB259" s="164"/>
      <c r="AC259" s="162"/>
      <c r="AD259" s="162"/>
      <c r="AE259" s="162"/>
      <c r="AF259" s="162"/>
      <c r="AG259" s="162"/>
      <c r="AH259" s="162"/>
      <c r="AI259" s="162"/>
      <c r="AJ259" s="162"/>
      <c r="AK259" s="162"/>
      <c r="AL259" s="162"/>
      <c r="AM259" s="162"/>
      <c r="AN259" s="162"/>
      <c r="AO259" s="162"/>
      <c r="AP259" s="162"/>
    </row>
    <row r="260" spans="1:42" s="180" customFormat="1" ht="12" customHeight="1">
      <c r="A260" s="837"/>
      <c r="B260" s="838"/>
      <c r="C260" s="845" t="s">
        <v>242</v>
      </c>
      <c r="D260" s="360" t="s">
        <v>241</v>
      </c>
      <c r="E260" s="706">
        <v>19531</v>
      </c>
      <c r="F260" s="707"/>
      <c r="G260" s="848">
        <v>2848320</v>
      </c>
      <c r="H260" s="849"/>
      <c r="I260" s="876">
        <v>2848320</v>
      </c>
      <c r="J260" s="877"/>
      <c r="K260" s="877"/>
      <c r="L260" s="878"/>
      <c r="M260" s="850" t="s">
        <v>240</v>
      </c>
      <c r="N260" s="851"/>
      <c r="O260" s="210" t="s">
        <v>417</v>
      </c>
      <c r="P260" s="208" t="s">
        <v>418</v>
      </c>
      <c r="Q260" s="203">
        <v>2170080</v>
      </c>
      <c r="R260" s="203">
        <v>180840</v>
      </c>
      <c r="S260" s="205"/>
      <c r="U260" s="164"/>
      <c r="V260" s="164"/>
      <c r="W260" s="164"/>
      <c r="X260" s="164"/>
      <c r="Y260" s="164"/>
      <c r="Z260" s="164"/>
      <c r="AA260" s="164"/>
      <c r="AB260" s="164"/>
      <c r="AC260" s="162"/>
      <c r="AD260" s="162"/>
      <c r="AE260" s="162"/>
      <c r="AF260" s="162"/>
      <c r="AG260" s="162"/>
      <c r="AH260" s="162"/>
      <c r="AI260" s="162"/>
      <c r="AJ260" s="162"/>
      <c r="AK260" s="162"/>
      <c r="AL260" s="162"/>
      <c r="AM260" s="162"/>
      <c r="AN260" s="162"/>
      <c r="AO260" s="162"/>
      <c r="AP260" s="162"/>
    </row>
    <row r="261" spans="1:42" s="180" customFormat="1" ht="12" customHeight="1">
      <c r="A261" s="837"/>
      <c r="B261" s="838"/>
      <c r="C261" s="846"/>
      <c r="D261" s="360" t="s">
        <v>239</v>
      </c>
      <c r="E261" s="706">
        <v>89298</v>
      </c>
      <c r="F261" s="707"/>
      <c r="G261" s="880">
        <v>3870950</v>
      </c>
      <c r="H261" s="878"/>
      <c r="I261" s="790">
        <f>G261-I262-I263-I264</f>
        <v>2517570</v>
      </c>
      <c r="J261" s="790"/>
      <c r="K261" s="790"/>
      <c r="L261" s="790"/>
      <c r="M261" s="870" t="s">
        <v>238</v>
      </c>
      <c r="N261" s="871"/>
      <c r="O261" s="208" t="s">
        <v>407</v>
      </c>
      <c r="P261" s="208" t="s">
        <v>419</v>
      </c>
      <c r="Q261" s="209">
        <v>3120000</v>
      </c>
      <c r="R261" s="209">
        <v>260000</v>
      </c>
      <c r="S261" s="205"/>
      <c r="U261" s="164"/>
      <c r="V261" s="164"/>
      <c r="W261" s="164"/>
      <c r="X261" s="164"/>
      <c r="Y261" s="164"/>
      <c r="Z261" s="164"/>
      <c r="AA261" s="164"/>
      <c r="AB261" s="164"/>
      <c r="AC261" s="162"/>
      <c r="AD261" s="162"/>
      <c r="AE261" s="162"/>
      <c r="AF261" s="162"/>
      <c r="AG261" s="162"/>
      <c r="AH261" s="162"/>
      <c r="AI261" s="162"/>
      <c r="AJ261" s="162"/>
      <c r="AK261" s="162"/>
      <c r="AL261" s="162"/>
      <c r="AM261" s="162"/>
      <c r="AN261" s="162"/>
      <c r="AO261" s="162"/>
      <c r="AP261" s="162"/>
    </row>
    <row r="262" spans="1:42" s="180" customFormat="1" ht="12" customHeight="1">
      <c r="A262" s="837"/>
      <c r="B262" s="838"/>
      <c r="C262" s="846"/>
      <c r="D262" s="363" t="s">
        <v>462</v>
      </c>
      <c r="E262" s="706"/>
      <c r="F262" s="707"/>
      <c r="G262" s="707"/>
      <c r="H262" s="708"/>
      <c r="I262" s="879">
        <v>573350</v>
      </c>
      <c r="J262" s="879"/>
      <c r="K262" s="879"/>
      <c r="L262" s="879"/>
      <c r="M262" s="872"/>
      <c r="N262" s="873"/>
      <c r="O262" s="208" t="s">
        <v>420</v>
      </c>
      <c r="P262" s="208" t="s">
        <v>421</v>
      </c>
      <c r="Q262" s="203">
        <v>1000000</v>
      </c>
      <c r="R262" s="203">
        <v>100000</v>
      </c>
      <c r="S262" s="205"/>
      <c r="U262" s="164"/>
      <c r="V262" s="164"/>
      <c r="W262" s="164"/>
      <c r="X262" s="164"/>
      <c r="Y262" s="164"/>
      <c r="Z262" s="164"/>
      <c r="AA262" s="164"/>
      <c r="AB262" s="164"/>
      <c r="AC262" s="162"/>
      <c r="AD262" s="162"/>
      <c r="AE262" s="162"/>
      <c r="AF262" s="162"/>
      <c r="AG262" s="162"/>
      <c r="AH262" s="162"/>
      <c r="AI262" s="162"/>
      <c r="AJ262" s="162"/>
      <c r="AK262" s="162"/>
      <c r="AL262" s="162"/>
      <c r="AM262" s="162"/>
      <c r="AN262" s="162"/>
      <c r="AO262" s="162"/>
      <c r="AP262" s="162"/>
    </row>
    <row r="263" spans="1:42" s="180" customFormat="1" ht="12" customHeight="1">
      <c r="A263" s="837"/>
      <c r="B263" s="838"/>
      <c r="C263" s="846"/>
      <c r="D263" s="360" t="s">
        <v>463</v>
      </c>
      <c r="E263" s="706"/>
      <c r="F263" s="707"/>
      <c r="G263" s="707"/>
      <c r="H263" s="708"/>
      <c r="I263" s="834">
        <v>515030</v>
      </c>
      <c r="J263" s="835"/>
      <c r="K263" s="835"/>
      <c r="L263" s="836"/>
      <c r="M263" s="872"/>
      <c r="N263" s="873"/>
      <c r="O263" s="204" t="s">
        <v>422</v>
      </c>
      <c r="P263" s="204" t="s">
        <v>423</v>
      </c>
      <c r="Q263" s="203">
        <v>240000</v>
      </c>
      <c r="R263" s="203">
        <v>20000</v>
      </c>
      <c r="S263" s="205"/>
      <c r="U263" s="164"/>
      <c r="V263" s="164"/>
      <c r="W263" s="164"/>
      <c r="X263" s="164"/>
      <c r="Y263" s="164"/>
      <c r="Z263" s="164"/>
      <c r="AA263" s="164"/>
      <c r="AB263" s="164"/>
      <c r="AC263" s="162"/>
      <c r="AD263" s="162"/>
      <c r="AE263" s="162"/>
      <c r="AF263" s="162"/>
      <c r="AG263" s="162"/>
      <c r="AH263" s="162"/>
      <c r="AI263" s="162"/>
      <c r="AJ263" s="162"/>
      <c r="AK263" s="162"/>
      <c r="AL263" s="162"/>
      <c r="AM263" s="162"/>
      <c r="AN263" s="162"/>
      <c r="AO263" s="162"/>
      <c r="AP263" s="162"/>
    </row>
    <row r="264" spans="1:42" s="180" customFormat="1" ht="13.5" customHeight="1">
      <c r="A264" s="837"/>
      <c r="B264" s="838"/>
      <c r="C264" s="847"/>
      <c r="D264" s="360" t="s">
        <v>464</v>
      </c>
      <c r="E264" s="706"/>
      <c r="F264" s="707"/>
      <c r="G264" s="707"/>
      <c r="H264" s="708"/>
      <c r="I264" s="879">
        <v>265000</v>
      </c>
      <c r="J264" s="879"/>
      <c r="K264" s="879"/>
      <c r="L264" s="879"/>
      <c r="M264" s="874"/>
      <c r="N264" s="875"/>
      <c r="O264" s="164"/>
      <c r="P264" s="164"/>
      <c r="Q264" s="164"/>
      <c r="R264" s="164"/>
      <c r="S264" s="205"/>
      <c r="U264" s="207"/>
      <c r="V264" s="207"/>
      <c r="W264" s="207"/>
      <c r="X264" s="207"/>
      <c r="Y264" s="207"/>
      <c r="Z264" s="207"/>
      <c r="AA264" s="207"/>
      <c r="AB264" s="207"/>
      <c r="AC264" s="162"/>
      <c r="AD264" s="162"/>
      <c r="AE264" s="162"/>
      <c r="AF264" s="162"/>
      <c r="AG264" s="162"/>
      <c r="AH264" s="162"/>
      <c r="AI264" s="162"/>
      <c r="AJ264" s="162"/>
      <c r="AK264" s="162"/>
      <c r="AL264" s="162"/>
      <c r="AM264" s="162"/>
      <c r="AN264" s="162"/>
      <c r="AO264" s="162"/>
      <c r="AP264" s="162"/>
    </row>
    <row r="265" spans="1:42" s="180" customFormat="1" ht="24" customHeight="1">
      <c r="A265" s="839"/>
      <c r="B265" s="840"/>
      <c r="C265" s="206" t="s">
        <v>237</v>
      </c>
      <c r="D265" s="361"/>
      <c r="E265" s="893">
        <v>1414</v>
      </c>
      <c r="F265" s="894"/>
      <c r="G265" s="891">
        <v>3535000</v>
      </c>
      <c r="H265" s="892"/>
      <c r="I265" s="790">
        <f>G265</f>
        <v>3535000</v>
      </c>
      <c r="J265" s="790"/>
      <c r="K265" s="790"/>
      <c r="L265" s="790"/>
      <c r="M265" s="889" t="s">
        <v>236</v>
      </c>
      <c r="N265" s="890"/>
      <c r="O265" s="180" t="s">
        <v>424</v>
      </c>
      <c r="P265" s="164"/>
      <c r="Q265" s="203">
        <f>SUM((Q253:Q264))</f>
        <v>12322080</v>
      </c>
      <c r="R265" s="203">
        <f>SUM((R253:R264))</f>
        <v>1076770</v>
      </c>
      <c r="S265" s="205"/>
      <c r="U265" s="204"/>
      <c r="V265" s="204"/>
      <c r="W265" s="204"/>
      <c r="X265" s="204"/>
      <c r="Y265" s="204"/>
      <c r="Z265" s="204"/>
      <c r="AA265" s="204"/>
      <c r="AB265" s="204"/>
      <c r="AC265" s="162"/>
      <c r="AD265" s="162"/>
      <c r="AE265" s="162"/>
      <c r="AF265" s="162"/>
      <c r="AG265" s="162"/>
      <c r="AH265" s="162"/>
      <c r="AI265" s="162"/>
      <c r="AJ265" s="162"/>
      <c r="AK265" s="162"/>
      <c r="AL265" s="162"/>
      <c r="AM265" s="162"/>
      <c r="AN265" s="162"/>
      <c r="AO265" s="162"/>
      <c r="AP265" s="162"/>
    </row>
    <row r="266" spans="1:42" s="180" customFormat="1" ht="18" customHeight="1">
      <c r="A266" s="780" t="s">
        <v>235</v>
      </c>
      <c r="B266" s="781"/>
      <c r="C266" s="781"/>
      <c r="D266" s="785"/>
      <c r="E266" s="884">
        <f>SUM(E258:F261)</f>
        <v>514548</v>
      </c>
      <c r="F266" s="885"/>
      <c r="G266" s="1079">
        <f>G258+G259+G260+G261+G265</f>
        <v>72959000</v>
      </c>
      <c r="H266" s="1080"/>
      <c r="I266" s="790">
        <f>SUM(I258:L265)</f>
        <v>72959000</v>
      </c>
      <c r="J266" s="790"/>
      <c r="K266" s="790"/>
      <c r="L266" s="790"/>
      <c r="M266" s="706"/>
      <c r="N266" s="708"/>
      <c r="P266" s="164"/>
      <c r="Q266" s="203"/>
      <c r="R266" s="203"/>
      <c r="S266" s="164"/>
      <c r="T266" s="164"/>
      <c r="U266" s="164"/>
      <c r="V266" s="164"/>
      <c r="W266" s="164"/>
      <c r="X266" s="164"/>
      <c r="Y266" s="164"/>
      <c r="Z266" s="164"/>
      <c r="AA266" s="164"/>
      <c r="AB266" s="164"/>
      <c r="AC266" s="162"/>
      <c r="AD266" s="162"/>
      <c r="AE266" s="162"/>
      <c r="AF266" s="162"/>
      <c r="AG266" s="162"/>
      <c r="AH266" s="162"/>
      <c r="AI266" s="162"/>
      <c r="AJ266" s="162"/>
      <c r="AK266" s="162"/>
      <c r="AL266" s="162"/>
      <c r="AM266" s="162"/>
      <c r="AN266" s="162"/>
      <c r="AO266" s="162"/>
      <c r="AP266" s="162"/>
    </row>
    <row r="267" spans="1:42" s="180" customFormat="1" ht="12.75" customHeight="1">
      <c r="A267" s="782" t="s">
        <v>234</v>
      </c>
      <c r="B267" s="783"/>
      <c r="C267" s="783"/>
      <c r="D267" s="784"/>
      <c r="E267" s="866">
        <v>12487</v>
      </c>
      <c r="F267" s="867"/>
      <c r="G267" s="868">
        <v>1558670</v>
      </c>
      <c r="H267" s="869"/>
      <c r="I267" s="883"/>
      <c r="J267" s="883"/>
      <c r="K267" s="883"/>
      <c r="L267" s="883"/>
      <c r="M267" s="870" t="s">
        <v>233</v>
      </c>
      <c r="N267" s="886"/>
      <c r="O267" s="201"/>
      <c r="P267" s="202"/>
      <c r="Q267" s="201"/>
      <c r="R267" s="201"/>
      <c r="S267" s="203"/>
      <c r="T267" s="201"/>
      <c r="U267" s="201"/>
      <c r="V267" s="201"/>
      <c r="W267" s="201"/>
      <c r="X267" s="201"/>
      <c r="Y267" s="201"/>
      <c r="Z267" s="201"/>
      <c r="AA267" s="201"/>
      <c r="AB267" s="201"/>
      <c r="AC267" s="162"/>
      <c r="AD267" s="162"/>
      <c r="AE267" s="162"/>
      <c r="AF267" s="162"/>
      <c r="AG267" s="162"/>
      <c r="AH267" s="162"/>
      <c r="AI267" s="162"/>
      <c r="AJ267" s="162"/>
      <c r="AK267" s="162"/>
      <c r="AL267" s="162"/>
      <c r="AM267" s="162"/>
      <c r="AN267" s="162"/>
      <c r="AO267" s="162"/>
      <c r="AP267" s="162"/>
    </row>
    <row r="268" spans="1:42" s="180" customFormat="1" ht="12.75" customHeight="1">
      <c r="A268" s="782" t="s">
        <v>232</v>
      </c>
      <c r="B268" s="783"/>
      <c r="C268" s="783"/>
      <c r="D268" s="784"/>
      <c r="E268" s="866">
        <v>1772</v>
      </c>
      <c r="F268" s="867"/>
      <c r="G268" s="868">
        <v>264900</v>
      </c>
      <c r="H268" s="869"/>
      <c r="I268" s="883"/>
      <c r="J268" s="883"/>
      <c r="K268" s="883"/>
      <c r="L268" s="883"/>
      <c r="M268" s="887"/>
      <c r="N268" s="888"/>
      <c r="P268" s="162"/>
      <c r="S268" s="203"/>
      <c r="T268" s="201"/>
      <c r="U268" s="201"/>
      <c r="V268" s="201"/>
      <c r="W268" s="201"/>
      <c r="X268" s="201"/>
      <c r="Y268" s="201"/>
      <c r="Z268" s="201"/>
      <c r="AA268" s="201"/>
      <c r="AB268" s="201"/>
      <c r="AC268" s="162"/>
      <c r="AD268" s="162"/>
      <c r="AE268" s="162"/>
      <c r="AF268" s="162"/>
      <c r="AG268" s="162"/>
      <c r="AH268" s="162"/>
      <c r="AI268" s="162"/>
      <c r="AJ268" s="162"/>
      <c r="AK268" s="162"/>
      <c r="AL268" s="162"/>
      <c r="AM268" s="162"/>
      <c r="AN268" s="162"/>
      <c r="AO268" s="162"/>
      <c r="AP268" s="162"/>
    </row>
    <row r="269" spans="1:42" s="180" customFormat="1" ht="3" customHeight="1">
      <c r="A269" s="789"/>
      <c r="B269" s="789"/>
      <c r="C269" s="789"/>
      <c r="D269" s="789"/>
      <c r="E269" s="789"/>
      <c r="F269" s="789"/>
      <c r="G269" s="789"/>
      <c r="H269" s="789"/>
      <c r="I269" s="789"/>
      <c r="J269" s="789"/>
      <c r="K269" s="789"/>
      <c r="L269" s="789"/>
      <c r="M269" s="789"/>
      <c r="N269" s="789"/>
      <c r="P269" s="162"/>
      <c r="S269" s="201"/>
      <c r="T269" s="201"/>
      <c r="U269" s="201"/>
      <c r="V269" s="201"/>
      <c r="W269" s="201"/>
      <c r="X269" s="201"/>
      <c r="Y269" s="201"/>
      <c r="Z269" s="201"/>
      <c r="AA269" s="201"/>
      <c r="AB269" s="201"/>
      <c r="AC269" s="162"/>
      <c r="AD269" s="162"/>
      <c r="AE269" s="162"/>
      <c r="AF269" s="162"/>
      <c r="AG269" s="162"/>
      <c r="AH269" s="162"/>
      <c r="AI269" s="162"/>
      <c r="AJ269" s="162"/>
      <c r="AK269" s="162"/>
      <c r="AL269" s="162"/>
      <c r="AM269" s="162"/>
      <c r="AN269" s="162"/>
      <c r="AO269" s="162"/>
      <c r="AP269" s="162"/>
    </row>
    <row r="270" spans="1:42" s="180" customFormat="1">
      <c r="A270" s="10" t="s">
        <v>231</v>
      </c>
      <c r="P270" s="162"/>
      <c r="AC270" s="162"/>
      <c r="AD270" s="162"/>
      <c r="AE270" s="162"/>
      <c r="AF270" s="162"/>
      <c r="AG270" s="162"/>
      <c r="AH270" s="162"/>
      <c r="AI270" s="162"/>
      <c r="AJ270" s="162"/>
      <c r="AK270" s="162"/>
      <c r="AL270" s="162"/>
      <c r="AM270" s="162"/>
      <c r="AN270" s="162"/>
      <c r="AO270" s="162"/>
      <c r="AP270" s="162"/>
    </row>
    <row r="271" spans="1:42" s="180" customFormat="1" ht="15.75" customHeight="1">
      <c r="A271" s="10" t="s">
        <v>230</v>
      </c>
      <c r="P271" s="162"/>
      <c r="AC271" s="162"/>
      <c r="AD271" s="162"/>
      <c r="AE271" s="162"/>
      <c r="AF271" s="162"/>
      <c r="AG271" s="162"/>
      <c r="AH271" s="162"/>
      <c r="AI271" s="162"/>
      <c r="AJ271" s="162"/>
      <c r="AK271" s="162"/>
      <c r="AL271" s="162"/>
      <c r="AM271" s="162"/>
      <c r="AN271" s="162"/>
      <c r="AO271" s="162"/>
      <c r="AP271" s="162"/>
    </row>
    <row r="272" spans="1:42" s="180" customFormat="1" ht="12" customHeight="1" thickBot="1">
      <c r="A272" s="761" t="s">
        <v>229</v>
      </c>
      <c r="B272" s="762"/>
      <c r="C272" s="763"/>
      <c r="D272" s="761" t="s">
        <v>228</v>
      </c>
      <c r="E272" s="763"/>
      <c r="F272" s="776" t="s">
        <v>222</v>
      </c>
      <c r="G272" s="776"/>
      <c r="H272" s="776"/>
      <c r="I272" s="776"/>
      <c r="J272" s="776"/>
      <c r="K272" s="776"/>
      <c r="L272" s="776"/>
      <c r="M272" s="776"/>
      <c r="N272" s="776"/>
      <c r="O272" s="179"/>
      <c r="P272" s="199"/>
      <c r="Q272" s="179"/>
      <c r="R272" s="179"/>
      <c r="AC272" s="162"/>
      <c r="AD272" s="162"/>
      <c r="AE272" s="162"/>
      <c r="AF272" s="162"/>
      <c r="AG272" s="162"/>
      <c r="AH272" s="162"/>
      <c r="AI272" s="162"/>
      <c r="AJ272" s="162"/>
      <c r="AK272" s="162"/>
      <c r="AL272" s="162"/>
      <c r="AM272" s="162"/>
      <c r="AN272" s="162"/>
      <c r="AO272" s="162"/>
      <c r="AP272" s="162"/>
    </row>
    <row r="273" spans="1:42" s="180" customFormat="1" ht="12" customHeight="1" thickTop="1">
      <c r="A273" s="955">
        <f>E258</f>
        <v>399563</v>
      </c>
      <c r="B273" s="1075"/>
      <c r="C273" s="956"/>
      <c r="D273" s="955">
        <f>I258</f>
        <v>61350410</v>
      </c>
      <c r="E273" s="956"/>
      <c r="F273" s="811" t="s">
        <v>227</v>
      </c>
      <c r="G273" s="812"/>
      <c r="H273" s="812"/>
      <c r="I273" s="812"/>
      <c r="J273" s="812"/>
      <c r="K273" s="812"/>
      <c r="L273" s="812"/>
      <c r="M273" s="812"/>
      <c r="N273" s="813"/>
      <c r="P273" s="162"/>
      <c r="AC273" s="162"/>
      <c r="AD273" s="162"/>
      <c r="AE273" s="162"/>
      <c r="AF273" s="162"/>
      <c r="AG273" s="162"/>
      <c r="AH273" s="162"/>
      <c r="AI273" s="162"/>
      <c r="AJ273" s="162"/>
      <c r="AK273" s="162"/>
      <c r="AL273" s="162"/>
      <c r="AM273" s="162"/>
      <c r="AN273" s="162"/>
      <c r="AO273" s="162"/>
      <c r="AP273" s="162"/>
    </row>
    <row r="274" spans="1:42" s="198" customFormat="1" ht="2.25" customHeight="1">
      <c r="A274" s="200"/>
      <c r="B274" s="200"/>
      <c r="C274" s="200"/>
      <c r="D274" s="200"/>
      <c r="E274" s="200"/>
      <c r="F274" s="179"/>
      <c r="G274" s="179"/>
      <c r="H274" s="179"/>
      <c r="I274" s="179"/>
      <c r="J274" s="179"/>
      <c r="K274" s="179"/>
      <c r="L274" s="179"/>
      <c r="M274" s="179"/>
      <c r="N274" s="179"/>
      <c r="O274" s="180"/>
      <c r="P274" s="162"/>
      <c r="Q274" s="180"/>
      <c r="R274" s="180"/>
      <c r="S274" s="179"/>
      <c r="T274" s="179"/>
      <c r="U274" s="179"/>
      <c r="V274" s="179"/>
      <c r="W274" s="179"/>
      <c r="X274" s="179"/>
      <c r="Y274" s="179"/>
      <c r="Z274" s="179"/>
      <c r="AA274" s="179"/>
      <c r="AB274" s="179"/>
      <c r="AC274" s="174"/>
      <c r="AD274" s="162"/>
      <c r="AE274" s="162"/>
      <c r="AF274" s="174"/>
      <c r="AG274" s="174"/>
      <c r="AH274" s="174"/>
      <c r="AI274" s="174"/>
      <c r="AJ274" s="174"/>
      <c r="AK274" s="174"/>
      <c r="AL274" s="174"/>
      <c r="AM274" s="174"/>
      <c r="AN274" s="174"/>
      <c r="AO274" s="174"/>
      <c r="AP274" s="174"/>
    </row>
    <row r="275" spans="1:42" s="180" customFormat="1" ht="13.5" customHeight="1">
      <c r="A275" s="10" t="s">
        <v>226</v>
      </c>
      <c r="O275" s="194"/>
      <c r="P275" s="195"/>
      <c r="Q275" s="194"/>
      <c r="R275" s="194"/>
      <c r="AC275" s="162"/>
      <c r="AD275" s="174"/>
      <c r="AE275" s="174"/>
      <c r="AF275" s="162"/>
      <c r="AG275" s="162"/>
      <c r="AH275" s="162"/>
      <c r="AI275" s="162"/>
      <c r="AJ275" s="162"/>
      <c r="AK275" s="162"/>
      <c r="AL275" s="162"/>
      <c r="AM275" s="162"/>
      <c r="AN275" s="162"/>
      <c r="AO275" s="162"/>
      <c r="AP275" s="162"/>
    </row>
    <row r="276" spans="1:42" s="180" customFormat="1" ht="12" customHeight="1" thickBot="1">
      <c r="A276" s="761" t="s">
        <v>225</v>
      </c>
      <c r="B276" s="762"/>
      <c r="C276" s="763"/>
      <c r="D276" s="178" t="s">
        <v>224</v>
      </c>
      <c r="E276" s="776" t="s">
        <v>223</v>
      </c>
      <c r="F276" s="776"/>
      <c r="G276" s="776"/>
      <c r="H276" s="776" t="s">
        <v>222</v>
      </c>
      <c r="I276" s="776"/>
      <c r="J276" s="776"/>
      <c r="K276" s="776"/>
      <c r="L276" s="776"/>
      <c r="M276" s="776"/>
      <c r="N276" s="776"/>
      <c r="O276" s="10"/>
      <c r="P276" s="185"/>
      <c r="Q276" s="10"/>
      <c r="R276" s="10"/>
      <c r="AC276" s="162"/>
      <c r="AD276" s="162"/>
      <c r="AE276" s="162"/>
      <c r="AF276" s="162"/>
      <c r="AG276" s="162"/>
      <c r="AH276" s="162"/>
      <c r="AI276" s="162"/>
      <c r="AJ276" s="162"/>
      <c r="AK276" s="162"/>
      <c r="AL276" s="162"/>
      <c r="AM276" s="162"/>
      <c r="AN276" s="162"/>
      <c r="AO276" s="162"/>
      <c r="AP276" s="162"/>
    </row>
    <row r="277" spans="1:42" s="180" customFormat="1" ht="14.25" customHeight="1" thickTop="1">
      <c r="A277" s="1076">
        <f>E265</f>
        <v>1414</v>
      </c>
      <c r="B277" s="1077"/>
      <c r="C277" s="1078"/>
      <c r="D277" s="197">
        <v>2500</v>
      </c>
      <c r="E277" s="820">
        <f>A277*D277</f>
        <v>3535000</v>
      </c>
      <c r="F277" s="1024"/>
      <c r="G277" s="1024"/>
      <c r="H277" s="943" t="s">
        <v>221</v>
      </c>
      <c r="I277" s="856"/>
      <c r="J277" s="1074">
        <f>1507-A277</f>
        <v>93</v>
      </c>
      <c r="K277" s="1074"/>
      <c r="L277" s="1074"/>
      <c r="M277" s="1074"/>
      <c r="N277" s="196"/>
      <c r="P277" s="162"/>
      <c r="S277" s="194"/>
      <c r="T277" s="194"/>
      <c r="U277" s="194"/>
      <c r="V277" s="194"/>
      <c r="W277" s="194"/>
      <c r="X277" s="194"/>
      <c r="Y277" s="194"/>
      <c r="Z277" s="194"/>
      <c r="AA277" s="194"/>
      <c r="AB277" s="194"/>
      <c r="AC277" s="162"/>
      <c r="AD277" s="162"/>
      <c r="AE277" s="162"/>
      <c r="AF277" s="162"/>
      <c r="AG277" s="162"/>
      <c r="AH277" s="162"/>
      <c r="AI277" s="162"/>
      <c r="AJ277" s="162"/>
      <c r="AK277" s="162"/>
      <c r="AL277" s="162"/>
      <c r="AM277" s="162"/>
      <c r="AN277" s="162"/>
      <c r="AO277" s="162"/>
      <c r="AP277" s="162"/>
    </row>
    <row r="278" spans="1:42" s="180" customFormat="1" ht="3" customHeight="1">
      <c r="A278" s="193"/>
      <c r="B278" s="193"/>
      <c r="C278" s="193"/>
      <c r="D278" s="192"/>
      <c r="E278" s="192"/>
      <c r="H278" s="10"/>
      <c r="I278" s="10"/>
      <c r="J278" s="10"/>
      <c r="K278" s="10"/>
      <c r="L278" s="10"/>
      <c r="M278" s="10"/>
      <c r="N278" s="10"/>
      <c r="P278" s="162"/>
      <c r="S278" s="10"/>
      <c r="T278" s="10"/>
      <c r="U278" s="10"/>
      <c r="V278" s="10"/>
      <c r="W278" s="10"/>
      <c r="X278" s="10"/>
      <c r="Y278" s="10"/>
      <c r="Z278" s="10"/>
      <c r="AA278" s="10"/>
      <c r="AB278" s="10"/>
      <c r="AC278" s="162"/>
      <c r="AD278" s="162"/>
      <c r="AE278" s="162"/>
      <c r="AF278" s="162"/>
      <c r="AG278" s="162"/>
      <c r="AH278" s="162"/>
      <c r="AI278" s="162"/>
      <c r="AJ278" s="162"/>
      <c r="AK278" s="162"/>
      <c r="AL278" s="162"/>
      <c r="AM278" s="162"/>
      <c r="AN278" s="162"/>
      <c r="AO278" s="162"/>
      <c r="AP278" s="162"/>
    </row>
    <row r="279" spans="1:42" s="180" customFormat="1">
      <c r="A279" s="10" t="s">
        <v>220</v>
      </c>
      <c r="O279" s="95"/>
      <c r="P279" s="37"/>
      <c r="Q279" s="95"/>
      <c r="R279" s="95"/>
      <c r="AC279" s="162"/>
      <c r="AD279" s="162"/>
      <c r="AE279" s="162"/>
      <c r="AF279" s="162"/>
      <c r="AG279" s="162"/>
      <c r="AH279" s="162"/>
      <c r="AI279" s="162"/>
      <c r="AJ279" s="162"/>
      <c r="AK279" s="162"/>
      <c r="AL279" s="162"/>
      <c r="AM279" s="162"/>
      <c r="AN279" s="162"/>
      <c r="AO279" s="162"/>
      <c r="AP279" s="162"/>
    </row>
    <row r="280" spans="1:42" s="180" customFormat="1" ht="12.75" customHeight="1">
      <c r="A280" s="73" t="s">
        <v>219</v>
      </c>
      <c r="B280" s="73"/>
      <c r="C280" s="73"/>
      <c r="P280" s="162"/>
      <c r="AC280" s="162"/>
      <c r="AD280" s="162"/>
      <c r="AE280" s="162"/>
      <c r="AF280" s="162"/>
      <c r="AG280" s="162"/>
      <c r="AH280" s="162"/>
      <c r="AI280" s="162"/>
      <c r="AJ280" s="162"/>
      <c r="AK280" s="162"/>
      <c r="AL280" s="162"/>
      <c r="AM280" s="162"/>
      <c r="AN280" s="162"/>
      <c r="AO280" s="162"/>
      <c r="AP280" s="162"/>
    </row>
    <row r="281" spans="1:42" s="180" customFormat="1" ht="13.5" customHeight="1">
      <c r="A281" s="760">
        <f>I261</f>
        <v>2517570</v>
      </c>
      <c r="B281" s="760"/>
      <c r="C281" s="760"/>
      <c r="D281" s="191">
        <v>166370</v>
      </c>
      <c r="E281" s="190" t="s">
        <v>218</v>
      </c>
      <c r="F281" s="180" t="str">
        <f>F211</f>
        <v>＝</v>
      </c>
      <c r="G281" s="722">
        <f>ROUND(A281/D281,2)</f>
        <v>15.13</v>
      </c>
      <c r="H281" s="722"/>
      <c r="I281" s="720"/>
      <c r="J281" s="720"/>
      <c r="K281" s="720"/>
      <c r="L281" s="720"/>
      <c r="M281" s="720"/>
      <c r="N281" s="720"/>
      <c r="O281" s="6"/>
      <c r="P281" s="182"/>
      <c r="Q281" s="6"/>
      <c r="R281" s="6"/>
      <c r="S281" s="95"/>
      <c r="T281" s="95"/>
      <c r="U281" s="95"/>
      <c r="V281" s="95"/>
      <c r="W281" s="95"/>
      <c r="X281" s="95"/>
      <c r="Y281" s="95"/>
      <c r="Z281" s="95"/>
      <c r="AA281" s="95"/>
      <c r="AB281" s="95"/>
      <c r="AC281" s="162"/>
      <c r="AD281" s="162"/>
      <c r="AE281" s="162"/>
      <c r="AF281" s="162"/>
      <c r="AG281" s="162"/>
      <c r="AH281" s="162"/>
      <c r="AI281" s="162"/>
      <c r="AJ281" s="162"/>
      <c r="AK281" s="162"/>
      <c r="AL281" s="162"/>
      <c r="AM281" s="162"/>
      <c r="AN281" s="162"/>
      <c r="AO281" s="162"/>
      <c r="AP281" s="162"/>
    </row>
    <row r="282" spans="1:42" s="180" customFormat="1" ht="13.5" customHeight="1" thickBot="1">
      <c r="A282" s="779" t="s">
        <v>217</v>
      </c>
      <c r="B282" s="779"/>
      <c r="C282" s="175" t="s">
        <v>216</v>
      </c>
      <c r="D282" s="178" t="s">
        <v>215</v>
      </c>
      <c r="E282" s="776" t="s">
        <v>214</v>
      </c>
      <c r="F282" s="776"/>
      <c r="G282" s="776"/>
      <c r="H282" s="761" t="s">
        <v>213</v>
      </c>
      <c r="I282" s="762"/>
      <c r="J282" s="762"/>
      <c r="K282" s="762"/>
      <c r="L282" s="763"/>
      <c r="M282" s="776" t="s">
        <v>212</v>
      </c>
      <c r="N282" s="776"/>
      <c r="O282" s="6"/>
      <c r="P282" s="182"/>
      <c r="Q282" s="6"/>
      <c r="R282" s="6"/>
      <c r="AC282" s="162"/>
      <c r="AD282" s="162"/>
      <c r="AE282" s="162"/>
      <c r="AF282" s="162"/>
      <c r="AG282" s="162"/>
      <c r="AH282" s="162"/>
      <c r="AI282" s="162"/>
      <c r="AJ282" s="162"/>
      <c r="AK282" s="162"/>
      <c r="AL282" s="162"/>
      <c r="AM282" s="162"/>
      <c r="AN282" s="162"/>
      <c r="AO282" s="162"/>
      <c r="AP282" s="162"/>
    </row>
    <row r="283" spans="1:42" s="180" customFormat="1" ht="12" customHeight="1" thickTop="1">
      <c r="A283" s="753">
        <v>79.319999999999993</v>
      </c>
      <c r="B283" s="753"/>
      <c r="C283" s="189">
        <v>258</v>
      </c>
      <c r="D283" s="921">
        <f>G281</f>
        <v>15.13</v>
      </c>
      <c r="E283" s="777">
        <f t="shared" ref="E283:E289" si="23">ROUND(A283*$D$283,-1)</f>
        <v>1200</v>
      </c>
      <c r="F283" s="777"/>
      <c r="G283" s="777"/>
      <c r="H283" s="766">
        <f t="shared" ref="H283:H289" si="24">ROUND(E283*C283,0)</f>
        <v>309600</v>
      </c>
      <c r="I283" s="767"/>
      <c r="J283" s="767"/>
      <c r="K283" s="767"/>
      <c r="L283" s="768"/>
      <c r="M283" s="754"/>
      <c r="N283" s="754"/>
      <c r="O283" s="6"/>
      <c r="P283" s="182"/>
      <c r="Q283" s="6"/>
      <c r="R283" s="6"/>
      <c r="S283" s="6"/>
      <c r="T283" s="6"/>
      <c r="U283" s="6"/>
      <c r="V283" s="6"/>
      <c r="W283" s="6"/>
      <c r="X283" s="6"/>
      <c r="Y283" s="6"/>
      <c r="Z283" s="6"/>
      <c r="AA283" s="6"/>
      <c r="AB283" s="6"/>
      <c r="AC283" s="162"/>
      <c r="AD283" s="162"/>
      <c r="AE283" s="162"/>
      <c r="AF283" s="162"/>
      <c r="AG283" s="162"/>
      <c r="AH283" s="162"/>
      <c r="AI283" s="162"/>
      <c r="AJ283" s="162"/>
      <c r="AK283" s="162"/>
      <c r="AL283" s="162"/>
      <c r="AM283" s="162"/>
      <c r="AN283" s="162"/>
      <c r="AO283" s="162"/>
      <c r="AP283" s="162"/>
    </row>
    <row r="284" spans="1:42" s="180" customFormat="1" ht="12" customHeight="1">
      <c r="A284" s="751">
        <v>92.54</v>
      </c>
      <c r="B284" s="751"/>
      <c r="C284" s="188">
        <v>196</v>
      </c>
      <c r="D284" s="921"/>
      <c r="E284" s="732">
        <f t="shared" si="23"/>
        <v>1400</v>
      </c>
      <c r="F284" s="732"/>
      <c r="G284" s="732"/>
      <c r="H284" s="733">
        <f t="shared" si="24"/>
        <v>274400</v>
      </c>
      <c r="I284" s="734"/>
      <c r="J284" s="734"/>
      <c r="K284" s="734"/>
      <c r="L284" s="735"/>
      <c r="M284" s="752"/>
      <c r="N284" s="752"/>
      <c r="O284" s="6"/>
      <c r="P284" s="182"/>
      <c r="Q284" s="6"/>
      <c r="R284" s="6"/>
      <c r="S284" s="6"/>
      <c r="T284" s="6"/>
      <c r="U284" s="6"/>
      <c r="V284" s="6"/>
      <c r="W284" s="6"/>
      <c r="X284" s="6"/>
      <c r="Y284" s="6"/>
      <c r="Z284" s="6"/>
      <c r="AA284" s="6"/>
      <c r="AB284" s="6"/>
      <c r="AC284" s="162"/>
      <c r="AD284" s="162"/>
      <c r="AE284" s="162"/>
      <c r="AF284" s="162"/>
      <c r="AG284" s="162"/>
      <c r="AH284" s="162"/>
      <c r="AI284" s="162"/>
      <c r="AJ284" s="162"/>
      <c r="AK284" s="162"/>
      <c r="AL284" s="162"/>
      <c r="AM284" s="162"/>
      <c r="AN284" s="162"/>
      <c r="AO284" s="162"/>
      <c r="AP284" s="162"/>
    </row>
    <row r="285" spans="1:42" s="180" customFormat="1" ht="12" customHeight="1">
      <c r="A285" s="751">
        <v>109.07</v>
      </c>
      <c r="B285" s="751"/>
      <c r="C285" s="188">
        <v>815</v>
      </c>
      <c r="D285" s="921"/>
      <c r="E285" s="732">
        <f t="shared" si="23"/>
        <v>1650</v>
      </c>
      <c r="F285" s="732"/>
      <c r="G285" s="732"/>
      <c r="H285" s="733">
        <f t="shared" si="24"/>
        <v>1344750</v>
      </c>
      <c r="I285" s="734"/>
      <c r="J285" s="734"/>
      <c r="K285" s="734"/>
      <c r="L285" s="735"/>
      <c r="M285" s="752"/>
      <c r="N285" s="752"/>
      <c r="O285" s="6"/>
      <c r="P285" s="182"/>
      <c r="Q285" s="6"/>
      <c r="R285" s="6"/>
      <c r="S285" s="6"/>
      <c r="T285" s="6"/>
      <c r="U285" s="6"/>
      <c r="V285" s="6"/>
      <c r="W285" s="6"/>
      <c r="X285" s="6"/>
      <c r="Y285" s="6"/>
      <c r="Z285" s="6"/>
      <c r="AA285" s="6"/>
      <c r="AB285" s="6"/>
      <c r="AC285" s="162"/>
      <c r="AD285" s="162"/>
      <c r="AE285" s="162"/>
      <c r="AF285" s="162"/>
      <c r="AG285" s="162"/>
      <c r="AH285" s="162"/>
      <c r="AI285" s="162"/>
      <c r="AJ285" s="162"/>
      <c r="AK285" s="162"/>
      <c r="AL285" s="162"/>
      <c r="AM285" s="162"/>
      <c r="AN285" s="162"/>
      <c r="AO285" s="162"/>
      <c r="AP285" s="162"/>
    </row>
    <row r="286" spans="1:42" s="180" customFormat="1" ht="12" customHeight="1">
      <c r="A286" s="751">
        <v>128.9</v>
      </c>
      <c r="B286" s="751"/>
      <c r="C286" s="188">
        <v>68</v>
      </c>
      <c r="D286" s="921"/>
      <c r="E286" s="732">
        <f t="shared" si="23"/>
        <v>1950</v>
      </c>
      <c r="F286" s="732"/>
      <c r="G286" s="732"/>
      <c r="H286" s="733">
        <f t="shared" si="24"/>
        <v>132600</v>
      </c>
      <c r="I286" s="734"/>
      <c r="J286" s="734"/>
      <c r="K286" s="734"/>
      <c r="L286" s="735"/>
      <c r="M286" s="752"/>
      <c r="N286" s="752"/>
      <c r="O286" s="6"/>
      <c r="P286" s="182"/>
      <c r="Q286" s="6"/>
      <c r="R286" s="6"/>
      <c r="S286" s="6"/>
      <c r="T286" s="6"/>
      <c r="U286" s="6"/>
      <c r="V286" s="6"/>
      <c r="W286" s="6"/>
      <c r="X286" s="6"/>
      <c r="Y286" s="6"/>
      <c r="Z286" s="6"/>
      <c r="AA286" s="6"/>
      <c r="AB286" s="6"/>
      <c r="AC286" s="162"/>
      <c r="AD286" s="162"/>
      <c r="AE286" s="162"/>
      <c r="AF286" s="162"/>
      <c r="AG286" s="162"/>
      <c r="AH286" s="162"/>
      <c r="AI286" s="162"/>
      <c r="AJ286" s="162"/>
      <c r="AK286" s="162"/>
      <c r="AL286" s="162"/>
      <c r="AM286" s="162"/>
      <c r="AN286" s="162"/>
      <c r="AO286" s="162"/>
      <c r="AP286" s="162"/>
    </row>
    <row r="287" spans="1:42" s="180" customFormat="1" ht="12" customHeight="1">
      <c r="A287" s="751">
        <v>158.63999999999999</v>
      </c>
      <c r="B287" s="751"/>
      <c r="C287" s="188">
        <v>102</v>
      </c>
      <c r="D287" s="921"/>
      <c r="E287" s="732">
        <f t="shared" si="23"/>
        <v>2400</v>
      </c>
      <c r="F287" s="732"/>
      <c r="G287" s="732"/>
      <c r="H287" s="733">
        <f t="shared" si="24"/>
        <v>244800</v>
      </c>
      <c r="I287" s="734"/>
      <c r="J287" s="734"/>
      <c r="K287" s="734"/>
      <c r="L287" s="735"/>
      <c r="M287" s="752"/>
      <c r="N287" s="752"/>
      <c r="O287" s="6"/>
      <c r="P287" s="182"/>
      <c r="Q287" s="6"/>
      <c r="R287" s="6"/>
      <c r="S287" s="6"/>
      <c r="T287" s="6"/>
      <c r="U287" s="6"/>
      <c r="V287" s="6"/>
      <c r="W287" s="6"/>
      <c r="X287" s="6"/>
      <c r="Y287" s="6"/>
      <c r="Z287" s="6"/>
      <c r="AA287" s="6"/>
      <c r="AB287" s="6"/>
      <c r="AC287" s="162"/>
      <c r="AD287" s="162"/>
      <c r="AE287" s="162"/>
      <c r="AF287" s="162"/>
      <c r="AG287" s="162"/>
      <c r="AH287" s="162"/>
      <c r="AI287" s="162"/>
      <c r="AJ287" s="162"/>
      <c r="AK287" s="162"/>
      <c r="AL287" s="162"/>
      <c r="AM287" s="162"/>
      <c r="AN287" s="162"/>
      <c r="AO287" s="162"/>
      <c r="AP287" s="162"/>
    </row>
    <row r="288" spans="1:42" s="180" customFormat="1" ht="12" customHeight="1">
      <c r="A288" s="751">
        <v>188.39</v>
      </c>
      <c r="B288" s="751"/>
      <c r="C288" s="188">
        <v>34</v>
      </c>
      <c r="D288" s="921"/>
      <c r="E288" s="732">
        <f t="shared" si="23"/>
        <v>2850</v>
      </c>
      <c r="F288" s="732"/>
      <c r="G288" s="732"/>
      <c r="H288" s="733">
        <f t="shared" si="24"/>
        <v>96900</v>
      </c>
      <c r="I288" s="734"/>
      <c r="J288" s="734"/>
      <c r="K288" s="734"/>
      <c r="L288" s="735"/>
      <c r="M288" s="752"/>
      <c r="N288" s="752"/>
      <c r="O288" s="6"/>
      <c r="P288" s="182"/>
      <c r="Q288" s="6"/>
      <c r="R288" s="6"/>
      <c r="S288" s="6"/>
      <c r="T288" s="6"/>
      <c r="U288" s="6"/>
      <c r="V288" s="6"/>
      <c r="W288" s="6"/>
      <c r="X288" s="6"/>
      <c r="Y288" s="6"/>
      <c r="Z288" s="6"/>
      <c r="AA288" s="6"/>
      <c r="AB288" s="6"/>
      <c r="AC288" s="162"/>
      <c r="AD288" s="162"/>
      <c r="AE288" s="162"/>
      <c r="AF288" s="162"/>
      <c r="AG288" s="162"/>
      <c r="AH288" s="162"/>
      <c r="AI288" s="162"/>
      <c r="AJ288" s="162"/>
      <c r="AK288" s="162"/>
      <c r="AL288" s="162"/>
      <c r="AM288" s="162"/>
      <c r="AN288" s="162"/>
      <c r="AO288" s="162"/>
      <c r="AP288" s="162"/>
    </row>
    <row r="289" spans="1:43" s="180" customFormat="1" ht="12" customHeight="1">
      <c r="A289" s="751">
        <v>221.44</v>
      </c>
      <c r="B289" s="751"/>
      <c r="C289" s="188">
        <v>34</v>
      </c>
      <c r="D289" s="922"/>
      <c r="E289" s="732">
        <f t="shared" si="23"/>
        <v>3350</v>
      </c>
      <c r="F289" s="732"/>
      <c r="G289" s="732"/>
      <c r="H289" s="733">
        <f t="shared" si="24"/>
        <v>113900</v>
      </c>
      <c r="I289" s="734"/>
      <c r="J289" s="734"/>
      <c r="K289" s="734"/>
      <c r="L289" s="735"/>
      <c r="M289" s="756"/>
      <c r="N289" s="756"/>
      <c r="O289" s="6"/>
      <c r="P289" s="182"/>
      <c r="Q289" s="6"/>
      <c r="R289" s="6"/>
      <c r="S289" s="6"/>
      <c r="T289" s="6"/>
      <c r="U289" s="6"/>
      <c r="V289" s="6"/>
      <c r="W289" s="6"/>
      <c r="X289" s="6"/>
      <c r="Y289" s="6"/>
      <c r="Z289" s="6"/>
      <c r="AA289" s="6"/>
      <c r="AB289" s="6"/>
      <c r="AC289" s="162"/>
      <c r="AD289" s="162"/>
      <c r="AE289" s="162"/>
      <c r="AF289" s="162"/>
      <c r="AG289" s="162"/>
      <c r="AH289" s="162"/>
      <c r="AI289" s="162"/>
      <c r="AJ289" s="162"/>
      <c r="AK289" s="162"/>
      <c r="AL289" s="162"/>
      <c r="AM289" s="162"/>
      <c r="AN289" s="162"/>
      <c r="AO289" s="162"/>
      <c r="AP289" s="162"/>
    </row>
    <row r="290" spans="1:43" s="180" customFormat="1" ht="12" customHeight="1">
      <c r="A290" s="780" t="s">
        <v>211</v>
      </c>
      <c r="B290" s="781"/>
      <c r="C290" s="94">
        <f>SUM(C283:C289)</f>
        <v>1507</v>
      </c>
      <c r="D290" s="173"/>
      <c r="E290" s="732"/>
      <c r="F290" s="732"/>
      <c r="G290" s="732"/>
      <c r="H290" s="757">
        <f>SUM(H283:H289)</f>
        <v>2516950</v>
      </c>
      <c r="I290" s="758"/>
      <c r="J290" s="758"/>
      <c r="K290" s="758"/>
      <c r="L290" s="759"/>
      <c r="M290" s="172" t="s">
        <v>210</v>
      </c>
      <c r="N290" s="176">
        <f>H290-A281</f>
        <v>-620</v>
      </c>
      <c r="O290" s="164"/>
      <c r="P290" s="183"/>
      <c r="Q290" s="164"/>
      <c r="R290" s="164"/>
      <c r="S290" s="164"/>
      <c r="T290" s="164"/>
      <c r="U290" s="164"/>
      <c r="V290" s="164"/>
      <c r="W290" s="164"/>
      <c r="X290" s="164"/>
      <c r="Y290" s="164"/>
      <c r="Z290" s="164"/>
      <c r="AA290" s="164"/>
      <c r="AB290" s="164"/>
      <c r="AC290" s="162"/>
      <c r="AD290" s="162"/>
      <c r="AE290" s="162"/>
      <c r="AF290" s="162"/>
      <c r="AG290" s="162"/>
      <c r="AH290" s="162"/>
      <c r="AI290" s="162"/>
      <c r="AJ290" s="162"/>
      <c r="AK290" s="162"/>
      <c r="AL290" s="162"/>
      <c r="AM290" s="162"/>
      <c r="AN290" s="162"/>
      <c r="AO290" s="162"/>
      <c r="AP290" s="162"/>
    </row>
    <row r="291" spans="1:43" s="180" customFormat="1" ht="3" customHeight="1">
      <c r="A291" s="187"/>
      <c r="B291" s="187"/>
      <c r="C291" s="186"/>
      <c r="E291" s="164"/>
      <c r="F291" s="164"/>
      <c r="G291" s="164"/>
      <c r="H291" s="6"/>
      <c r="I291" s="6"/>
      <c r="J291" s="6"/>
      <c r="K291" s="6"/>
      <c r="L291" s="6"/>
      <c r="N291" s="164"/>
      <c r="O291" s="164"/>
      <c r="P291" s="183"/>
      <c r="Q291" s="164"/>
      <c r="R291" s="164"/>
      <c r="S291" s="164"/>
      <c r="T291" s="164"/>
      <c r="U291" s="164"/>
      <c r="V291" s="164"/>
      <c r="W291" s="164"/>
      <c r="X291" s="164"/>
      <c r="Y291" s="164"/>
      <c r="Z291" s="164"/>
      <c r="AA291" s="164"/>
      <c r="AB291" s="164"/>
      <c r="AC291" s="162"/>
      <c r="AD291" s="162"/>
      <c r="AE291" s="162"/>
      <c r="AF291" s="162"/>
      <c r="AG291" s="162"/>
      <c r="AH291" s="162"/>
      <c r="AI291" s="162"/>
      <c r="AJ291" s="162"/>
      <c r="AK291" s="162"/>
      <c r="AL291" s="162"/>
      <c r="AM291" s="162"/>
      <c r="AN291" s="162"/>
      <c r="AO291" s="162"/>
      <c r="AP291" s="162"/>
    </row>
    <row r="292" spans="1:43" s="180" customFormat="1">
      <c r="A292" s="73" t="s">
        <v>209</v>
      </c>
      <c r="B292" s="73"/>
      <c r="C292" s="73"/>
      <c r="E292" s="164"/>
      <c r="F292" s="164"/>
      <c r="G292" s="164"/>
      <c r="H292" s="6"/>
      <c r="I292" s="6"/>
      <c r="J292" s="6"/>
      <c r="K292" s="6"/>
      <c r="L292" s="6"/>
      <c r="N292" s="164"/>
      <c r="O292" s="164"/>
      <c r="P292" s="183"/>
      <c r="Q292" s="164"/>
      <c r="R292" s="164"/>
      <c r="S292" s="164"/>
      <c r="T292" s="164"/>
      <c r="U292" s="164"/>
      <c r="V292" s="164"/>
      <c r="W292" s="164"/>
      <c r="X292" s="164"/>
      <c r="Y292" s="164"/>
      <c r="Z292" s="164"/>
      <c r="AA292" s="164"/>
      <c r="AB292" s="164"/>
      <c r="AC292" s="162"/>
      <c r="AD292" s="162"/>
      <c r="AE292" s="162"/>
      <c r="AF292" s="162"/>
      <c r="AG292" s="162"/>
      <c r="AH292" s="162"/>
      <c r="AI292" s="162"/>
      <c r="AJ292" s="162"/>
      <c r="AK292" s="162"/>
      <c r="AL292" s="162"/>
      <c r="AM292" s="162"/>
      <c r="AN292" s="162"/>
      <c r="AO292" s="162"/>
      <c r="AP292" s="162"/>
    </row>
    <row r="293" spans="1:43" s="180" customFormat="1" ht="13.5" customHeight="1">
      <c r="A293" s="925" t="s">
        <v>208</v>
      </c>
      <c r="B293" s="925"/>
      <c r="C293" s="925"/>
      <c r="D293" s="925"/>
      <c r="E293" s="925"/>
      <c r="F293" s="925"/>
      <c r="G293" s="925"/>
      <c r="H293" s="925"/>
      <c r="I293" s="925"/>
      <c r="J293" s="925"/>
      <c r="K293" s="925"/>
      <c r="L293" s="925"/>
      <c r="M293" s="925"/>
      <c r="N293" s="925"/>
      <c r="O293" s="10"/>
      <c r="P293" s="185"/>
      <c r="Q293" s="10"/>
      <c r="R293" s="10"/>
      <c r="S293" s="10"/>
      <c r="T293" s="10"/>
      <c r="U293" s="10"/>
      <c r="V293" s="10"/>
      <c r="W293" s="10"/>
      <c r="X293" s="10"/>
      <c r="Y293" s="10"/>
      <c r="Z293" s="10"/>
      <c r="AA293" s="10"/>
      <c r="AB293" s="10"/>
      <c r="AC293" s="162"/>
      <c r="AD293" s="162"/>
      <c r="AE293" s="162"/>
      <c r="AF293" s="162"/>
      <c r="AG293" s="162"/>
      <c r="AH293" s="162"/>
      <c r="AI293" s="162"/>
      <c r="AJ293" s="162"/>
      <c r="AK293" s="162"/>
      <c r="AL293" s="162"/>
      <c r="AM293" s="162"/>
      <c r="AN293" s="162"/>
      <c r="AO293" s="162"/>
      <c r="AP293" s="162"/>
    </row>
    <row r="294" spans="1:43" s="180" customFormat="1" ht="12.75" customHeight="1" thickBot="1">
      <c r="A294" s="761" t="s">
        <v>207</v>
      </c>
      <c r="B294" s="762"/>
      <c r="C294" s="763"/>
      <c r="D294" s="761" t="s">
        <v>206</v>
      </c>
      <c r="E294" s="763"/>
      <c r="F294" s="902" t="s">
        <v>205</v>
      </c>
      <c r="G294" s="903"/>
      <c r="H294" s="903"/>
      <c r="I294" s="904"/>
      <c r="J294" s="913" t="s">
        <v>9</v>
      </c>
      <c r="K294" s="914"/>
      <c r="L294" s="915"/>
      <c r="M294" s="761" t="s">
        <v>204</v>
      </c>
      <c r="N294" s="763"/>
      <c r="P294" s="162"/>
      <c r="AC294" s="895" t="s">
        <v>203</v>
      </c>
      <c r="AD294" s="162"/>
      <c r="AE294" s="162"/>
      <c r="AF294" s="162"/>
      <c r="AG294" s="162"/>
      <c r="AH294" s="162"/>
      <c r="AI294" s="162"/>
      <c r="AJ294" s="162"/>
      <c r="AK294" s="162"/>
      <c r="AL294" s="162"/>
      <c r="AM294" s="162"/>
      <c r="AN294" s="162"/>
      <c r="AO294" s="162"/>
      <c r="AP294" s="162"/>
    </row>
    <row r="295" spans="1:43" s="180" customFormat="1" ht="13.5" customHeight="1" thickTop="1">
      <c r="A295" s="940" t="s">
        <v>202</v>
      </c>
      <c r="B295" s="941"/>
      <c r="C295" s="942"/>
      <c r="D295" s="923">
        <v>16320</v>
      </c>
      <c r="E295" s="924"/>
      <c r="F295" s="910">
        <v>17212</v>
      </c>
      <c r="G295" s="911"/>
      <c r="H295" s="911"/>
      <c r="I295" s="912"/>
      <c r="J295" s="899">
        <f>F295-D295</f>
        <v>892</v>
      </c>
      <c r="K295" s="900"/>
      <c r="L295" s="901"/>
      <c r="M295" s="906">
        <f>ROUND(J300*220,0)</f>
        <v>417340</v>
      </c>
      <c r="N295" s="907"/>
      <c r="O295" s="36"/>
      <c r="P295" s="181"/>
      <c r="Q295" s="36"/>
      <c r="R295" s="36"/>
      <c r="S295" s="36"/>
      <c r="T295" s="36"/>
      <c r="U295" s="36"/>
      <c r="V295" s="36"/>
      <c r="W295" s="36"/>
      <c r="X295" s="36"/>
      <c r="Y295" s="36"/>
      <c r="Z295" s="36"/>
      <c r="AA295" s="36"/>
      <c r="AB295" s="36"/>
      <c r="AC295" s="896"/>
      <c r="AD295" s="162"/>
      <c r="AE295" s="162"/>
      <c r="AF295" s="182"/>
      <c r="AG295" s="162"/>
      <c r="AH295" s="183"/>
      <c r="AI295" s="183"/>
      <c r="AJ295" s="183"/>
      <c r="AK295" s="182"/>
      <c r="AL295" s="182"/>
      <c r="AM295" s="182"/>
      <c r="AN295" s="182"/>
      <c r="AO295" s="182"/>
      <c r="AP295" s="162"/>
      <c r="AQ295" s="164"/>
    </row>
    <row r="296" spans="1:43" s="180" customFormat="1" ht="13.5" customHeight="1">
      <c r="A296" s="940"/>
      <c r="B296" s="941"/>
      <c r="C296" s="942"/>
      <c r="D296" s="937">
        <v>48089</v>
      </c>
      <c r="E296" s="898"/>
      <c r="F296" s="916">
        <v>48089</v>
      </c>
      <c r="G296" s="917"/>
      <c r="H296" s="917"/>
      <c r="I296" s="918"/>
      <c r="J296" s="884">
        <f>F296-D296</f>
        <v>0</v>
      </c>
      <c r="K296" s="885"/>
      <c r="L296" s="905"/>
      <c r="M296" s="906"/>
      <c r="N296" s="907"/>
      <c r="O296" s="36"/>
      <c r="P296" s="181"/>
      <c r="Q296" s="36"/>
      <c r="R296" s="36"/>
      <c r="S296" s="36"/>
      <c r="T296" s="36"/>
      <c r="U296" s="36"/>
      <c r="V296" s="36"/>
      <c r="W296" s="36"/>
      <c r="X296" s="36"/>
      <c r="Y296" s="36"/>
      <c r="Z296" s="36"/>
      <c r="AA296" s="36"/>
      <c r="AB296" s="36"/>
      <c r="AC296" s="896"/>
      <c r="AD296" s="162"/>
      <c r="AE296" s="162"/>
      <c r="AF296" s="182"/>
      <c r="AG296" s="162"/>
      <c r="AH296" s="183"/>
      <c r="AI296" s="183"/>
      <c r="AJ296" s="183"/>
      <c r="AK296" s="182"/>
      <c r="AL296" s="182"/>
      <c r="AM296" s="182"/>
      <c r="AN296" s="182"/>
      <c r="AO296" s="182"/>
      <c r="AP296" s="162"/>
      <c r="AQ296" s="164"/>
    </row>
    <row r="297" spans="1:43" s="180" customFormat="1" ht="13.5" customHeight="1">
      <c r="A297" s="940"/>
      <c r="B297" s="941"/>
      <c r="C297" s="942"/>
      <c r="D297" s="937">
        <v>9837</v>
      </c>
      <c r="E297" s="898"/>
      <c r="F297" s="897">
        <v>9888</v>
      </c>
      <c r="G297" s="897"/>
      <c r="H297" s="897"/>
      <c r="I297" s="898"/>
      <c r="J297" s="884">
        <f>F297-D297</f>
        <v>51</v>
      </c>
      <c r="K297" s="885"/>
      <c r="L297" s="905"/>
      <c r="M297" s="906"/>
      <c r="N297" s="907"/>
      <c r="O297" s="36"/>
      <c r="P297" s="181"/>
      <c r="Q297" s="36"/>
      <c r="R297" s="36"/>
      <c r="S297" s="36"/>
      <c r="T297" s="36"/>
      <c r="U297" s="36"/>
      <c r="V297" s="36"/>
      <c r="W297" s="36"/>
      <c r="X297" s="36"/>
      <c r="Y297" s="36"/>
      <c r="Z297" s="36"/>
      <c r="AA297" s="36"/>
      <c r="AB297" s="36"/>
      <c r="AC297" s="896"/>
      <c r="AD297" s="162"/>
      <c r="AE297" s="162"/>
      <c r="AF297" s="182"/>
      <c r="AG297" s="162"/>
      <c r="AH297" s="183"/>
      <c r="AI297" s="183"/>
      <c r="AJ297" s="183"/>
      <c r="AK297" s="182"/>
      <c r="AL297" s="182"/>
      <c r="AM297" s="182"/>
      <c r="AN297" s="182"/>
      <c r="AO297" s="182"/>
      <c r="AP297" s="162"/>
      <c r="AQ297" s="164"/>
    </row>
    <row r="298" spans="1:43" s="180" customFormat="1" ht="13.5" customHeight="1">
      <c r="A298" s="940"/>
      <c r="B298" s="941"/>
      <c r="C298" s="942"/>
      <c r="D298" s="937">
        <v>4412</v>
      </c>
      <c r="E298" s="898"/>
      <c r="F298" s="897">
        <v>4465</v>
      </c>
      <c r="G298" s="897"/>
      <c r="H298" s="897"/>
      <c r="I298" s="898"/>
      <c r="J298" s="884">
        <f>F298-D298</f>
        <v>53</v>
      </c>
      <c r="K298" s="885"/>
      <c r="L298" s="184" t="s">
        <v>201</v>
      </c>
      <c r="M298" s="906"/>
      <c r="N298" s="907"/>
      <c r="O298" s="36"/>
      <c r="P298" s="181"/>
      <c r="Q298" s="36"/>
      <c r="R298" s="36"/>
      <c r="S298" s="36"/>
      <c r="T298" s="36"/>
      <c r="U298" s="36"/>
      <c r="V298" s="36"/>
      <c r="W298" s="36"/>
      <c r="X298" s="36"/>
      <c r="Y298" s="36"/>
      <c r="Z298" s="36"/>
      <c r="AA298" s="36"/>
      <c r="AB298" s="36"/>
      <c r="AC298" s="896"/>
      <c r="AD298" s="162"/>
      <c r="AE298" s="162"/>
      <c r="AF298" s="182"/>
      <c r="AG298" s="162"/>
      <c r="AH298" s="183"/>
      <c r="AI298" s="183"/>
      <c r="AJ298" s="183"/>
      <c r="AK298" s="182"/>
      <c r="AL298" s="182"/>
      <c r="AM298" s="182"/>
      <c r="AN298" s="182"/>
      <c r="AO298" s="182"/>
      <c r="AP298" s="162"/>
      <c r="AQ298" s="164"/>
    </row>
    <row r="299" spans="1:43" s="180" customFormat="1" ht="13.5" customHeight="1">
      <c r="A299" s="940"/>
      <c r="B299" s="941"/>
      <c r="C299" s="942"/>
      <c r="D299" s="937">
        <v>1108</v>
      </c>
      <c r="E299" s="897"/>
      <c r="F299" s="937">
        <v>1108</v>
      </c>
      <c r="G299" s="897"/>
      <c r="H299" s="897"/>
      <c r="I299" s="898"/>
      <c r="J299" s="884">
        <f>F299-D299</f>
        <v>0</v>
      </c>
      <c r="K299" s="885"/>
      <c r="L299" s="184" t="s">
        <v>200</v>
      </c>
      <c r="M299" s="906"/>
      <c r="N299" s="907"/>
      <c r="O299" s="36"/>
      <c r="P299" s="181"/>
      <c r="Q299" s="36"/>
      <c r="R299" s="36"/>
      <c r="S299" s="36"/>
      <c r="T299" s="36"/>
      <c r="U299" s="36"/>
      <c r="V299" s="36"/>
      <c r="W299" s="36"/>
      <c r="X299" s="36"/>
      <c r="Y299" s="36"/>
      <c r="Z299" s="36"/>
      <c r="AA299" s="36"/>
      <c r="AB299" s="36"/>
      <c r="AC299" s="896"/>
      <c r="AD299" s="162"/>
      <c r="AE299" s="162"/>
      <c r="AF299" s="182"/>
      <c r="AG299" s="162"/>
      <c r="AH299" s="183"/>
      <c r="AI299" s="183"/>
      <c r="AJ299" s="183"/>
      <c r="AK299" s="182"/>
      <c r="AL299" s="182"/>
      <c r="AM299" s="182"/>
      <c r="AN299" s="182"/>
      <c r="AO299" s="182"/>
      <c r="AP299" s="162"/>
      <c r="AQ299" s="164"/>
    </row>
    <row r="300" spans="1:43" s="180" customFormat="1" ht="13.5" customHeight="1">
      <c r="A300" s="943"/>
      <c r="B300" s="856"/>
      <c r="C300" s="944"/>
      <c r="D300" s="937" t="s">
        <v>194</v>
      </c>
      <c r="E300" s="897"/>
      <c r="F300" s="897"/>
      <c r="G300" s="897"/>
      <c r="H300" s="897"/>
      <c r="I300" s="898"/>
      <c r="J300" s="884">
        <f>J295+J296+J297+(J298*18)+(J299*47)</f>
        <v>1897</v>
      </c>
      <c r="K300" s="885"/>
      <c r="L300" s="905"/>
      <c r="M300" s="766"/>
      <c r="N300" s="768"/>
      <c r="O300" s="36"/>
      <c r="P300" s="181"/>
      <c r="Q300" s="36"/>
      <c r="R300" s="36"/>
      <c r="S300" s="36"/>
      <c r="T300" s="36"/>
      <c r="U300" s="36"/>
      <c r="V300" s="36"/>
      <c r="W300" s="36"/>
      <c r="X300" s="36"/>
      <c r="Y300" s="36"/>
      <c r="Z300" s="36"/>
      <c r="AA300" s="36"/>
      <c r="AB300" s="36"/>
      <c r="AC300" s="896"/>
      <c r="AD300" s="162"/>
      <c r="AE300" s="162"/>
      <c r="AF300" s="182"/>
      <c r="AG300" s="162"/>
      <c r="AH300" s="183"/>
      <c r="AI300" s="183"/>
      <c r="AJ300" s="183"/>
      <c r="AK300" s="182"/>
      <c r="AL300" s="182"/>
      <c r="AM300" s="182"/>
      <c r="AN300" s="182"/>
      <c r="AO300" s="182"/>
      <c r="AP300" s="162"/>
      <c r="AQ300" s="164"/>
    </row>
    <row r="301" spans="1:43" s="180" customFormat="1" ht="13.5" customHeight="1">
      <c r="A301" s="932" t="s">
        <v>199</v>
      </c>
      <c r="B301" s="933"/>
      <c r="C301" s="934"/>
      <c r="D301" s="937">
        <v>43287</v>
      </c>
      <c r="E301" s="898"/>
      <c r="F301" s="937">
        <v>43643</v>
      </c>
      <c r="G301" s="897"/>
      <c r="H301" s="897"/>
      <c r="I301" s="898"/>
      <c r="J301" s="884">
        <f>F301-D301</f>
        <v>356</v>
      </c>
      <c r="K301" s="885"/>
      <c r="L301" s="905"/>
      <c r="M301" s="919">
        <f>ROUND(J305*220,0)</f>
        <v>343200</v>
      </c>
      <c r="N301" s="920"/>
      <c r="O301" s="36"/>
      <c r="P301" s="181"/>
      <c r="Q301" s="36"/>
      <c r="R301" s="36"/>
      <c r="S301" s="36"/>
      <c r="T301" s="36"/>
      <c r="U301" s="36"/>
      <c r="V301" s="36"/>
      <c r="W301" s="36"/>
      <c r="X301" s="36"/>
      <c r="Y301" s="36"/>
      <c r="Z301" s="36"/>
      <c r="AA301" s="36"/>
      <c r="AB301" s="36"/>
      <c r="AC301" s="896"/>
      <c r="AD301" s="162"/>
      <c r="AE301" s="162"/>
      <c r="AF301" s="182"/>
      <c r="AG301" s="162"/>
      <c r="AH301" s="183"/>
      <c r="AI301" s="183"/>
      <c r="AJ301" s="183"/>
      <c r="AK301" s="182"/>
      <c r="AL301" s="182"/>
      <c r="AM301" s="182"/>
      <c r="AN301" s="182"/>
      <c r="AO301" s="182"/>
      <c r="AP301" s="162"/>
      <c r="AQ301" s="164"/>
    </row>
    <row r="302" spans="1:43" s="180" customFormat="1" ht="13.5" customHeight="1">
      <c r="A302" s="837"/>
      <c r="B302" s="935"/>
      <c r="C302" s="838"/>
      <c r="D302" s="937">
        <v>5140</v>
      </c>
      <c r="E302" s="898"/>
      <c r="F302" s="937">
        <v>5140</v>
      </c>
      <c r="G302" s="897"/>
      <c r="H302" s="897"/>
      <c r="I302" s="898"/>
      <c r="J302" s="884">
        <f>F302-D302</f>
        <v>0</v>
      </c>
      <c r="K302" s="885"/>
      <c r="L302" s="905"/>
      <c r="M302" s="906"/>
      <c r="N302" s="907"/>
      <c r="O302" s="36"/>
      <c r="P302" s="181"/>
      <c r="Q302" s="36"/>
      <c r="R302" s="36"/>
      <c r="S302" s="36"/>
      <c r="T302" s="36"/>
      <c r="U302" s="36"/>
      <c r="V302" s="36"/>
      <c r="W302" s="36"/>
      <c r="X302" s="36"/>
      <c r="Y302" s="36"/>
      <c r="Z302" s="36"/>
      <c r="AA302" s="36"/>
      <c r="AB302" s="36"/>
      <c r="AC302" s="896"/>
      <c r="AD302" s="162"/>
      <c r="AE302" s="162"/>
      <c r="AF302" s="182"/>
      <c r="AG302" s="162"/>
      <c r="AH302" s="183"/>
      <c r="AI302" s="183"/>
      <c r="AJ302" s="183"/>
      <c r="AK302" s="182"/>
      <c r="AL302" s="182"/>
      <c r="AM302" s="182"/>
      <c r="AN302" s="182"/>
      <c r="AO302" s="182"/>
      <c r="AP302" s="162"/>
      <c r="AQ302" s="164"/>
    </row>
    <row r="303" spans="1:43" s="180" customFormat="1" ht="13.5" customHeight="1">
      <c r="A303" s="837"/>
      <c r="B303" s="935"/>
      <c r="C303" s="838"/>
      <c r="D303" s="937">
        <v>11944</v>
      </c>
      <c r="E303" s="898"/>
      <c r="F303" s="937">
        <v>12048</v>
      </c>
      <c r="G303" s="897"/>
      <c r="H303" s="897"/>
      <c r="I303" s="898"/>
      <c r="J303" s="884">
        <f>F303-D303</f>
        <v>104</v>
      </c>
      <c r="K303" s="885"/>
      <c r="L303" s="905"/>
      <c r="M303" s="906"/>
      <c r="N303" s="907"/>
      <c r="O303" s="36"/>
      <c r="P303" s="181"/>
      <c r="Q303" s="36"/>
      <c r="R303" s="36"/>
      <c r="S303" s="36"/>
      <c r="T303" s="36"/>
      <c r="U303" s="36"/>
      <c r="V303" s="36"/>
      <c r="W303" s="36"/>
      <c r="X303" s="36"/>
      <c r="Y303" s="36"/>
      <c r="Z303" s="36"/>
      <c r="AA303" s="36"/>
      <c r="AB303" s="36"/>
      <c r="AC303" s="896"/>
      <c r="AD303" s="162"/>
      <c r="AE303" s="162"/>
      <c r="AF303" s="182"/>
      <c r="AG303" s="162"/>
      <c r="AH303" s="183"/>
      <c r="AI303" s="183"/>
      <c r="AJ303" s="183"/>
      <c r="AK303" s="182"/>
      <c r="AL303" s="182"/>
      <c r="AM303" s="182"/>
      <c r="AN303" s="182"/>
      <c r="AO303" s="182"/>
      <c r="AP303" s="162"/>
      <c r="AQ303" s="164"/>
    </row>
    <row r="304" spans="1:43" s="180" customFormat="1" ht="13.5" customHeight="1">
      <c r="A304" s="837"/>
      <c r="B304" s="935"/>
      <c r="C304" s="838"/>
      <c r="D304" s="937">
        <v>2663</v>
      </c>
      <c r="E304" s="898"/>
      <c r="F304" s="937">
        <v>2688</v>
      </c>
      <c r="G304" s="897"/>
      <c r="H304" s="897"/>
      <c r="I304" s="898"/>
      <c r="J304" s="908">
        <f>F304-D304</f>
        <v>25</v>
      </c>
      <c r="K304" s="909"/>
      <c r="L304" s="184" t="s">
        <v>198</v>
      </c>
      <c r="M304" s="906"/>
      <c r="N304" s="907"/>
      <c r="O304" s="36"/>
      <c r="P304" s="181"/>
      <c r="Q304" s="36"/>
      <c r="R304" s="36"/>
      <c r="S304" s="36"/>
      <c r="T304" s="36"/>
      <c r="U304" s="36"/>
      <c r="V304" s="36"/>
      <c r="W304" s="36"/>
      <c r="X304" s="36"/>
      <c r="Y304" s="36"/>
      <c r="Z304" s="36"/>
      <c r="AA304" s="36"/>
      <c r="AB304" s="36"/>
      <c r="AC304" s="896"/>
      <c r="AD304" s="162"/>
      <c r="AE304" s="162"/>
      <c r="AF304" s="182"/>
      <c r="AG304" s="162"/>
      <c r="AH304" s="183"/>
      <c r="AI304" s="183"/>
      <c r="AJ304" s="183"/>
      <c r="AK304" s="182"/>
      <c r="AL304" s="182"/>
      <c r="AM304" s="182"/>
      <c r="AN304" s="182"/>
      <c r="AO304" s="182"/>
      <c r="AP304" s="162"/>
      <c r="AQ304" s="164"/>
    </row>
    <row r="305" spans="1:43" s="180" customFormat="1" ht="13.5" customHeight="1">
      <c r="A305" s="839"/>
      <c r="B305" s="936"/>
      <c r="C305" s="840"/>
      <c r="D305" s="937" t="s">
        <v>194</v>
      </c>
      <c r="E305" s="897"/>
      <c r="F305" s="897"/>
      <c r="G305" s="897"/>
      <c r="H305" s="897"/>
      <c r="I305" s="898"/>
      <c r="J305" s="884">
        <f>J301+J302+J303+J304*44</f>
        <v>1560</v>
      </c>
      <c r="K305" s="885"/>
      <c r="L305" s="905"/>
      <c r="M305" s="766"/>
      <c r="N305" s="768"/>
      <c r="O305" s="36"/>
      <c r="P305" s="181"/>
      <c r="Q305" s="36"/>
      <c r="R305" s="36"/>
      <c r="S305" s="36"/>
      <c r="T305" s="36"/>
      <c r="U305" s="36"/>
      <c r="V305" s="36"/>
      <c r="W305" s="36"/>
      <c r="X305" s="36"/>
      <c r="Y305" s="36"/>
      <c r="Z305" s="36"/>
      <c r="AA305" s="36"/>
      <c r="AB305" s="36"/>
      <c r="AC305" s="896"/>
      <c r="AD305" s="162"/>
      <c r="AE305" s="162"/>
      <c r="AF305" s="182"/>
      <c r="AG305" s="162"/>
      <c r="AH305" s="183"/>
      <c r="AI305" s="183"/>
      <c r="AJ305" s="183"/>
      <c r="AK305" s="182"/>
      <c r="AL305" s="182"/>
      <c r="AM305" s="182"/>
      <c r="AN305" s="182"/>
      <c r="AO305" s="182"/>
      <c r="AP305" s="162"/>
      <c r="AQ305" s="164"/>
    </row>
    <row r="306" spans="1:43" s="180" customFormat="1" ht="13.5" customHeight="1">
      <c r="A306" s="932" t="s">
        <v>197</v>
      </c>
      <c r="B306" s="933"/>
      <c r="C306" s="934"/>
      <c r="D306" s="937">
        <v>5768</v>
      </c>
      <c r="E306" s="898"/>
      <c r="F306" s="937">
        <v>5835</v>
      </c>
      <c r="G306" s="897"/>
      <c r="H306" s="897"/>
      <c r="I306" s="898"/>
      <c r="J306" s="884">
        <f>F306-D306</f>
        <v>67</v>
      </c>
      <c r="K306" s="885"/>
      <c r="L306" s="905"/>
      <c r="M306" s="919">
        <f>ROUND(J308*220,0)</f>
        <v>148720</v>
      </c>
      <c r="N306" s="920"/>
      <c r="O306" s="36"/>
      <c r="P306" s="181"/>
      <c r="Q306" s="36"/>
      <c r="R306" s="36"/>
      <c r="S306" s="36"/>
      <c r="T306" s="36"/>
      <c r="U306" s="36"/>
      <c r="V306" s="36"/>
      <c r="W306" s="36"/>
      <c r="X306" s="36"/>
      <c r="Y306" s="36"/>
      <c r="Z306" s="36"/>
      <c r="AA306" s="36"/>
      <c r="AB306" s="36"/>
      <c r="AC306" s="896"/>
      <c r="AD306" s="162"/>
      <c r="AE306" s="162"/>
      <c r="AF306" s="182"/>
      <c r="AG306" s="162"/>
      <c r="AH306" s="183"/>
      <c r="AI306" s="183"/>
      <c r="AJ306" s="183"/>
      <c r="AK306" s="182"/>
      <c r="AL306" s="182"/>
      <c r="AM306" s="182"/>
      <c r="AN306" s="182"/>
      <c r="AO306" s="182"/>
      <c r="AP306" s="162"/>
      <c r="AQ306" s="164"/>
    </row>
    <row r="307" spans="1:43" s="180" customFormat="1" ht="13.5" customHeight="1">
      <c r="A307" s="837"/>
      <c r="B307" s="935"/>
      <c r="C307" s="838"/>
      <c r="D307" s="937">
        <v>2270</v>
      </c>
      <c r="E307" s="898"/>
      <c r="F307" s="937">
        <v>2299</v>
      </c>
      <c r="G307" s="897"/>
      <c r="H307" s="897"/>
      <c r="I307" s="898"/>
      <c r="J307" s="908">
        <f>F307-D307</f>
        <v>29</v>
      </c>
      <c r="K307" s="909"/>
      <c r="L307" s="184" t="s">
        <v>196</v>
      </c>
      <c r="M307" s="906"/>
      <c r="N307" s="907"/>
      <c r="O307" s="36"/>
      <c r="P307" s="181"/>
      <c r="Q307" s="36"/>
      <c r="R307" s="36"/>
      <c r="S307" s="36"/>
      <c r="T307" s="36"/>
      <c r="U307" s="36"/>
      <c r="V307" s="36"/>
      <c r="W307" s="36"/>
      <c r="X307" s="36"/>
      <c r="Y307" s="36"/>
      <c r="Z307" s="36"/>
      <c r="AA307" s="36"/>
      <c r="AB307" s="36"/>
      <c r="AC307" s="896"/>
      <c r="AD307" s="162"/>
      <c r="AE307" s="162"/>
      <c r="AF307" s="182"/>
      <c r="AG307" s="162"/>
      <c r="AH307" s="183"/>
      <c r="AI307" s="183"/>
      <c r="AJ307" s="183"/>
      <c r="AK307" s="182"/>
      <c r="AL307" s="182"/>
      <c r="AM307" s="182"/>
      <c r="AN307" s="182"/>
      <c r="AO307" s="182"/>
      <c r="AP307" s="162"/>
      <c r="AQ307" s="164"/>
    </row>
    <row r="308" spans="1:43" s="180" customFormat="1" ht="13.5" customHeight="1">
      <c r="A308" s="839"/>
      <c r="B308" s="936"/>
      <c r="C308" s="840"/>
      <c r="D308" s="937" t="s">
        <v>194</v>
      </c>
      <c r="E308" s="897"/>
      <c r="F308" s="897"/>
      <c r="G308" s="897"/>
      <c r="H308" s="897"/>
      <c r="I308" s="898"/>
      <c r="J308" s="884">
        <f>J306+J307*21</f>
        <v>676</v>
      </c>
      <c r="K308" s="885"/>
      <c r="L308" s="905"/>
      <c r="M308" s="766"/>
      <c r="N308" s="768"/>
      <c r="O308" s="36"/>
      <c r="P308" s="181"/>
      <c r="Q308" s="36"/>
      <c r="R308" s="36"/>
      <c r="S308" s="36"/>
      <c r="T308" s="36"/>
      <c r="U308" s="36"/>
      <c r="V308" s="36"/>
      <c r="W308" s="36"/>
      <c r="X308" s="36"/>
      <c r="Y308" s="36"/>
      <c r="Z308" s="36"/>
      <c r="AA308" s="36"/>
      <c r="AB308" s="36"/>
      <c r="AC308" s="896"/>
      <c r="AD308" s="162"/>
      <c r="AE308" s="162"/>
      <c r="AF308" s="182"/>
      <c r="AG308" s="162"/>
      <c r="AH308" s="183"/>
      <c r="AI308" s="183"/>
      <c r="AJ308" s="183"/>
      <c r="AK308" s="182"/>
      <c r="AL308" s="182"/>
      <c r="AM308" s="182"/>
      <c r="AN308" s="182"/>
      <c r="AO308" s="182"/>
      <c r="AP308" s="162"/>
      <c r="AQ308" s="164"/>
    </row>
    <row r="309" spans="1:43" s="180" customFormat="1" ht="18" customHeight="1">
      <c r="A309" s="780" t="s">
        <v>195</v>
      </c>
      <c r="B309" s="781"/>
      <c r="C309" s="785"/>
      <c r="D309" s="937">
        <v>8121</v>
      </c>
      <c r="E309" s="898"/>
      <c r="F309" s="928">
        <v>8608</v>
      </c>
      <c r="G309" s="928"/>
      <c r="H309" s="928"/>
      <c r="I309" s="928"/>
      <c r="J309" s="884">
        <f>F309-D309</f>
        <v>487</v>
      </c>
      <c r="K309" s="885"/>
      <c r="L309" s="905"/>
      <c r="M309" s="733">
        <f>ROUND(J309*F313,-1)</f>
        <v>107140</v>
      </c>
      <c r="N309" s="735"/>
      <c r="O309" s="36"/>
      <c r="P309" s="181"/>
      <c r="Q309" s="36"/>
      <c r="R309" s="36"/>
      <c r="S309" s="36"/>
      <c r="T309" s="36"/>
      <c r="U309" s="36"/>
      <c r="V309" s="36"/>
      <c r="W309" s="36"/>
      <c r="X309" s="36"/>
      <c r="Y309" s="36"/>
      <c r="Z309" s="36"/>
      <c r="AA309" s="36"/>
      <c r="AB309" s="36"/>
      <c r="AC309" s="162"/>
      <c r="AD309" s="162"/>
      <c r="AE309" s="162"/>
      <c r="AF309" s="182"/>
      <c r="AG309" s="162"/>
      <c r="AH309" s="183"/>
      <c r="AI309" s="183"/>
      <c r="AJ309" s="183"/>
      <c r="AK309" s="182"/>
      <c r="AL309" s="182"/>
      <c r="AM309" s="182"/>
      <c r="AN309" s="182"/>
      <c r="AO309" s="182"/>
      <c r="AP309" s="162"/>
      <c r="AQ309" s="164"/>
    </row>
    <row r="310" spans="1:43" s="180" customFormat="1" ht="18" customHeight="1">
      <c r="A310" s="945" t="s">
        <v>193</v>
      </c>
      <c r="B310" s="946"/>
      <c r="C310" s="947"/>
      <c r="D310" s="937">
        <v>9433</v>
      </c>
      <c r="E310" s="898"/>
      <c r="F310" s="928">
        <v>9703</v>
      </c>
      <c r="G310" s="928"/>
      <c r="H310" s="928"/>
      <c r="I310" s="928"/>
      <c r="J310" s="884">
        <f>F310-D310</f>
        <v>270</v>
      </c>
      <c r="K310" s="885"/>
      <c r="L310" s="905"/>
      <c r="M310" s="733">
        <f>ROUND(J310*F313,-1)</f>
        <v>59400</v>
      </c>
      <c r="N310" s="735"/>
      <c r="O310" s="36"/>
      <c r="P310" s="181"/>
      <c r="Q310" s="36"/>
      <c r="R310" s="36"/>
      <c r="S310" s="36"/>
      <c r="T310" s="36"/>
      <c r="U310" s="36"/>
      <c r="V310" s="36"/>
      <c r="W310" s="36"/>
      <c r="X310" s="36"/>
      <c r="Y310" s="36"/>
      <c r="Z310" s="36"/>
      <c r="AA310" s="36"/>
      <c r="AB310" s="36"/>
      <c r="AC310" s="162"/>
      <c r="AD310" s="162"/>
      <c r="AE310" s="162"/>
      <c r="AF310" s="162"/>
      <c r="AG310" s="162"/>
      <c r="AH310" s="162"/>
      <c r="AI310" s="162"/>
      <c r="AJ310" s="162"/>
      <c r="AK310" s="162"/>
      <c r="AL310" s="162"/>
      <c r="AM310" s="162"/>
      <c r="AN310" s="162"/>
      <c r="AO310" s="162"/>
      <c r="AP310" s="162"/>
    </row>
    <row r="311" spans="1:43" s="180" customFormat="1" ht="18" customHeight="1">
      <c r="A311" s="948" t="s">
        <v>192</v>
      </c>
      <c r="B311" s="949"/>
      <c r="C311" s="950"/>
      <c r="D311" s="937">
        <v>18104</v>
      </c>
      <c r="E311" s="898"/>
      <c r="F311" s="928">
        <v>19068</v>
      </c>
      <c r="G311" s="928"/>
      <c r="H311" s="928"/>
      <c r="I311" s="928"/>
      <c r="J311" s="884">
        <f>F311-D311</f>
        <v>964</v>
      </c>
      <c r="K311" s="885"/>
      <c r="L311" s="905"/>
      <c r="M311" s="733">
        <f>ROUND(J311*F313,-1)</f>
        <v>212080</v>
      </c>
      <c r="N311" s="735"/>
      <c r="O311" s="36"/>
      <c r="P311" s="181"/>
      <c r="Q311" s="36"/>
      <c r="R311" s="36"/>
      <c r="S311" s="36"/>
      <c r="T311" s="36"/>
      <c r="U311" s="36"/>
      <c r="V311" s="36"/>
      <c r="W311" s="36"/>
      <c r="X311" s="36"/>
      <c r="Y311" s="36"/>
      <c r="Z311" s="36"/>
      <c r="AA311" s="36"/>
      <c r="AB311" s="36"/>
      <c r="AC311" s="162"/>
      <c r="AD311" s="162"/>
      <c r="AE311" s="162"/>
      <c r="AF311" s="162"/>
      <c r="AG311" s="162"/>
      <c r="AH311" s="162"/>
      <c r="AI311" s="162"/>
      <c r="AJ311" s="162"/>
      <c r="AK311" s="162"/>
      <c r="AL311" s="162"/>
      <c r="AM311" s="162"/>
      <c r="AN311" s="162"/>
      <c r="AO311" s="162"/>
      <c r="AP311" s="162"/>
    </row>
    <row r="312" spans="1:43" s="180" customFormat="1" ht="18" customHeight="1">
      <c r="A312" s="948" t="s">
        <v>191</v>
      </c>
      <c r="B312" s="949"/>
      <c r="C312" s="950"/>
      <c r="D312" s="937">
        <v>17469</v>
      </c>
      <c r="E312" s="898"/>
      <c r="F312" s="928">
        <v>17771</v>
      </c>
      <c r="G312" s="928"/>
      <c r="H312" s="928"/>
      <c r="I312" s="928"/>
      <c r="J312" s="884">
        <f>F312-D312</f>
        <v>302</v>
      </c>
      <c r="K312" s="885"/>
      <c r="L312" s="905"/>
      <c r="M312" s="733">
        <f>ROUND(J312*F313,-1)</f>
        <v>66440</v>
      </c>
      <c r="N312" s="735"/>
      <c r="O312" s="36"/>
      <c r="P312" s="181"/>
      <c r="Q312" s="36"/>
      <c r="R312" s="36"/>
      <c r="S312" s="36"/>
      <c r="T312" s="36"/>
      <c r="U312" s="36"/>
      <c r="V312" s="36"/>
      <c r="W312" s="36"/>
      <c r="X312" s="36"/>
      <c r="Y312" s="36"/>
      <c r="Z312" s="36"/>
      <c r="AA312" s="36"/>
      <c r="AB312" s="36"/>
      <c r="AC312" s="162"/>
      <c r="AD312" s="162"/>
      <c r="AE312" s="162"/>
      <c r="AF312" s="162"/>
      <c r="AG312" s="162"/>
      <c r="AH312" s="162"/>
      <c r="AI312" s="162"/>
      <c r="AJ312" s="162"/>
      <c r="AK312" s="162"/>
      <c r="AL312" s="162"/>
      <c r="AM312" s="162"/>
      <c r="AN312" s="162"/>
      <c r="AO312" s="162"/>
      <c r="AP312" s="162"/>
    </row>
    <row r="313" spans="1:43" s="180" customFormat="1" ht="18" customHeight="1">
      <c r="A313" s="780" t="s">
        <v>13</v>
      </c>
      <c r="B313" s="781"/>
      <c r="C313" s="785"/>
      <c r="D313" s="938" t="s">
        <v>19</v>
      </c>
      <c r="E313" s="939"/>
      <c r="F313" s="926">
        <v>220</v>
      </c>
      <c r="G313" s="926"/>
      <c r="H313" s="926"/>
      <c r="I313" s="927"/>
      <c r="J313" s="929">
        <f>J300+J305+J308+J309+J310+J311+J312</f>
        <v>6156</v>
      </c>
      <c r="K313" s="930"/>
      <c r="L313" s="931"/>
      <c r="M313" s="733">
        <f>SUM(M295:N312)</f>
        <v>1354320</v>
      </c>
      <c r="N313" s="735"/>
      <c r="O313" s="36"/>
      <c r="P313" s="181"/>
      <c r="Q313" s="36"/>
      <c r="R313" s="36"/>
      <c r="S313" s="36"/>
      <c r="T313" s="36"/>
      <c r="U313" s="36"/>
      <c r="V313" s="36"/>
      <c r="W313" s="36"/>
      <c r="X313" s="36"/>
      <c r="Y313" s="36"/>
      <c r="Z313" s="36"/>
      <c r="AA313" s="36"/>
      <c r="AB313" s="36"/>
      <c r="AC313" s="162"/>
      <c r="AD313" s="162"/>
      <c r="AE313" s="162"/>
      <c r="AF313" s="162"/>
      <c r="AG313" s="162"/>
      <c r="AH313" s="162"/>
      <c r="AI313" s="162"/>
      <c r="AJ313" s="162"/>
      <c r="AK313" s="162"/>
      <c r="AL313" s="162"/>
      <c r="AM313" s="162"/>
      <c r="AN313" s="162"/>
      <c r="AO313" s="162"/>
      <c r="AP313" s="162"/>
    </row>
    <row r="314" spans="1:43" ht="18" customHeight="1">
      <c r="P314" s="162"/>
      <c r="Q314" s="71"/>
      <c r="R314" s="71"/>
      <c r="S314" s="71"/>
      <c r="T314" s="71"/>
      <c r="U314" s="71"/>
      <c r="V314" s="71"/>
      <c r="W314" s="71"/>
      <c r="X314" s="71"/>
      <c r="Y314" s="71"/>
      <c r="Z314" s="71"/>
      <c r="AA314" s="71"/>
      <c r="AB314" s="71"/>
    </row>
    <row r="315" spans="1:43" ht="18" customHeight="1">
      <c r="Q315" s="71"/>
      <c r="R315" s="71"/>
      <c r="S315" s="71"/>
      <c r="T315" s="71"/>
      <c r="U315" s="71"/>
      <c r="V315" s="71"/>
      <c r="W315" s="71"/>
      <c r="X315" s="71"/>
      <c r="Y315" s="71"/>
      <c r="Z315" s="71"/>
      <c r="AA315" s="71"/>
      <c r="AB315" s="71"/>
    </row>
    <row r="316" spans="1:43" ht="18" customHeight="1">
      <c r="Q316" s="71"/>
      <c r="R316" s="71"/>
      <c r="S316" s="71"/>
      <c r="T316" s="71"/>
      <c r="U316" s="71"/>
      <c r="V316" s="71"/>
      <c r="W316" s="71"/>
      <c r="X316" s="71"/>
      <c r="Y316" s="71"/>
      <c r="Z316" s="71"/>
      <c r="AA316" s="71"/>
      <c r="AB316" s="71"/>
    </row>
    <row r="317" spans="1:43" ht="18" customHeight="1">
      <c r="Q317" s="71"/>
      <c r="R317" s="71"/>
      <c r="S317" s="71"/>
      <c r="T317" s="71"/>
      <c r="U317" s="71"/>
      <c r="V317" s="71"/>
      <c r="W317" s="71"/>
      <c r="X317" s="71"/>
      <c r="Y317" s="71"/>
      <c r="Z317" s="71"/>
      <c r="AA317" s="71"/>
      <c r="AB317" s="71"/>
    </row>
    <row r="318" spans="1:43" ht="18" customHeight="1">
      <c r="Q318" s="71"/>
      <c r="R318" s="71"/>
      <c r="S318" s="71"/>
      <c r="T318" s="71"/>
      <c r="U318" s="71"/>
      <c r="V318" s="71"/>
      <c r="W318" s="71"/>
      <c r="X318" s="71"/>
      <c r="Y318" s="71"/>
      <c r="Z318" s="71"/>
      <c r="AA318" s="71"/>
      <c r="AB318" s="71"/>
    </row>
    <row r="319" spans="1:43" ht="18" customHeight="1">
      <c r="AC319" s="71"/>
      <c r="AD319" s="71"/>
      <c r="AE319" s="71"/>
      <c r="AF319" s="71"/>
      <c r="AG319" s="71"/>
      <c r="AH319" s="71"/>
      <c r="AI319" s="71"/>
      <c r="AJ319" s="71"/>
      <c r="AK319" s="71"/>
      <c r="AL319" s="71"/>
      <c r="AM319" s="71"/>
      <c r="AN319" s="71"/>
      <c r="AO319" s="71"/>
      <c r="AP319" s="71"/>
    </row>
    <row r="320" spans="1:43" ht="18" customHeight="1">
      <c r="AC320" s="71"/>
      <c r="AD320" s="71"/>
      <c r="AE320" s="71"/>
      <c r="AF320" s="71"/>
      <c r="AG320" s="71"/>
      <c r="AH320" s="71"/>
      <c r="AI320" s="71"/>
      <c r="AJ320" s="71"/>
      <c r="AK320" s="71"/>
      <c r="AL320" s="71"/>
      <c r="AM320" s="71"/>
      <c r="AN320" s="71"/>
      <c r="AO320" s="71"/>
      <c r="AP320" s="71"/>
    </row>
    <row r="321" spans="16:42" ht="18" customHeight="1">
      <c r="AC321" s="71"/>
      <c r="AD321" s="71"/>
      <c r="AE321" s="71"/>
      <c r="AF321" s="71"/>
      <c r="AG321" s="71"/>
      <c r="AH321" s="71"/>
      <c r="AI321" s="71"/>
      <c r="AJ321" s="71"/>
      <c r="AK321" s="71"/>
      <c r="AL321" s="71"/>
      <c r="AM321" s="71"/>
      <c r="AN321" s="71"/>
      <c r="AO321" s="71"/>
      <c r="AP321" s="71"/>
    </row>
    <row r="322" spans="16:42">
      <c r="AC322" s="71"/>
      <c r="AD322" s="71"/>
      <c r="AE322" s="71"/>
      <c r="AF322" s="71"/>
      <c r="AG322" s="71"/>
      <c r="AH322" s="71"/>
      <c r="AI322" s="71"/>
      <c r="AJ322" s="71"/>
      <c r="AK322" s="71"/>
      <c r="AL322" s="71"/>
      <c r="AM322" s="71"/>
      <c r="AN322" s="71"/>
      <c r="AO322" s="71"/>
      <c r="AP322" s="71"/>
    </row>
    <row r="323" spans="16:42">
      <c r="AC323" s="71"/>
      <c r="AD323" s="71"/>
      <c r="AE323" s="71"/>
      <c r="AF323" s="71"/>
      <c r="AG323" s="71"/>
      <c r="AH323" s="71"/>
      <c r="AI323" s="71"/>
      <c r="AJ323" s="71"/>
      <c r="AK323" s="71"/>
      <c r="AL323" s="71"/>
      <c r="AM323" s="71"/>
      <c r="AN323" s="71"/>
      <c r="AO323" s="71"/>
      <c r="AP323" s="71"/>
    </row>
    <row r="324" spans="16:42">
      <c r="AC324" s="71"/>
      <c r="AD324" s="71"/>
      <c r="AE324" s="71"/>
      <c r="AF324" s="71"/>
      <c r="AG324" s="71"/>
      <c r="AH324" s="71"/>
      <c r="AI324" s="71"/>
      <c r="AJ324" s="71"/>
      <c r="AK324" s="71"/>
      <c r="AL324" s="71"/>
      <c r="AM324" s="71"/>
      <c r="AN324" s="71"/>
      <c r="AO324" s="71"/>
      <c r="AP324" s="71"/>
    </row>
    <row r="325" spans="16:42">
      <c r="AC325" s="71"/>
      <c r="AD325" s="71"/>
      <c r="AE325" s="71"/>
      <c r="AF325" s="71"/>
      <c r="AG325" s="71"/>
      <c r="AH325" s="71"/>
      <c r="AI325" s="71"/>
      <c r="AJ325" s="71"/>
      <c r="AK325" s="71"/>
      <c r="AL325" s="71"/>
      <c r="AM325" s="71"/>
      <c r="AN325" s="71"/>
      <c r="AO325" s="71"/>
      <c r="AP325" s="71"/>
    </row>
    <row r="326" spans="16:42">
      <c r="AC326" s="71"/>
      <c r="AD326" s="71"/>
      <c r="AE326" s="71"/>
      <c r="AF326" s="71"/>
      <c r="AG326" s="71"/>
      <c r="AH326" s="71"/>
      <c r="AI326" s="71"/>
      <c r="AJ326" s="71"/>
      <c r="AK326" s="71"/>
      <c r="AL326" s="71"/>
      <c r="AM326" s="71"/>
      <c r="AN326" s="71"/>
      <c r="AO326" s="71"/>
      <c r="AP326" s="71"/>
    </row>
    <row r="327" spans="16:42">
      <c r="AC327" s="71"/>
      <c r="AD327" s="71"/>
      <c r="AE327" s="71"/>
      <c r="AF327" s="71"/>
      <c r="AG327" s="71"/>
      <c r="AH327" s="71"/>
      <c r="AI327" s="71"/>
      <c r="AJ327" s="71"/>
      <c r="AK327" s="71"/>
      <c r="AL327" s="71"/>
      <c r="AM327" s="71"/>
      <c r="AN327" s="71"/>
      <c r="AO327" s="71"/>
      <c r="AP327" s="71"/>
    </row>
    <row r="328" spans="16:42">
      <c r="AC328" s="71"/>
      <c r="AD328" s="71"/>
      <c r="AE328" s="71"/>
      <c r="AF328" s="71"/>
      <c r="AG328" s="71"/>
      <c r="AH328" s="71"/>
      <c r="AI328" s="71"/>
      <c r="AJ328" s="71"/>
      <c r="AK328" s="71"/>
      <c r="AL328" s="71"/>
      <c r="AM328" s="71"/>
      <c r="AN328" s="71"/>
      <c r="AO328" s="71"/>
      <c r="AP328" s="71"/>
    </row>
    <row r="329" spans="16:42">
      <c r="AC329" s="71"/>
      <c r="AD329" s="71"/>
      <c r="AE329" s="71"/>
      <c r="AF329" s="71"/>
      <c r="AG329" s="71"/>
      <c r="AH329" s="71"/>
      <c r="AI329" s="71"/>
      <c r="AJ329" s="71"/>
      <c r="AK329" s="71"/>
      <c r="AL329" s="71"/>
      <c r="AM329" s="71"/>
      <c r="AN329" s="71"/>
      <c r="AO329" s="71"/>
      <c r="AP329" s="71"/>
    </row>
    <row r="330" spans="16:42">
      <c r="P330" s="170"/>
      <c r="AC330" s="71"/>
      <c r="AD330" s="71"/>
      <c r="AE330" s="71"/>
      <c r="AF330" s="71"/>
      <c r="AG330" s="71"/>
      <c r="AH330" s="71"/>
      <c r="AI330" s="71"/>
      <c r="AJ330" s="71"/>
      <c r="AK330" s="71"/>
      <c r="AL330" s="71"/>
      <c r="AM330" s="71"/>
      <c r="AN330" s="71"/>
      <c r="AO330" s="71"/>
      <c r="AP330" s="71"/>
    </row>
    <row r="331" spans="16:42">
      <c r="P331" s="170"/>
      <c r="AC331" s="71"/>
      <c r="AD331" s="71"/>
      <c r="AE331" s="71"/>
      <c r="AF331" s="71"/>
      <c r="AG331" s="71"/>
      <c r="AH331" s="71"/>
      <c r="AI331" s="71"/>
      <c r="AJ331" s="71"/>
      <c r="AK331" s="71"/>
      <c r="AL331" s="71"/>
      <c r="AM331" s="71"/>
      <c r="AN331" s="71"/>
      <c r="AO331" s="71"/>
      <c r="AP331" s="71"/>
    </row>
    <row r="332" spans="16:42">
      <c r="P332" s="170"/>
      <c r="AC332" s="71"/>
      <c r="AD332" s="71"/>
      <c r="AE332" s="71"/>
      <c r="AF332" s="71"/>
      <c r="AG332" s="71"/>
      <c r="AH332" s="71"/>
      <c r="AI332" s="71"/>
      <c r="AJ332" s="71"/>
      <c r="AK332" s="71"/>
      <c r="AL332" s="71"/>
      <c r="AM332" s="71"/>
      <c r="AN332" s="71"/>
      <c r="AO332" s="71"/>
      <c r="AP332" s="71"/>
    </row>
    <row r="333" spans="16:42">
      <c r="P333" s="170"/>
      <c r="AC333" s="71"/>
      <c r="AD333" s="71"/>
      <c r="AE333" s="71"/>
      <c r="AF333" s="71"/>
      <c r="AG333" s="71"/>
      <c r="AH333" s="71"/>
      <c r="AI333" s="71"/>
      <c r="AJ333" s="71"/>
      <c r="AK333" s="71"/>
      <c r="AL333" s="71"/>
      <c r="AM333" s="71"/>
      <c r="AN333" s="71"/>
      <c r="AO333" s="71"/>
      <c r="AP333" s="71"/>
    </row>
    <row r="334" spans="16:42">
      <c r="P334" s="170"/>
      <c r="AC334" s="71"/>
      <c r="AD334" s="71"/>
      <c r="AE334" s="71"/>
      <c r="AF334" s="71"/>
      <c r="AG334" s="71"/>
      <c r="AH334" s="71"/>
      <c r="AI334" s="71"/>
      <c r="AJ334" s="71"/>
      <c r="AK334" s="71"/>
      <c r="AL334" s="71"/>
      <c r="AM334" s="71"/>
      <c r="AN334" s="71"/>
      <c r="AO334" s="71"/>
      <c r="AP334" s="71"/>
    </row>
    <row r="335" spans="16:42">
      <c r="P335" s="170"/>
      <c r="AC335" s="71"/>
      <c r="AD335" s="71"/>
      <c r="AE335" s="71"/>
      <c r="AF335" s="71"/>
      <c r="AG335" s="71"/>
      <c r="AH335" s="71"/>
      <c r="AI335" s="71"/>
      <c r="AJ335" s="71"/>
      <c r="AK335" s="71"/>
      <c r="AL335" s="71"/>
      <c r="AM335" s="71"/>
      <c r="AN335" s="71"/>
      <c r="AO335" s="71"/>
      <c r="AP335" s="71"/>
    </row>
    <row r="336" spans="16:42">
      <c r="P336" s="170"/>
      <c r="AC336" s="71"/>
      <c r="AD336" s="71"/>
      <c r="AE336" s="71"/>
      <c r="AF336" s="71"/>
      <c r="AG336" s="71"/>
      <c r="AH336" s="71"/>
      <c r="AI336" s="71"/>
      <c r="AJ336" s="71"/>
      <c r="AK336" s="71"/>
      <c r="AL336" s="71"/>
      <c r="AM336" s="71"/>
      <c r="AN336" s="71"/>
      <c r="AO336" s="71"/>
      <c r="AP336" s="71"/>
    </row>
    <row r="337" spans="16:42">
      <c r="P337" s="170"/>
      <c r="AC337" s="71"/>
      <c r="AD337" s="71"/>
      <c r="AE337" s="71"/>
      <c r="AF337" s="71"/>
      <c r="AG337" s="71"/>
      <c r="AH337" s="71"/>
      <c r="AI337" s="71"/>
      <c r="AJ337" s="71"/>
      <c r="AK337" s="71"/>
      <c r="AL337" s="71"/>
      <c r="AM337" s="71"/>
      <c r="AN337" s="71"/>
      <c r="AO337" s="71"/>
      <c r="AP337" s="71"/>
    </row>
    <row r="338" spans="16:42">
      <c r="P338" s="170"/>
      <c r="AC338" s="71"/>
      <c r="AD338" s="71"/>
      <c r="AE338" s="71"/>
      <c r="AF338" s="71"/>
      <c r="AG338" s="71"/>
      <c r="AH338" s="71"/>
      <c r="AI338" s="71"/>
      <c r="AJ338" s="71"/>
      <c r="AK338" s="71"/>
      <c r="AL338" s="71"/>
      <c r="AM338" s="71"/>
      <c r="AN338" s="71"/>
      <c r="AO338" s="71"/>
      <c r="AP338" s="71"/>
    </row>
    <row r="339" spans="16:42">
      <c r="P339" s="170"/>
      <c r="AC339" s="71"/>
      <c r="AD339" s="71"/>
      <c r="AE339" s="71"/>
      <c r="AF339" s="71"/>
      <c r="AG339" s="71"/>
      <c r="AH339" s="71"/>
      <c r="AI339" s="71"/>
      <c r="AJ339" s="71"/>
      <c r="AK339" s="71"/>
      <c r="AL339" s="71"/>
      <c r="AM339" s="71"/>
      <c r="AN339" s="71"/>
      <c r="AO339" s="71"/>
      <c r="AP339" s="71"/>
    </row>
    <row r="340" spans="16:42">
      <c r="P340" s="170"/>
      <c r="AC340" s="71"/>
      <c r="AD340" s="71"/>
      <c r="AE340" s="71"/>
      <c r="AF340" s="71"/>
      <c r="AG340" s="71"/>
      <c r="AH340" s="71"/>
      <c r="AI340" s="71"/>
      <c r="AJ340" s="71"/>
      <c r="AK340" s="71"/>
      <c r="AL340" s="71"/>
      <c r="AM340" s="71"/>
      <c r="AN340" s="71"/>
      <c r="AO340" s="71"/>
      <c r="AP340" s="71"/>
    </row>
    <row r="341" spans="16:42">
      <c r="P341" s="170"/>
      <c r="AC341" s="71"/>
      <c r="AD341" s="71"/>
      <c r="AE341" s="71"/>
      <c r="AF341" s="71"/>
      <c r="AG341" s="71"/>
      <c r="AH341" s="71"/>
      <c r="AI341" s="71"/>
      <c r="AJ341" s="71"/>
      <c r="AK341" s="71"/>
      <c r="AL341" s="71"/>
      <c r="AM341" s="71"/>
      <c r="AN341" s="71"/>
      <c r="AO341" s="71"/>
      <c r="AP341" s="71"/>
    </row>
    <row r="342" spans="16:42">
      <c r="P342" s="170"/>
      <c r="AC342" s="71"/>
      <c r="AD342" s="71"/>
      <c r="AE342" s="71"/>
      <c r="AF342" s="71"/>
      <c r="AG342" s="71"/>
      <c r="AH342" s="71"/>
      <c r="AI342" s="71"/>
      <c r="AJ342" s="71"/>
      <c r="AK342" s="71"/>
      <c r="AL342" s="71"/>
      <c r="AM342" s="71"/>
      <c r="AN342" s="71"/>
      <c r="AO342" s="71"/>
      <c r="AP342" s="71"/>
    </row>
    <row r="343" spans="16:42">
      <c r="P343" s="170"/>
      <c r="AC343" s="71"/>
      <c r="AD343" s="71"/>
      <c r="AE343" s="71"/>
      <c r="AF343" s="71"/>
      <c r="AG343" s="71"/>
      <c r="AH343" s="71"/>
      <c r="AI343" s="71"/>
      <c r="AJ343" s="71"/>
      <c r="AK343" s="71"/>
      <c r="AL343" s="71"/>
      <c r="AM343" s="71"/>
      <c r="AN343" s="71"/>
      <c r="AO343" s="71"/>
      <c r="AP343" s="71"/>
    </row>
    <row r="344" spans="16:42">
      <c r="P344" s="170"/>
      <c r="AC344" s="71"/>
      <c r="AD344" s="71"/>
      <c r="AE344" s="71"/>
      <c r="AF344" s="71"/>
      <c r="AG344" s="71"/>
      <c r="AH344" s="71"/>
      <c r="AI344" s="71"/>
      <c r="AJ344" s="71"/>
      <c r="AK344" s="71"/>
      <c r="AL344" s="71"/>
      <c r="AM344" s="71"/>
      <c r="AN344" s="71"/>
      <c r="AO344" s="71"/>
      <c r="AP344" s="71"/>
    </row>
    <row r="345" spans="16:42">
      <c r="P345" s="170"/>
      <c r="AC345" s="71"/>
      <c r="AD345" s="71"/>
      <c r="AE345" s="71"/>
      <c r="AF345" s="71"/>
      <c r="AG345" s="71"/>
      <c r="AH345" s="71"/>
      <c r="AI345" s="71"/>
      <c r="AJ345" s="71"/>
      <c r="AK345" s="71"/>
      <c r="AL345" s="71"/>
      <c r="AM345" s="71"/>
      <c r="AN345" s="71"/>
      <c r="AO345" s="71"/>
      <c r="AP345" s="71"/>
    </row>
    <row r="346" spans="16:42">
      <c r="P346" s="170"/>
      <c r="AC346" s="71"/>
      <c r="AD346" s="71"/>
      <c r="AE346" s="71"/>
      <c r="AF346" s="71"/>
      <c r="AG346" s="71"/>
      <c r="AH346" s="71"/>
      <c r="AI346" s="71"/>
      <c r="AJ346" s="71"/>
      <c r="AK346" s="71"/>
      <c r="AL346" s="71"/>
      <c r="AM346" s="71"/>
      <c r="AN346" s="71"/>
      <c r="AO346" s="71"/>
      <c r="AP346" s="71"/>
    </row>
    <row r="347" spans="16:42">
      <c r="P347" s="170"/>
      <c r="AC347" s="71"/>
      <c r="AD347" s="71"/>
      <c r="AE347" s="71"/>
      <c r="AF347" s="71"/>
      <c r="AG347" s="71"/>
      <c r="AH347" s="71"/>
      <c r="AI347" s="71"/>
      <c r="AJ347" s="71"/>
      <c r="AK347" s="71"/>
      <c r="AL347" s="71"/>
      <c r="AM347" s="71"/>
      <c r="AN347" s="71"/>
      <c r="AO347" s="71"/>
      <c r="AP347" s="71"/>
    </row>
    <row r="348" spans="16:42">
      <c r="P348" s="170"/>
      <c r="AC348" s="71"/>
      <c r="AD348" s="71"/>
      <c r="AE348" s="71"/>
      <c r="AF348" s="71"/>
      <c r="AG348" s="71"/>
      <c r="AH348" s="71"/>
      <c r="AI348" s="71"/>
      <c r="AJ348" s="71"/>
      <c r="AK348" s="71"/>
      <c r="AL348" s="71"/>
      <c r="AM348" s="71"/>
      <c r="AN348" s="71"/>
      <c r="AO348" s="71"/>
      <c r="AP348" s="71"/>
    </row>
    <row r="349" spans="16:42">
      <c r="P349" s="170"/>
      <c r="AC349" s="71"/>
      <c r="AD349" s="71"/>
      <c r="AE349" s="71"/>
      <c r="AF349" s="71"/>
      <c r="AG349" s="71"/>
      <c r="AH349" s="71"/>
      <c r="AI349" s="71"/>
      <c r="AJ349" s="71"/>
      <c r="AK349" s="71"/>
      <c r="AL349" s="71"/>
      <c r="AM349" s="71"/>
      <c r="AN349" s="71"/>
      <c r="AO349" s="71"/>
      <c r="AP349" s="71"/>
    </row>
    <row r="350" spans="16:42">
      <c r="P350" s="170"/>
      <c r="AC350" s="71"/>
      <c r="AD350" s="71"/>
      <c r="AE350" s="71"/>
      <c r="AF350" s="71"/>
      <c r="AG350" s="71"/>
      <c r="AH350" s="71"/>
      <c r="AI350" s="71"/>
      <c r="AJ350" s="71"/>
      <c r="AK350" s="71"/>
      <c r="AL350" s="71"/>
      <c r="AM350" s="71"/>
      <c r="AN350" s="71"/>
      <c r="AO350" s="71"/>
      <c r="AP350" s="71"/>
    </row>
    <row r="351" spans="16:42">
      <c r="P351" s="170"/>
      <c r="AC351" s="71"/>
      <c r="AD351" s="71"/>
      <c r="AE351" s="71"/>
      <c r="AF351" s="71"/>
      <c r="AG351" s="71"/>
      <c r="AH351" s="71"/>
      <c r="AI351" s="71"/>
      <c r="AJ351" s="71"/>
      <c r="AK351" s="71"/>
      <c r="AL351" s="71"/>
      <c r="AM351" s="71"/>
      <c r="AN351" s="71"/>
      <c r="AO351" s="71"/>
      <c r="AP351" s="71"/>
    </row>
    <row r="352" spans="16:42">
      <c r="P352" s="170"/>
      <c r="AC352" s="71"/>
      <c r="AD352" s="71"/>
      <c r="AE352" s="71"/>
      <c r="AF352" s="71"/>
      <c r="AG352" s="71"/>
      <c r="AH352" s="71"/>
      <c r="AI352" s="71"/>
      <c r="AJ352" s="71"/>
      <c r="AK352" s="71"/>
      <c r="AL352" s="71"/>
      <c r="AM352" s="71"/>
      <c r="AN352" s="71"/>
      <c r="AO352" s="71"/>
      <c r="AP352" s="71"/>
    </row>
    <row r="353" spans="16:42">
      <c r="P353" s="170"/>
      <c r="AC353" s="71"/>
      <c r="AD353" s="71"/>
      <c r="AE353" s="71"/>
      <c r="AF353" s="71"/>
      <c r="AG353" s="71"/>
      <c r="AH353" s="71"/>
      <c r="AI353" s="71"/>
      <c r="AJ353" s="71"/>
      <c r="AK353" s="71"/>
      <c r="AL353" s="71"/>
      <c r="AM353" s="71"/>
      <c r="AN353" s="71"/>
      <c r="AO353" s="71"/>
      <c r="AP353" s="71"/>
    </row>
    <row r="354" spans="16:42">
      <c r="P354" s="170"/>
      <c r="AC354" s="71"/>
      <c r="AD354" s="71"/>
      <c r="AE354" s="71"/>
      <c r="AF354" s="71"/>
      <c r="AG354" s="71"/>
      <c r="AH354" s="71"/>
      <c r="AI354" s="71"/>
      <c r="AJ354" s="71"/>
      <c r="AK354" s="71"/>
      <c r="AL354" s="71"/>
      <c r="AM354" s="71"/>
      <c r="AN354" s="71"/>
      <c r="AO354" s="71"/>
      <c r="AP354" s="71"/>
    </row>
    <row r="355" spans="16:42">
      <c r="P355" s="170"/>
      <c r="AC355" s="71"/>
      <c r="AD355" s="71"/>
      <c r="AE355" s="71"/>
      <c r="AF355" s="71"/>
      <c r="AG355" s="71"/>
      <c r="AH355" s="71"/>
      <c r="AI355" s="71"/>
      <c r="AJ355" s="71"/>
      <c r="AK355" s="71"/>
      <c r="AL355" s="71"/>
      <c r="AM355" s="71"/>
      <c r="AN355" s="71"/>
      <c r="AO355" s="71"/>
      <c r="AP355" s="71"/>
    </row>
    <row r="356" spans="16:42">
      <c r="P356" s="170"/>
      <c r="AC356" s="71"/>
      <c r="AD356" s="71"/>
      <c r="AE356" s="71"/>
      <c r="AF356" s="71"/>
      <c r="AG356" s="71"/>
      <c r="AH356" s="71"/>
      <c r="AI356" s="71"/>
      <c r="AJ356" s="71"/>
      <c r="AK356" s="71"/>
      <c r="AL356" s="71"/>
      <c r="AM356" s="71"/>
      <c r="AN356" s="71"/>
      <c r="AO356" s="71"/>
      <c r="AP356" s="71"/>
    </row>
    <row r="357" spans="16:42">
      <c r="P357" s="170"/>
      <c r="AC357" s="71"/>
      <c r="AD357" s="71"/>
      <c r="AE357" s="71"/>
      <c r="AF357" s="71"/>
      <c r="AG357" s="71"/>
      <c r="AH357" s="71"/>
      <c r="AI357" s="71"/>
      <c r="AJ357" s="71"/>
      <c r="AK357" s="71"/>
      <c r="AL357" s="71"/>
      <c r="AM357" s="71"/>
      <c r="AN357" s="71"/>
      <c r="AO357" s="71"/>
      <c r="AP357" s="71"/>
    </row>
    <row r="358" spans="16:42">
      <c r="P358" s="170"/>
      <c r="AC358" s="71"/>
      <c r="AD358" s="71"/>
      <c r="AE358" s="71"/>
      <c r="AF358" s="71"/>
      <c r="AG358" s="71"/>
      <c r="AH358" s="71"/>
      <c r="AI358" s="71"/>
      <c r="AJ358" s="71"/>
      <c r="AK358" s="71"/>
      <c r="AL358" s="71"/>
      <c r="AM358" s="71"/>
      <c r="AN358" s="71"/>
      <c r="AO358" s="71"/>
      <c r="AP358" s="71"/>
    </row>
    <row r="359" spans="16:42">
      <c r="P359" s="170"/>
      <c r="AC359" s="71"/>
      <c r="AD359" s="71"/>
      <c r="AE359" s="71"/>
      <c r="AF359" s="71"/>
      <c r="AG359" s="71"/>
      <c r="AH359" s="71"/>
      <c r="AI359" s="71"/>
      <c r="AJ359" s="71"/>
      <c r="AK359" s="71"/>
      <c r="AL359" s="71"/>
      <c r="AM359" s="71"/>
      <c r="AN359" s="71"/>
      <c r="AO359" s="71"/>
      <c r="AP359" s="71"/>
    </row>
    <row r="360" spans="16:42">
      <c r="P360" s="170"/>
      <c r="AC360" s="71"/>
      <c r="AD360" s="71"/>
      <c r="AE360" s="71"/>
      <c r="AF360" s="71"/>
      <c r="AG360" s="71"/>
      <c r="AH360" s="71"/>
      <c r="AI360" s="71"/>
      <c r="AJ360" s="71"/>
      <c r="AK360" s="71"/>
      <c r="AL360" s="71"/>
      <c r="AM360" s="71"/>
      <c r="AN360" s="71"/>
      <c r="AO360" s="71"/>
      <c r="AP360" s="71"/>
    </row>
    <row r="361" spans="16:42">
      <c r="P361" s="170"/>
      <c r="AC361" s="71"/>
      <c r="AD361" s="71"/>
      <c r="AE361" s="71"/>
      <c r="AF361" s="71"/>
      <c r="AG361" s="71"/>
      <c r="AH361" s="71"/>
      <c r="AI361" s="71"/>
      <c r="AJ361" s="71"/>
      <c r="AK361" s="71"/>
      <c r="AL361" s="71"/>
      <c r="AM361" s="71"/>
      <c r="AN361" s="71"/>
      <c r="AO361" s="71"/>
      <c r="AP361" s="71"/>
    </row>
  </sheetData>
  <mergeCells count="907">
    <mergeCell ref="A154:C165"/>
    <mergeCell ref="D164:G164"/>
    <mergeCell ref="D165:G165"/>
    <mergeCell ref="H164:K164"/>
    <mergeCell ref="H165:K165"/>
    <mergeCell ref="L164:N164"/>
    <mergeCell ref="L165:N165"/>
    <mergeCell ref="A57:C57"/>
    <mergeCell ref="G57:N57"/>
    <mergeCell ref="M103:N103"/>
    <mergeCell ref="E88:G88"/>
    <mergeCell ref="H88:L88"/>
    <mergeCell ref="A96:C96"/>
    <mergeCell ref="E107:G107"/>
    <mergeCell ref="H104:L104"/>
    <mergeCell ref="D108:D109"/>
    <mergeCell ref="M104:N104"/>
    <mergeCell ref="M89:N89"/>
    <mergeCell ref="M88:N88"/>
    <mergeCell ref="M107:N107"/>
    <mergeCell ref="A106:B106"/>
    <mergeCell ref="A109:B109"/>
    <mergeCell ref="E106:G106"/>
    <mergeCell ref="M105:N105"/>
    <mergeCell ref="A172:B172"/>
    <mergeCell ref="H173:L173"/>
    <mergeCell ref="I169:N169"/>
    <mergeCell ref="H177:L177"/>
    <mergeCell ref="M177:N177"/>
    <mergeCell ref="A177:B177"/>
    <mergeCell ref="L166:N166"/>
    <mergeCell ref="E173:G173"/>
    <mergeCell ref="M171:N171"/>
    <mergeCell ref="M172:N172"/>
    <mergeCell ref="H174:L174"/>
    <mergeCell ref="E171:G171"/>
    <mergeCell ref="M174:N174"/>
    <mergeCell ref="H175:L175"/>
    <mergeCell ref="E170:G170"/>
    <mergeCell ref="H172:L172"/>
    <mergeCell ref="A168:N168"/>
    <mergeCell ref="H171:L171"/>
    <mergeCell ref="M170:N170"/>
    <mergeCell ref="G169:H169"/>
    <mergeCell ref="A170:B170"/>
    <mergeCell ref="D171:D177"/>
    <mergeCell ref="A175:B175"/>
    <mergeCell ref="A169:C169"/>
    <mergeCell ref="E175:G175"/>
    <mergeCell ref="A173:B173"/>
    <mergeCell ref="A202:B202"/>
    <mergeCell ref="A187:B187"/>
    <mergeCell ref="G194:N194"/>
    <mergeCell ref="H186:L186"/>
    <mergeCell ref="E184:G184"/>
    <mergeCell ref="M184:N184"/>
    <mergeCell ref="H184:L184"/>
    <mergeCell ref="M198:N198"/>
    <mergeCell ref="M187:N187"/>
    <mergeCell ref="M185:N185"/>
    <mergeCell ref="A189:B189"/>
    <mergeCell ref="E199:G199"/>
    <mergeCell ref="G195:N195"/>
    <mergeCell ref="D195:F195"/>
    <mergeCell ref="A194:C194"/>
    <mergeCell ref="A198:B198"/>
    <mergeCell ref="G197:H197"/>
    <mergeCell ref="A197:C197"/>
    <mergeCell ref="D199:D205"/>
    <mergeCell ref="A201:B201"/>
    <mergeCell ref="M200:N200"/>
    <mergeCell ref="A204:B204"/>
    <mergeCell ref="E276:G276"/>
    <mergeCell ref="A273:C273"/>
    <mergeCell ref="A277:C277"/>
    <mergeCell ref="A283:B283"/>
    <mergeCell ref="A286:B286"/>
    <mergeCell ref="H284:L284"/>
    <mergeCell ref="A199:B199"/>
    <mergeCell ref="H201:L201"/>
    <mergeCell ref="I197:N197"/>
    <mergeCell ref="A272:C272"/>
    <mergeCell ref="F272:N272"/>
    <mergeCell ref="I281:N281"/>
    <mergeCell ref="E268:F268"/>
    <mergeCell ref="H282:L282"/>
    <mergeCell ref="H276:N276"/>
    <mergeCell ref="A281:C281"/>
    <mergeCell ref="I267:L267"/>
    <mergeCell ref="G267:H267"/>
    <mergeCell ref="G266:H266"/>
    <mergeCell ref="E277:G277"/>
    <mergeCell ref="I259:L259"/>
    <mergeCell ref="M216:N216"/>
    <mergeCell ref="H216:L216"/>
    <mergeCell ref="H217:L217"/>
    <mergeCell ref="E285:G285"/>
    <mergeCell ref="M283:N283"/>
    <mergeCell ref="A284:B284"/>
    <mergeCell ref="E284:G284"/>
    <mergeCell ref="J277:M277"/>
    <mergeCell ref="H277:I277"/>
    <mergeCell ref="H286:L286"/>
    <mergeCell ref="H285:L285"/>
    <mergeCell ref="A282:B282"/>
    <mergeCell ref="S245:S246"/>
    <mergeCell ref="A245:B246"/>
    <mergeCell ref="E238:G238"/>
    <mergeCell ref="E236:G236"/>
    <mergeCell ref="H239:L239"/>
    <mergeCell ref="C245:C246"/>
    <mergeCell ref="I245:L246"/>
    <mergeCell ref="M242:N242"/>
    <mergeCell ref="A238:B238"/>
    <mergeCell ref="M237:N237"/>
    <mergeCell ref="A239:B239"/>
    <mergeCell ref="E240:G240"/>
    <mergeCell ref="I244:N244"/>
    <mergeCell ref="O243:O244"/>
    <mergeCell ref="R243:R244"/>
    <mergeCell ref="H240:L240"/>
    <mergeCell ref="A241:D241"/>
    <mergeCell ref="D233:D239"/>
    <mergeCell ref="E245:H246"/>
    <mergeCell ref="A244:H244"/>
    <mergeCell ref="AP213:AP214"/>
    <mergeCell ref="AC218:AP218"/>
    <mergeCell ref="AC212:AJ212"/>
    <mergeCell ref="AN217:AO217"/>
    <mergeCell ref="AN215:AO215"/>
    <mergeCell ref="AN216:AO216"/>
    <mergeCell ref="AE213:AE214"/>
    <mergeCell ref="AF213:AF214"/>
    <mergeCell ref="AG213:AJ214"/>
    <mergeCell ref="AK212:AO212"/>
    <mergeCell ref="AN213:AO214"/>
    <mergeCell ref="AK213:AM214"/>
    <mergeCell ref="AC213:AD214"/>
    <mergeCell ref="AH215:AJ215"/>
    <mergeCell ref="AK216:AM216"/>
    <mergeCell ref="AH216:AJ216"/>
    <mergeCell ref="AE215:AE217"/>
    <mergeCell ref="AH217:AJ217"/>
    <mergeCell ref="AF215:AF217"/>
    <mergeCell ref="AC215:AD217"/>
    <mergeCell ref="AK215:AM215"/>
    <mergeCell ref="AK217:AM217"/>
    <mergeCell ref="AH219:AL219"/>
    <mergeCell ref="AF219:AG219"/>
    <mergeCell ref="AC219:AE219"/>
    <mergeCell ref="AC220:AE220"/>
    <mergeCell ref="AH220:AL220"/>
    <mergeCell ref="E219:G219"/>
    <mergeCell ref="H235:L235"/>
    <mergeCell ref="M235:N235"/>
    <mergeCell ref="E224:E225"/>
    <mergeCell ref="M232:N232"/>
    <mergeCell ref="H220:L220"/>
    <mergeCell ref="F228:G228"/>
    <mergeCell ref="H226:J226"/>
    <mergeCell ref="M230:N230"/>
    <mergeCell ref="H227:J227"/>
    <mergeCell ref="M233:N233"/>
    <mergeCell ref="M219:N219"/>
    <mergeCell ref="E234:G234"/>
    <mergeCell ref="O230:R230"/>
    <mergeCell ref="H219:L219"/>
    <mergeCell ref="K226:M226"/>
    <mergeCell ref="E235:G235"/>
    <mergeCell ref="H233:L233"/>
    <mergeCell ref="K227:M227"/>
    <mergeCell ref="AM219:AP219"/>
    <mergeCell ref="M238:N238"/>
    <mergeCell ref="M236:N236"/>
    <mergeCell ref="H236:L236"/>
    <mergeCell ref="F226:G226"/>
    <mergeCell ref="F227:G227"/>
    <mergeCell ref="N226:N227"/>
    <mergeCell ref="K228:M228"/>
    <mergeCell ref="H238:L238"/>
    <mergeCell ref="AM220:AP220"/>
    <mergeCell ref="S224:S225"/>
    <mergeCell ref="AF220:AG220"/>
    <mergeCell ref="F224:G225"/>
    <mergeCell ref="G231:H231"/>
    <mergeCell ref="H224:J225"/>
    <mergeCell ref="K224:M225"/>
    <mergeCell ref="E220:G220"/>
    <mergeCell ref="H234:L234"/>
    <mergeCell ref="E232:G232"/>
    <mergeCell ref="O222:O223"/>
    <mergeCell ref="R222:R223"/>
    <mergeCell ref="M222:N222"/>
    <mergeCell ref="E237:G237"/>
    <mergeCell ref="H232:L232"/>
    <mergeCell ref="A107:B107"/>
    <mergeCell ref="H106:L106"/>
    <mergeCell ref="E104:G104"/>
    <mergeCell ref="A102:B102"/>
    <mergeCell ref="A104:B104"/>
    <mergeCell ref="H105:L105"/>
    <mergeCell ref="E103:G103"/>
    <mergeCell ref="M102:N102"/>
    <mergeCell ref="G96:N96"/>
    <mergeCell ref="M87:N87"/>
    <mergeCell ref="A17:C17"/>
    <mergeCell ref="A16:C16"/>
    <mergeCell ref="D96:F96"/>
    <mergeCell ref="H102:L102"/>
    <mergeCell ref="E102:G102"/>
    <mergeCell ref="D97:F97"/>
    <mergeCell ref="A82:B82"/>
    <mergeCell ref="A66:B66"/>
    <mergeCell ref="E68:G68"/>
    <mergeCell ref="A70:B70"/>
    <mergeCell ref="A71:B71"/>
    <mergeCell ref="A87:B87"/>
    <mergeCell ref="A86:B86"/>
    <mergeCell ref="H70:L70"/>
    <mergeCell ref="H68:L68"/>
    <mergeCell ref="E70:G70"/>
    <mergeCell ref="H71:L71"/>
    <mergeCell ref="A89:B89"/>
    <mergeCell ref="A88:B88"/>
    <mergeCell ref="D69:D70"/>
    <mergeCell ref="A79:N79"/>
    <mergeCell ref="G77:N77"/>
    <mergeCell ref="A69:B69"/>
    <mergeCell ref="A34:D34"/>
    <mergeCell ref="K25:M25"/>
    <mergeCell ref="K27:M27"/>
    <mergeCell ref="E29:G29"/>
    <mergeCell ref="E27:G27"/>
    <mergeCell ref="H29:J29"/>
    <mergeCell ref="A52:C52"/>
    <mergeCell ref="G52:N52"/>
    <mergeCell ref="A46:C46"/>
    <mergeCell ref="K29:M29"/>
    <mergeCell ref="A32:C32"/>
    <mergeCell ref="B39:C39"/>
    <mergeCell ref="A47:C47"/>
    <mergeCell ref="M35:N35"/>
    <mergeCell ref="A37:C37"/>
    <mergeCell ref="B40:C40"/>
    <mergeCell ref="A42:A45"/>
    <mergeCell ref="B43:C43"/>
    <mergeCell ref="B45:C45"/>
    <mergeCell ref="B41:C41"/>
    <mergeCell ref="B38:C38"/>
    <mergeCell ref="A38:A41"/>
    <mergeCell ref="B44:C44"/>
    <mergeCell ref="B42:C42"/>
    <mergeCell ref="H18:J18"/>
    <mergeCell ref="K28:M28"/>
    <mergeCell ref="K24:M24"/>
    <mergeCell ref="E26:G26"/>
    <mergeCell ref="H16:J16"/>
    <mergeCell ref="K13:M13"/>
    <mergeCell ref="K12:M12"/>
    <mergeCell ref="E14:G14"/>
    <mergeCell ref="H14:J14"/>
    <mergeCell ref="K16:M16"/>
    <mergeCell ref="H25:J25"/>
    <mergeCell ref="E28:G28"/>
    <mergeCell ref="H28:J28"/>
    <mergeCell ref="E18:G18"/>
    <mergeCell ref="E23:G23"/>
    <mergeCell ref="H21:J21"/>
    <mergeCell ref="A7:C7"/>
    <mergeCell ref="E9:G9"/>
    <mergeCell ref="E8:G8"/>
    <mergeCell ref="A9:C9"/>
    <mergeCell ref="A11:C11"/>
    <mergeCell ref="A10:C10"/>
    <mergeCell ref="E11:G11"/>
    <mergeCell ref="E10:G10"/>
    <mergeCell ref="A8:C8"/>
    <mergeCell ref="K11:M11"/>
    <mergeCell ref="K10:M10"/>
    <mergeCell ref="E16:G16"/>
    <mergeCell ref="N4:N5"/>
    <mergeCell ref="H10:J10"/>
    <mergeCell ref="H11:J11"/>
    <mergeCell ref="E13:G13"/>
    <mergeCell ref="E15:G15"/>
    <mergeCell ref="K15:M15"/>
    <mergeCell ref="K14:M14"/>
    <mergeCell ref="E5:G5"/>
    <mergeCell ref="E6:G6"/>
    <mergeCell ref="K4:M5"/>
    <mergeCell ref="K6:M6"/>
    <mergeCell ref="K9:M9"/>
    <mergeCell ref="K7:M7"/>
    <mergeCell ref="K8:M8"/>
    <mergeCell ref="E7:G7"/>
    <mergeCell ref="H7:J7"/>
    <mergeCell ref="H8:J8"/>
    <mergeCell ref="H9:J9"/>
    <mergeCell ref="A12:C12"/>
    <mergeCell ref="H13:J13"/>
    <mergeCell ref="A14:C14"/>
    <mergeCell ref="E12:G12"/>
    <mergeCell ref="H12:J12"/>
    <mergeCell ref="K32:M32"/>
    <mergeCell ref="H32:J32"/>
    <mergeCell ref="E30:G30"/>
    <mergeCell ref="E17:G17"/>
    <mergeCell ref="H17:J17"/>
    <mergeCell ref="K17:M17"/>
    <mergeCell ref="H30:J30"/>
    <mergeCell ref="H27:J27"/>
    <mergeCell ref="H22:J22"/>
    <mergeCell ref="A18:B22"/>
    <mergeCell ref="K22:M22"/>
    <mergeCell ref="E32:G32"/>
    <mergeCell ref="K30:M30"/>
    <mergeCell ref="H31:J31"/>
    <mergeCell ref="K31:M31"/>
    <mergeCell ref="E31:G31"/>
    <mergeCell ref="A15:C15"/>
    <mergeCell ref="A13:C13"/>
    <mergeCell ref="K18:M18"/>
    <mergeCell ref="A4:C5"/>
    <mergeCell ref="A6:C6"/>
    <mergeCell ref="N18:N20"/>
    <mergeCell ref="N26:N29"/>
    <mergeCell ref="K20:M20"/>
    <mergeCell ref="H26:J26"/>
    <mergeCell ref="E24:G24"/>
    <mergeCell ref="H24:J24"/>
    <mergeCell ref="H19:J19"/>
    <mergeCell ref="H15:J15"/>
    <mergeCell ref="K23:M23"/>
    <mergeCell ref="E21:G21"/>
    <mergeCell ref="E22:G22"/>
    <mergeCell ref="E20:G20"/>
    <mergeCell ref="E19:G19"/>
    <mergeCell ref="H20:J20"/>
    <mergeCell ref="K21:M21"/>
    <mergeCell ref="K19:M19"/>
    <mergeCell ref="H23:J23"/>
    <mergeCell ref="H5:J5"/>
    <mergeCell ref="H6:J6"/>
    <mergeCell ref="A23:B31"/>
    <mergeCell ref="K26:M26"/>
    <mergeCell ref="E25:G25"/>
    <mergeCell ref="A36:N36"/>
    <mergeCell ref="A35:C35"/>
    <mergeCell ref="H107:L107"/>
    <mergeCell ref="A53:C53"/>
    <mergeCell ref="A61:C61"/>
    <mergeCell ref="G61:H61"/>
    <mergeCell ref="H63:L63"/>
    <mergeCell ref="A63:B63"/>
    <mergeCell ref="A67:B67"/>
    <mergeCell ref="H66:L66"/>
    <mergeCell ref="H90:L90"/>
    <mergeCell ref="E89:G89"/>
    <mergeCell ref="G97:N97"/>
    <mergeCell ref="E90:G90"/>
    <mergeCell ref="M93:N93"/>
    <mergeCell ref="A90:B90"/>
    <mergeCell ref="A105:B105"/>
    <mergeCell ref="H103:L103"/>
    <mergeCell ref="A103:B103"/>
    <mergeCell ref="M73:N73"/>
    <mergeCell ref="E71:G71"/>
    <mergeCell ref="A97:C97"/>
    <mergeCell ref="E105:G105"/>
    <mergeCell ref="E82:G82"/>
    <mergeCell ref="E84:G84"/>
    <mergeCell ref="M85:N85"/>
    <mergeCell ref="M84:N84"/>
    <mergeCell ref="M82:N82"/>
    <mergeCell ref="A76:C76"/>
    <mergeCell ref="D76:F76"/>
    <mergeCell ref="A68:B68"/>
    <mergeCell ref="H65:L65"/>
    <mergeCell ref="G76:N76"/>
    <mergeCell ref="A65:B65"/>
    <mergeCell ref="A60:G60"/>
    <mergeCell ref="A56:C56"/>
    <mergeCell ref="A49:C49"/>
    <mergeCell ref="D64:D68"/>
    <mergeCell ref="H67:L67"/>
    <mergeCell ref="E69:G69"/>
    <mergeCell ref="E125:G125"/>
    <mergeCell ref="E126:G126"/>
    <mergeCell ref="A85:B85"/>
    <mergeCell ref="H64:L64"/>
    <mergeCell ref="A64:B64"/>
    <mergeCell ref="E63:G63"/>
    <mergeCell ref="I61:N61"/>
    <mergeCell ref="H82:L82"/>
    <mergeCell ref="E83:G83"/>
    <mergeCell ref="H84:L84"/>
    <mergeCell ref="A99:N99"/>
    <mergeCell ref="A83:B83"/>
    <mergeCell ref="A84:B84"/>
    <mergeCell ref="M83:N83"/>
    <mergeCell ref="A77:C77"/>
    <mergeCell ref="H85:L85"/>
    <mergeCell ref="E85:G85"/>
    <mergeCell ref="M125:N125"/>
    <mergeCell ref="M126:N126"/>
    <mergeCell ref="A110:B110"/>
    <mergeCell ref="G50:N50"/>
    <mergeCell ref="G51:N51"/>
    <mergeCell ref="G53:N53"/>
    <mergeCell ref="G54:N54"/>
    <mergeCell ref="G56:N56"/>
    <mergeCell ref="G58:N58"/>
    <mergeCell ref="A62:C62"/>
    <mergeCell ref="G62:H62"/>
    <mergeCell ref="A80:C80"/>
    <mergeCell ref="A51:C51"/>
    <mergeCell ref="A50:C50"/>
    <mergeCell ref="A55:C55"/>
    <mergeCell ref="F73:L73"/>
    <mergeCell ref="H69:L69"/>
    <mergeCell ref="E66:G66"/>
    <mergeCell ref="A54:C54"/>
    <mergeCell ref="E67:G67"/>
    <mergeCell ref="E64:G64"/>
    <mergeCell ref="A58:C58"/>
    <mergeCell ref="H108:L108"/>
    <mergeCell ref="M108:N108"/>
    <mergeCell ref="M109:N109"/>
    <mergeCell ref="E108:G108"/>
    <mergeCell ref="H109:L109"/>
    <mergeCell ref="M120:N120"/>
    <mergeCell ref="H110:L110"/>
    <mergeCell ref="E109:G109"/>
    <mergeCell ref="A120:B120"/>
    <mergeCell ref="A112:N112"/>
    <mergeCell ref="A108:B108"/>
    <mergeCell ref="D115:F115"/>
    <mergeCell ref="A137:B137"/>
    <mergeCell ref="H144:L144"/>
    <mergeCell ref="H162:K162"/>
    <mergeCell ref="L162:N162"/>
    <mergeCell ref="G133:N133"/>
    <mergeCell ref="D132:F132"/>
    <mergeCell ref="A121:B121"/>
    <mergeCell ref="D116:F116"/>
    <mergeCell ref="E120:G120"/>
    <mergeCell ref="G119:H119"/>
    <mergeCell ref="A118:N118"/>
    <mergeCell ref="H149:K149"/>
    <mergeCell ref="E137:G137"/>
    <mergeCell ref="M141:N141"/>
    <mergeCell ref="H137:L137"/>
    <mergeCell ref="H142:L142"/>
    <mergeCell ref="M143:N143"/>
    <mergeCell ref="H143:L143"/>
    <mergeCell ref="H139:L139"/>
    <mergeCell ref="H141:L141"/>
    <mergeCell ref="E121:G121"/>
    <mergeCell ref="H127:L127"/>
    <mergeCell ref="E124:G124"/>
    <mergeCell ref="M124:N124"/>
    <mergeCell ref="A312:C312"/>
    <mergeCell ref="A301:C305"/>
    <mergeCell ref="M144:N144"/>
    <mergeCell ref="A136:C136"/>
    <mergeCell ref="M140:N140"/>
    <mergeCell ref="D162:G162"/>
    <mergeCell ref="H140:L140"/>
    <mergeCell ref="L163:N163"/>
    <mergeCell ref="E140:G140"/>
    <mergeCell ref="E139:G139"/>
    <mergeCell ref="H138:L138"/>
    <mergeCell ref="E141:G141"/>
    <mergeCell ref="E143:G143"/>
    <mergeCell ref="H163:K163"/>
    <mergeCell ref="H145:L145"/>
    <mergeCell ref="L149:N149"/>
    <mergeCell ref="M147:N147"/>
    <mergeCell ref="D273:E273"/>
    <mergeCell ref="M282:N282"/>
    <mergeCell ref="A287:B287"/>
    <mergeCell ref="E282:G282"/>
    <mergeCell ref="A276:C276"/>
    <mergeCell ref="G281:H281"/>
    <mergeCell ref="E286:G286"/>
    <mergeCell ref="A313:C313"/>
    <mergeCell ref="D306:E306"/>
    <mergeCell ref="D307:E307"/>
    <mergeCell ref="A294:C294"/>
    <mergeCell ref="D313:E313"/>
    <mergeCell ref="D310:E310"/>
    <mergeCell ref="D311:E311"/>
    <mergeCell ref="D305:I305"/>
    <mergeCell ref="A295:C300"/>
    <mergeCell ref="D298:E298"/>
    <mergeCell ref="F304:I304"/>
    <mergeCell ref="F302:I302"/>
    <mergeCell ref="F303:I303"/>
    <mergeCell ref="D304:E304"/>
    <mergeCell ref="F297:I297"/>
    <mergeCell ref="F299:I299"/>
    <mergeCell ref="A310:C310"/>
    <mergeCell ref="D302:E302"/>
    <mergeCell ref="D301:E301"/>
    <mergeCell ref="D308:I308"/>
    <mergeCell ref="D299:E299"/>
    <mergeCell ref="A311:C311"/>
    <mergeCell ref="D312:E312"/>
    <mergeCell ref="D296:E296"/>
    <mergeCell ref="M309:N309"/>
    <mergeCell ref="M306:N308"/>
    <mergeCell ref="H166:K166"/>
    <mergeCell ref="E203:G203"/>
    <mergeCell ref="A196:N196"/>
    <mergeCell ref="E198:G198"/>
    <mergeCell ref="A184:B184"/>
    <mergeCell ref="E189:G189"/>
    <mergeCell ref="H189:L189"/>
    <mergeCell ref="M192:N192"/>
    <mergeCell ref="H190:L190"/>
    <mergeCell ref="A190:B190"/>
    <mergeCell ref="A200:B200"/>
    <mergeCell ref="E185:G185"/>
    <mergeCell ref="A185:B185"/>
    <mergeCell ref="M186:N186"/>
    <mergeCell ref="H203:L203"/>
    <mergeCell ref="H185:L185"/>
    <mergeCell ref="A186:B186"/>
    <mergeCell ref="D297:E297"/>
    <mergeCell ref="F306:I306"/>
    <mergeCell ref="F307:I307"/>
    <mergeCell ref="A203:B203"/>
    <mergeCell ref="E190:G190"/>
    <mergeCell ref="A306:C308"/>
    <mergeCell ref="F301:I301"/>
    <mergeCell ref="J300:L300"/>
    <mergeCell ref="A309:C309"/>
    <mergeCell ref="D309:E309"/>
    <mergeCell ref="F309:I309"/>
    <mergeCell ref="J309:L309"/>
    <mergeCell ref="J302:L302"/>
    <mergeCell ref="D300:I300"/>
    <mergeCell ref="D303:E303"/>
    <mergeCell ref="J301:L301"/>
    <mergeCell ref="M313:N313"/>
    <mergeCell ref="M311:N311"/>
    <mergeCell ref="F313:I313"/>
    <mergeCell ref="J311:L311"/>
    <mergeCell ref="F310:I310"/>
    <mergeCell ref="J310:L310"/>
    <mergeCell ref="J313:L313"/>
    <mergeCell ref="J312:L312"/>
    <mergeCell ref="M312:N312"/>
    <mergeCell ref="F311:I311"/>
    <mergeCell ref="M310:N310"/>
    <mergeCell ref="F312:I312"/>
    <mergeCell ref="H288:L288"/>
    <mergeCell ref="E290:G290"/>
    <mergeCell ref="H290:L290"/>
    <mergeCell ref="D283:D289"/>
    <mergeCell ref="M286:N286"/>
    <mergeCell ref="D295:E295"/>
    <mergeCell ref="D294:E294"/>
    <mergeCell ref="A293:N293"/>
    <mergeCell ref="M285:N285"/>
    <mergeCell ref="A290:B290"/>
    <mergeCell ref="M288:N288"/>
    <mergeCell ref="E288:G288"/>
    <mergeCell ref="M289:N289"/>
    <mergeCell ref="A289:B289"/>
    <mergeCell ref="A288:B288"/>
    <mergeCell ref="H289:L289"/>
    <mergeCell ref="E289:G289"/>
    <mergeCell ref="M284:N284"/>
    <mergeCell ref="M287:N287"/>
    <mergeCell ref="A285:B285"/>
    <mergeCell ref="E283:G283"/>
    <mergeCell ref="E287:G287"/>
    <mergeCell ref="H283:L283"/>
    <mergeCell ref="H287:L287"/>
    <mergeCell ref="AC294:AC308"/>
    <mergeCell ref="F298:I298"/>
    <mergeCell ref="J295:L295"/>
    <mergeCell ref="F294:I294"/>
    <mergeCell ref="M294:N294"/>
    <mergeCell ref="J303:L303"/>
    <mergeCell ref="J296:L296"/>
    <mergeCell ref="J308:L308"/>
    <mergeCell ref="M295:N300"/>
    <mergeCell ref="J304:K304"/>
    <mergeCell ref="F295:I295"/>
    <mergeCell ref="J294:L294"/>
    <mergeCell ref="F296:I296"/>
    <mergeCell ref="J298:K298"/>
    <mergeCell ref="J306:L306"/>
    <mergeCell ref="J299:K299"/>
    <mergeCell ref="J305:L305"/>
    <mergeCell ref="J297:L297"/>
    <mergeCell ref="M301:N305"/>
    <mergeCell ref="J307:K307"/>
    <mergeCell ref="E267:F267"/>
    <mergeCell ref="G268:H268"/>
    <mergeCell ref="M261:N264"/>
    <mergeCell ref="I260:L260"/>
    <mergeCell ref="I262:L262"/>
    <mergeCell ref="G261:H261"/>
    <mergeCell ref="I264:L264"/>
    <mergeCell ref="M259:N259"/>
    <mergeCell ref="I268:L268"/>
    <mergeCell ref="I266:L266"/>
    <mergeCell ref="E266:F266"/>
    <mergeCell ref="M266:N266"/>
    <mergeCell ref="M267:N268"/>
    <mergeCell ref="M265:N265"/>
    <mergeCell ref="G265:H265"/>
    <mergeCell ref="E265:F265"/>
    <mergeCell ref="E260:F260"/>
    <mergeCell ref="M258:N258"/>
    <mergeCell ref="C260:C264"/>
    <mergeCell ref="G260:H260"/>
    <mergeCell ref="M217:N217"/>
    <mergeCell ref="H237:L237"/>
    <mergeCell ref="E233:G233"/>
    <mergeCell ref="E239:G239"/>
    <mergeCell ref="E259:F259"/>
    <mergeCell ref="G259:H259"/>
    <mergeCell ref="M260:N260"/>
    <mergeCell ref="E218:G218"/>
    <mergeCell ref="M218:N218"/>
    <mergeCell ref="H228:J228"/>
    <mergeCell ref="F251:H251"/>
    <mergeCell ref="I256:L256"/>
    <mergeCell ref="F256:H256"/>
    <mergeCell ref="G257:H257"/>
    <mergeCell ref="A252:N252"/>
    <mergeCell ref="M250:M251"/>
    <mergeCell ref="I250:L250"/>
    <mergeCell ref="F247:H247"/>
    <mergeCell ref="I248:L248"/>
    <mergeCell ref="A224:B225"/>
    <mergeCell ref="A220:B220"/>
    <mergeCell ref="D272:E272"/>
    <mergeCell ref="F273:N273"/>
    <mergeCell ref="D224:D225"/>
    <mergeCell ref="G258:H258"/>
    <mergeCell ref="E258:F258"/>
    <mergeCell ref="C258:D258"/>
    <mergeCell ref="A257:D257"/>
    <mergeCell ref="A240:B240"/>
    <mergeCell ref="D247:D251"/>
    <mergeCell ref="M239:N239"/>
    <mergeCell ref="M234:N234"/>
    <mergeCell ref="A237:B237"/>
    <mergeCell ref="D245:D246"/>
    <mergeCell ref="E261:F261"/>
    <mergeCell ref="E262:H262"/>
    <mergeCell ref="E263:H263"/>
    <mergeCell ref="D226:D228"/>
    <mergeCell ref="A232:B232"/>
    <mergeCell ref="A226:B228"/>
    <mergeCell ref="C226:C228"/>
    <mergeCell ref="I263:L263"/>
    <mergeCell ref="M253:N253"/>
    <mergeCell ref="A258:B265"/>
    <mergeCell ref="N250:N251"/>
    <mergeCell ref="A269:N269"/>
    <mergeCell ref="I261:L261"/>
    <mergeCell ref="M257:N257"/>
    <mergeCell ref="E257:F257"/>
    <mergeCell ref="A231:C231"/>
    <mergeCell ref="A235:B235"/>
    <mergeCell ref="A233:B233"/>
    <mergeCell ref="A236:B236"/>
    <mergeCell ref="A234:B234"/>
    <mergeCell ref="F248:H248"/>
    <mergeCell ref="C247:C251"/>
    <mergeCell ref="F249:H249"/>
    <mergeCell ref="I251:L251"/>
    <mergeCell ref="I258:L258"/>
    <mergeCell ref="I257:L257"/>
    <mergeCell ref="M248:M249"/>
    <mergeCell ref="N248:N249"/>
    <mergeCell ref="I247:L247"/>
    <mergeCell ref="I249:L249"/>
    <mergeCell ref="I265:L265"/>
    <mergeCell ref="E264:H264"/>
    <mergeCell ref="M245:N246"/>
    <mergeCell ref="A268:D268"/>
    <mergeCell ref="A247:B251"/>
    <mergeCell ref="C224:C225"/>
    <mergeCell ref="A214:B214"/>
    <mergeCell ref="A212:B212"/>
    <mergeCell ref="A217:B217"/>
    <mergeCell ref="A211:C211"/>
    <mergeCell ref="A218:B218"/>
    <mergeCell ref="A213:B213"/>
    <mergeCell ref="A216:B216"/>
    <mergeCell ref="A219:B219"/>
    <mergeCell ref="A215:B215"/>
    <mergeCell ref="A267:D267"/>
    <mergeCell ref="A266:D266"/>
    <mergeCell ref="E217:G217"/>
    <mergeCell ref="H204:L204"/>
    <mergeCell ref="H198:L198"/>
    <mergeCell ref="H218:L218"/>
    <mergeCell ref="I231:N231"/>
    <mergeCell ref="E216:G216"/>
    <mergeCell ref="F250:H250"/>
    <mergeCell ref="M208:N208"/>
    <mergeCell ref="E206:G206"/>
    <mergeCell ref="M215:N215"/>
    <mergeCell ref="E205:G205"/>
    <mergeCell ref="M214:N214"/>
    <mergeCell ref="M205:N205"/>
    <mergeCell ref="N224:N225"/>
    <mergeCell ref="H206:L206"/>
    <mergeCell ref="M212:N212"/>
    <mergeCell ref="E213:G213"/>
    <mergeCell ref="H213:L213"/>
    <mergeCell ref="M213:N213"/>
    <mergeCell ref="H212:L212"/>
    <mergeCell ref="M241:N241"/>
    <mergeCell ref="E212:G212"/>
    <mergeCell ref="H215:L215"/>
    <mergeCell ref="A205:B205"/>
    <mergeCell ref="A188:B188"/>
    <mergeCell ref="M176:N176"/>
    <mergeCell ref="E176:G176"/>
    <mergeCell ref="H170:L170"/>
    <mergeCell ref="E174:G174"/>
    <mergeCell ref="M173:N173"/>
    <mergeCell ref="E215:G215"/>
    <mergeCell ref="M189:N189"/>
    <mergeCell ref="A195:C195"/>
    <mergeCell ref="M175:N175"/>
    <mergeCell ref="E178:G178"/>
    <mergeCell ref="E188:G188"/>
    <mergeCell ref="H176:L176"/>
    <mergeCell ref="E177:G177"/>
    <mergeCell ref="D213:D219"/>
    <mergeCell ref="H214:L214"/>
    <mergeCell ref="E214:G214"/>
    <mergeCell ref="I211:N211"/>
    <mergeCell ref="A171:B171"/>
    <mergeCell ref="E172:G172"/>
    <mergeCell ref="A174:B174"/>
    <mergeCell ref="A206:B206"/>
    <mergeCell ref="A176:B176"/>
    <mergeCell ref="G211:H211"/>
    <mergeCell ref="H199:L199"/>
    <mergeCell ref="M204:N204"/>
    <mergeCell ref="M202:N202"/>
    <mergeCell ref="M199:N199"/>
    <mergeCell ref="D194:F194"/>
    <mergeCell ref="M201:N201"/>
    <mergeCell ref="M203:N203"/>
    <mergeCell ref="E200:G200"/>
    <mergeCell ref="E202:G202"/>
    <mergeCell ref="E201:G201"/>
    <mergeCell ref="H200:L200"/>
    <mergeCell ref="E204:G204"/>
    <mergeCell ref="H202:L202"/>
    <mergeCell ref="H205:L205"/>
    <mergeCell ref="G132:N132"/>
    <mergeCell ref="E127:G127"/>
    <mergeCell ref="H124:L124"/>
    <mergeCell ref="M188:N188"/>
    <mergeCell ref="M183:N183"/>
    <mergeCell ref="H178:L178"/>
    <mergeCell ref="D183:D189"/>
    <mergeCell ref="H182:L182"/>
    <mergeCell ref="E182:G182"/>
    <mergeCell ref="M182:N182"/>
    <mergeCell ref="A181:N181"/>
    <mergeCell ref="M180:N180"/>
    <mergeCell ref="A183:B183"/>
    <mergeCell ref="H183:L183"/>
    <mergeCell ref="H188:L188"/>
    <mergeCell ref="H187:L187"/>
    <mergeCell ref="E186:G186"/>
    <mergeCell ref="A178:B178"/>
    <mergeCell ref="E187:G187"/>
    <mergeCell ref="A182:B182"/>
    <mergeCell ref="E183:G183"/>
    <mergeCell ref="I136:N136"/>
    <mergeCell ref="A141:B141"/>
    <mergeCell ref="A132:C132"/>
    <mergeCell ref="A143:B143"/>
    <mergeCell ref="E145:G145"/>
    <mergeCell ref="A145:B145"/>
    <mergeCell ref="M142:N142"/>
    <mergeCell ref="D133:F133"/>
    <mergeCell ref="H122:L122"/>
    <mergeCell ref="A122:B122"/>
    <mergeCell ref="E122:G122"/>
    <mergeCell ref="I119:N119"/>
    <mergeCell ref="A133:C133"/>
    <mergeCell ref="G136:H136"/>
    <mergeCell ref="D138:D144"/>
    <mergeCell ref="A144:B144"/>
    <mergeCell ref="M130:N130"/>
    <mergeCell ref="A135:N135"/>
    <mergeCell ref="M137:N137"/>
    <mergeCell ref="M138:N138"/>
    <mergeCell ref="M139:N139"/>
    <mergeCell ref="E128:G128"/>
    <mergeCell ref="E138:G138"/>
    <mergeCell ref="H126:L126"/>
    <mergeCell ref="A127:B127"/>
    <mergeCell ref="A126:B126"/>
    <mergeCell ref="A125:B125"/>
    <mergeCell ref="L154:N154"/>
    <mergeCell ref="L159:N159"/>
    <mergeCell ref="L160:N160"/>
    <mergeCell ref="L161:N161"/>
    <mergeCell ref="M121:N121"/>
    <mergeCell ref="M106:N106"/>
    <mergeCell ref="A128:B128"/>
    <mergeCell ref="M123:N123"/>
    <mergeCell ref="H125:L125"/>
    <mergeCell ref="H123:L123"/>
    <mergeCell ref="E123:G123"/>
    <mergeCell ref="M127:N127"/>
    <mergeCell ref="H128:L128"/>
    <mergeCell ref="A124:B124"/>
    <mergeCell ref="D103:D107"/>
    <mergeCell ref="E110:G110"/>
    <mergeCell ref="A119:C119"/>
    <mergeCell ref="H120:L120"/>
    <mergeCell ref="M113:N113"/>
    <mergeCell ref="A116:C116"/>
    <mergeCell ref="H121:L121"/>
    <mergeCell ref="G116:N116"/>
    <mergeCell ref="D121:D127"/>
    <mergeCell ref="A115:C115"/>
    <mergeCell ref="D163:G163"/>
    <mergeCell ref="A149:C149"/>
    <mergeCell ref="A166:G166"/>
    <mergeCell ref="A101:C101"/>
    <mergeCell ref="G101:H101"/>
    <mergeCell ref="D154:G154"/>
    <mergeCell ref="D159:G159"/>
    <mergeCell ref="D160:G160"/>
    <mergeCell ref="D161:G161"/>
    <mergeCell ref="H154:K154"/>
    <mergeCell ref="H159:K159"/>
    <mergeCell ref="H160:K160"/>
    <mergeCell ref="H161:K161"/>
    <mergeCell ref="G115:N115"/>
    <mergeCell ref="A123:B123"/>
    <mergeCell ref="M122:N122"/>
    <mergeCell ref="A138:B138"/>
    <mergeCell ref="A140:B140"/>
    <mergeCell ref="A142:B142"/>
    <mergeCell ref="E144:G144"/>
    <mergeCell ref="A139:B139"/>
    <mergeCell ref="E142:G142"/>
    <mergeCell ref="D149:G149"/>
    <mergeCell ref="H155:K155"/>
    <mergeCell ref="G46:N46"/>
    <mergeCell ref="G80:H80"/>
    <mergeCell ref="I80:N80"/>
    <mergeCell ref="A81:C81"/>
    <mergeCell ref="G81:H81"/>
    <mergeCell ref="M63:N63"/>
    <mergeCell ref="A100:C100"/>
    <mergeCell ref="G100:H100"/>
    <mergeCell ref="I100:N100"/>
    <mergeCell ref="A72:N72"/>
    <mergeCell ref="A92:N92"/>
    <mergeCell ref="A74:N74"/>
    <mergeCell ref="D83:D87"/>
    <mergeCell ref="D88:D89"/>
    <mergeCell ref="D77:F77"/>
    <mergeCell ref="E86:G86"/>
    <mergeCell ref="H83:L83"/>
    <mergeCell ref="H86:L86"/>
    <mergeCell ref="H89:L89"/>
    <mergeCell ref="M86:N86"/>
    <mergeCell ref="E87:G87"/>
    <mergeCell ref="H87:L87"/>
    <mergeCell ref="E65:G65"/>
    <mergeCell ref="A48:C48"/>
    <mergeCell ref="H156:K156"/>
    <mergeCell ref="H157:K157"/>
    <mergeCell ref="H158:K158"/>
    <mergeCell ref="L155:N155"/>
    <mergeCell ref="L156:N156"/>
    <mergeCell ref="L157:N157"/>
    <mergeCell ref="L158:N158"/>
    <mergeCell ref="D155:G155"/>
    <mergeCell ref="D156:G156"/>
    <mergeCell ref="D157:G157"/>
    <mergeCell ref="D158:G158"/>
    <mergeCell ref="H150:K150"/>
    <mergeCell ref="H151:K151"/>
    <mergeCell ref="H152:K152"/>
    <mergeCell ref="H153:K153"/>
    <mergeCell ref="L150:N150"/>
    <mergeCell ref="L151:N151"/>
    <mergeCell ref="L152:N152"/>
    <mergeCell ref="L153:N153"/>
    <mergeCell ref="A150:C153"/>
    <mergeCell ref="D150:G150"/>
    <mergeCell ref="D151:G151"/>
    <mergeCell ref="D152:G152"/>
    <mergeCell ref="D153:G153"/>
  </mergeCells>
  <phoneticPr fontId="17" type="noConversion"/>
  <printOptions horizontalCentered="1"/>
  <pageMargins left="0.27559055118110237" right="0.24" top="0.39370078740157483" bottom="0.25" header="0.51181102362204722" footer="0"/>
  <pageSetup paperSize="9" scale="98" orientation="portrait" useFirstPageNumber="1" r:id="rId1"/>
  <headerFooter alignWithMargins="0"/>
  <legacyDrawing r:id="rId2"/>
</worksheet>
</file>

<file path=xl/worksheets/sheet6.xml><?xml version="1.0" encoding="utf-8"?>
<worksheet xmlns="http://schemas.openxmlformats.org/spreadsheetml/2006/main" xmlns:r="http://schemas.openxmlformats.org/officeDocument/2006/relationships">
  <sheetPr>
    <tabColor theme="5" tint="0.59999389629810485"/>
  </sheetPr>
  <dimension ref="A1:AQ77"/>
  <sheetViews>
    <sheetView zoomScaleSheetLayoutView="100" workbookViewId="0"/>
  </sheetViews>
  <sheetFormatPr defaultColWidth="9.77734375" defaultRowHeight="13.5"/>
  <cols>
    <col min="1" max="2" width="4.44140625" style="90" customWidth="1"/>
    <col min="3" max="3" width="9.109375" style="90" customWidth="1"/>
    <col min="4" max="4" width="13.21875" style="90" customWidth="1"/>
    <col min="5" max="5" width="7.6640625" style="90" customWidth="1"/>
    <col min="6" max="6" width="4.44140625" style="90" customWidth="1"/>
    <col min="7" max="7" width="3.5546875" style="90" customWidth="1"/>
    <col min="8" max="8" width="7.109375" style="90" customWidth="1"/>
    <col min="9" max="9" width="2.77734375" style="90" customWidth="1"/>
    <col min="10" max="10" width="2.88671875" style="90" customWidth="1"/>
    <col min="11" max="11" width="3.33203125" style="90" customWidth="1"/>
    <col min="12" max="12" width="3.77734375" style="90" customWidth="1"/>
    <col min="13" max="13" width="7.44140625" style="90" customWidth="1"/>
    <col min="14" max="14" width="11.33203125" style="90" customWidth="1"/>
    <col min="15" max="15" width="13.109375" style="90" customWidth="1"/>
    <col min="16" max="16" width="11.5546875" style="44" customWidth="1"/>
    <col min="17" max="17" width="9.33203125" style="90" customWidth="1"/>
    <col min="18" max="18" width="7.77734375" style="90" customWidth="1"/>
    <col min="19" max="19" width="12.5546875" style="90" customWidth="1"/>
    <col min="20" max="20" width="6.77734375" style="90" customWidth="1"/>
    <col min="21" max="21" width="6.21875" style="90" customWidth="1"/>
    <col min="22" max="22" width="5.88671875" style="90" customWidth="1"/>
    <col min="23" max="23" width="1.5546875" style="90" customWidth="1"/>
    <col min="24" max="24" width="9" style="90" bestFit="1" customWidth="1"/>
    <col min="25" max="25" width="12.44140625" style="90" customWidth="1"/>
    <col min="26" max="16384" width="9.77734375" style="90"/>
  </cols>
  <sheetData>
    <row r="1" spans="1:42" s="93" customFormat="1" ht="20.25" customHeight="1">
      <c r="J1" s="13"/>
      <c r="K1" s="13"/>
      <c r="L1" s="13"/>
      <c r="M1" s="72"/>
      <c r="N1" s="72"/>
      <c r="O1" s="72"/>
      <c r="P1" s="50"/>
      <c r="Q1" s="36"/>
      <c r="R1" s="36"/>
      <c r="S1" s="36"/>
      <c r="T1" s="36"/>
      <c r="U1" s="36"/>
      <c r="V1" s="36"/>
      <c r="W1" s="36"/>
      <c r="X1" s="36"/>
      <c r="Y1" s="36"/>
      <c r="Z1" s="36"/>
      <c r="AA1" s="36"/>
      <c r="AB1" s="36"/>
      <c r="AC1" s="97"/>
      <c r="AD1" s="97"/>
      <c r="AE1" s="97"/>
      <c r="AF1" s="97"/>
      <c r="AG1" s="97"/>
      <c r="AH1" s="97"/>
      <c r="AI1" s="97"/>
      <c r="AJ1" s="97"/>
      <c r="AK1" s="97"/>
      <c r="AL1" s="97"/>
      <c r="AM1" s="97"/>
      <c r="AN1" s="97"/>
      <c r="AO1" s="97"/>
      <c r="AP1" s="97"/>
    </row>
    <row r="2" spans="1:42" s="93" customFormat="1" ht="21.75" customHeight="1">
      <c r="A2" s="73" t="s">
        <v>62</v>
      </c>
      <c r="B2" s="73"/>
      <c r="C2" s="73"/>
      <c r="E2" s="70"/>
      <c r="F2" s="70"/>
      <c r="G2" s="70"/>
      <c r="H2" s="6"/>
      <c r="I2" s="6"/>
      <c r="J2" s="70"/>
      <c r="K2" s="70"/>
      <c r="L2" s="70"/>
      <c r="P2" s="51"/>
      <c r="Q2" s="72"/>
      <c r="R2" s="72"/>
      <c r="S2" s="72"/>
      <c r="T2" s="72"/>
      <c r="U2" s="72"/>
      <c r="V2" s="72"/>
      <c r="W2" s="72"/>
      <c r="X2" s="72"/>
      <c r="Y2" s="72"/>
      <c r="Z2" s="72"/>
      <c r="AA2" s="72"/>
      <c r="AB2" s="72"/>
      <c r="AC2" s="97"/>
      <c r="AD2" s="97"/>
      <c r="AE2" s="97"/>
      <c r="AF2" s="97"/>
      <c r="AG2" s="97"/>
      <c r="AH2" s="97"/>
      <c r="AI2" s="97"/>
      <c r="AJ2" s="97"/>
      <c r="AK2" s="97"/>
      <c r="AL2" s="97"/>
      <c r="AM2" s="97"/>
      <c r="AN2" s="97"/>
      <c r="AO2" s="97"/>
      <c r="AP2" s="97"/>
    </row>
    <row r="3" spans="1:42" s="93" customFormat="1" ht="15" customHeight="1">
      <c r="A3" s="1134"/>
      <c r="B3" s="1134"/>
      <c r="C3" s="1134"/>
      <c r="D3" s="1134"/>
      <c r="E3" s="1134"/>
      <c r="F3" s="1134"/>
      <c r="G3" s="1134"/>
      <c r="H3" s="1134"/>
      <c r="I3" s="1135"/>
      <c r="J3" s="1135"/>
      <c r="K3" s="1135"/>
      <c r="L3" s="1135"/>
      <c r="M3" s="1135"/>
      <c r="N3" s="1135"/>
      <c r="O3" s="95"/>
      <c r="P3" s="45"/>
      <c r="AC3" s="97"/>
      <c r="AD3" s="97"/>
      <c r="AE3" s="97"/>
      <c r="AF3" s="97"/>
      <c r="AG3" s="97"/>
      <c r="AH3" s="97"/>
      <c r="AI3" s="97"/>
      <c r="AJ3" s="97"/>
      <c r="AK3" s="97"/>
      <c r="AL3" s="97"/>
      <c r="AM3" s="97"/>
      <c r="AN3" s="97"/>
      <c r="AO3" s="97"/>
      <c r="AP3" s="97"/>
    </row>
    <row r="4" spans="1:42" s="93" customFormat="1" ht="18" customHeight="1" thickBot="1">
      <c r="A4" s="761" t="s">
        <v>57</v>
      </c>
      <c r="B4" s="763"/>
      <c r="C4" s="116" t="s">
        <v>58</v>
      </c>
      <c r="D4" s="115" t="s">
        <v>59</v>
      </c>
      <c r="E4" s="1136" t="s">
        <v>9</v>
      </c>
      <c r="F4" s="1137"/>
      <c r="G4" s="1138"/>
      <c r="H4" s="1136" t="s">
        <v>60</v>
      </c>
      <c r="I4" s="1137"/>
      <c r="J4" s="1138"/>
      <c r="K4" s="761" t="s">
        <v>61</v>
      </c>
      <c r="L4" s="762"/>
      <c r="M4" s="763"/>
      <c r="N4" s="115" t="s">
        <v>25</v>
      </c>
      <c r="O4" s="101"/>
      <c r="P4" s="93">
        <v>145.85</v>
      </c>
      <c r="Q4" s="37"/>
      <c r="R4" s="37"/>
      <c r="S4" s="37"/>
      <c r="T4" s="37"/>
      <c r="U4" s="37"/>
      <c r="V4" s="37"/>
      <c r="W4" s="37"/>
      <c r="X4" s="37"/>
      <c r="Y4" s="37"/>
      <c r="Z4" s="37"/>
      <c r="AA4" s="37"/>
      <c r="AB4" s="37"/>
      <c r="AC4" s="35" t="s">
        <v>19</v>
      </c>
      <c r="AD4" s="97"/>
      <c r="AE4" s="97"/>
      <c r="AF4" s="97"/>
      <c r="AG4" s="97"/>
      <c r="AH4" s="97"/>
      <c r="AI4" s="97"/>
      <c r="AJ4" s="97"/>
      <c r="AK4" s="97"/>
      <c r="AL4" s="97"/>
      <c r="AM4" s="97"/>
      <c r="AN4" s="97"/>
      <c r="AO4" s="97"/>
      <c r="AP4" s="97"/>
    </row>
    <row r="5" spans="1:42" s="93" customFormat="1" ht="14.25" customHeight="1" thickTop="1">
      <c r="A5" s="1104">
        <v>101</v>
      </c>
      <c r="B5" s="1105"/>
      <c r="C5" s="117" t="s">
        <v>20</v>
      </c>
      <c r="D5" s="118">
        <v>32</v>
      </c>
      <c r="E5" s="1139">
        <v>496</v>
      </c>
      <c r="F5" s="1140"/>
      <c r="G5" s="1141"/>
      <c r="H5" s="1142">
        <v>2260</v>
      </c>
      <c r="I5" s="1143"/>
      <c r="J5" s="1144"/>
      <c r="K5" s="1145">
        <f>ROUND(D5*H5,-1)</f>
        <v>72320</v>
      </c>
      <c r="L5" s="1146"/>
      <c r="M5" s="1147"/>
      <c r="N5" s="119">
        <v>202</v>
      </c>
      <c r="O5" s="102">
        <v>1</v>
      </c>
      <c r="P5" s="633"/>
      <c r="Q5" s="97"/>
      <c r="R5" s="97"/>
      <c r="S5" s="97"/>
      <c r="T5" s="97"/>
      <c r="U5" s="97"/>
      <c r="V5" s="97"/>
      <c r="W5" s="97"/>
      <c r="X5" s="97"/>
      <c r="Y5" s="97"/>
      <c r="Z5" s="97"/>
      <c r="AA5" s="97"/>
      <c r="AB5" s="97"/>
    </row>
    <row r="6" spans="1:42" s="93" customFormat="1" ht="14.25" customHeight="1">
      <c r="A6" s="1104"/>
      <c r="B6" s="1105"/>
      <c r="C6" s="120" t="s">
        <v>21</v>
      </c>
      <c r="D6" s="121">
        <v>32</v>
      </c>
      <c r="E6" s="1108">
        <v>401</v>
      </c>
      <c r="F6" s="1132"/>
      <c r="G6" s="1133"/>
      <c r="H6" s="1111">
        <f>ROUND(E6*$P$4/D6,-1)</f>
        <v>1830</v>
      </c>
      <c r="I6" s="1112"/>
      <c r="J6" s="1113"/>
      <c r="K6" s="1114">
        <f>ROUND(D6*H6,-1)</f>
        <v>58560</v>
      </c>
      <c r="L6" s="1115"/>
      <c r="M6" s="1116"/>
      <c r="N6" s="122" t="s">
        <v>22</v>
      </c>
      <c r="O6" s="11"/>
      <c r="P6" s="49"/>
      <c r="Q6" s="11"/>
      <c r="R6" s="11"/>
      <c r="S6" s="11"/>
      <c r="T6" s="11"/>
      <c r="U6" s="11"/>
      <c r="V6" s="11"/>
      <c r="W6" s="11"/>
      <c r="X6" s="11"/>
      <c r="Y6" s="11"/>
      <c r="Z6" s="11"/>
      <c r="AA6" s="11"/>
      <c r="AB6" s="11"/>
      <c r="AC6" s="97"/>
      <c r="AD6" s="97"/>
      <c r="AE6" s="97"/>
      <c r="AF6" s="97"/>
      <c r="AG6" s="97"/>
      <c r="AH6" s="97"/>
      <c r="AI6" s="97"/>
      <c r="AJ6" s="97"/>
      <c r="AK6" s="97"/>
      <c r="AL6" s="97"/>
      <c r="AM6" s="97"/>
      <c r="AN6" s="97"/>
      <c r="AO6" s="97"/>
      <c r="AP6" s="97"/>
    </row>
    <row r="7" spans="1:42" s="93" customFormat="1" ht="14.25" customHeight="1">
      <c r="A7" s="1106"/>
      <c r="B7" s="1107"/>
      <c r="C7" s="120" t="s">
        <v>23</v>
      </c>
      <c r="D7" s="121">
        <v>32</v>
      </c>
      <c r="E7" s="1108">
        <v>407</v>
      </c>
      <c r="F7" s="1132"/>
      <c r="G7" s="1133"/>
      <c r="H7" s="1111">
        <v>1850</v>
      </c>
      <c r="I7" s="1112"/>
      <c r="J7" s="1113"/>
      <c r="K7" s="1114">
        <f t="shared" ref="K7:K50" si="0">ROUND(D7*H7,0)</f>
        <v>59200</v>
      </c>
      <c r="L7" s="1115"/>
      <c r="M7" s="1116"/>
      <c r="N7" s="122" t="s">
        <v>22</v>
      </c>
      <c r="O7" s="11"/>
      <c r="P7" s="634"/>
      <c r="Q7" s="11"/>
      <c r="R7" s="11"/>
      <c r="S7" s="11"/>
      <c r="T7" s="11"/>
      <c r="U7" s="11"/>
      <c r="V7" s="11"/>
      <c r="W7" s="11"/>
      <c r="X7" s="11"/>
      <c r="Y7" s="11"/>
      <c r="Z7" s="11"/>
      <c r="AA7" s="11"/>
      <c r="AB7" s="11"/>
      <c r="AC7" s="97"/>
      <c r="AD7" s="97"/>
      <c r="AE7" s="97"/>
      <c r="AF7" s="97"/>
      <c r="AG7" s="97"/>
      <c r="AH7" s="97"/>
      <c r="AI7" s="97"/>
      <c r="AJ7" s="97"/>
      <c r="AK7" s="97"/>
      <c r="AL7" s="97"/>
      <c r="AM7" s="97"/>
      <c r="AN7" s="97"/>
      <c r="AO7" s="97"/>
      <c r="AP7" s="97"/>
    </row>
    <row r="8" spans="1:42" s="93" customFormat="1" ht="14.25" customHeight="1">
      <c r="A8" s="1102">
        <v>102</v>
      </c>
      <c r="B8" s="1103"/>
      <c r="C8" s="120" t="s">
        <v>20</v>
      </c>
      <c r="D8" s="121">
        <v>32</v>
      </c>
      <c r="E8" s="1108">
        <v>440</v>
      </c>
      <c r="F8" s="1132"/>
      <c r="G8" s="1133"/>
      <c r="H8" s="1111">
        <f t="shared" ref="H8:H47" si="1">ROUND(E8*$P$4/D8,-1)</f>
        <v>2010</v>
      </c>
      <c r="I8" s="1112"/>
      <c r="J8" s="1113"/>
      <c r="K8" s="1114">
        <f t="shared" si="0"/>
        <v>64320</v>
      </c>
      <c r="L8" s="1115"/>
      <c r="M8" s="1116"/>
      <c r="N8" s="122" t="s">
        <v>22</v>
      </c>
      <c r="O8" s="11"/>
      <c r="P8" s="131" t="s">
        <v>165</v>
      </c>
      <c r="Q8" s="11"/>
      <c r="R8" s="11"/>
      <c r="S8" s="11"/>
      <c r="T8" s="11"/>
      <c r="U8" s="11"/>
      <c r="V8" s="11"/>
      <c r="W8" s="11"/>
      <c r="X8" s="11"/>
      <c r="Y8" s="11"/>
      <c r="Z8" s="11"/>
      <c r="AA8" s="11"/>
      <c r="AB8" s="11"/>
      <c r="AC8" s="97"/>
      <c r="AD8" s="97"/>
      <c r="AE8" s="97"/>
      <c r="AF8" s="97"/>
      <c r="AG8" s="97"/>
      <c r="AH8" s="97"/>
      <c r="AI8" s="97"/>
      <c r="AJ8" s="97"/>
      <c r="AK8" s="97"/>
      <c r="AL8" s="97"/>
      <c r="AM8" s="97"/>
      <c r="AN8" s="97"/>
      <c r="AO8" s="97"/>
      <c r="AP8" s="97"/>
    </row>
    <row r="9" spans="1:42" s="93" customFormat="1" ht="14.25" customHeight="1">
      <c r="A9" s="1106"/>
      <c r="B9" s="1107"/>
      <c r="C9" s="120" t="s">
        <v>21</v>
      </c>
      <c r="D9" s="121">
        <v>30</v>
      </c>
      <c r="E9" s="1108">
        <v>448</v>
      </c>
      <c r="F9" s="1132"/>
      <c r="G9" s="1133"/>
      <c r="H9" s="1111">
        <f t="shared" si="1"/>
        <v>2180</v>
      </c>
      <c r="I9" s="1112"/>
      <c r="J9" s="1113"/>
      <c r="K9" s="1114">
        <f t="shared" si="0"/>
        <v>65400</v>
      </c>
      <c r="L9" s="1115"/>
      <c r="M9" s="1116"/>
      <c r="N9" s="122"/>
      <c r="O9" s="11"/>
      <c r="P9" s="49"/>
      <c r="Q9" s="11"/>
      <c r="R9" s="11"/>
      <c r="S9" s="11"/>
      <c r="T9" s="11"/>
      <c r="U9" s="11"/>
      <c r="V9" s="11"/>
      <c r="W9" s="11"/>
      <c r="X9" s="11"/>
      <c r="Y9" s="11"/>
      <c r="Z9" s="11"/>
      <c r="AA9" s="11"/>
      <c r="AB9" s="11"/>
      <c r="AC9" s="97"/>
      <c r="AD9" s="97"/>
      <c r="AE9" s="97"/>
      <c r="AF9" s="97"/>
      <c r="AG9" s="97"/>
      <c r="AH9" s="97"/>
      <c r="AI9" s="97"/>
      <c r="AJ9" s="97"/>
      <c r="AK9" s="97"/>
      <c r="AL9" s="97"/>
      <c r="AM9" s="97"/>
      <c r="AN9" s="97"/>
      <c r="AO9" s="97"/>
      <c r="AP9" s="97"/>
    </row>
    <row r="10" spans="1:42" s="93" customFormat="1" ht="14.25" customHeight="1">
      <c r="A10" s="1102">
        <v>103</v>
      </c>
      <c r="B10" s="1103"/>
      <c r="C10" s="120" t="s">
        <v>20</v>
      </c>
      <c r="D10" s="121">
        <v>30</v>
      </c>
      <c r="E10" s="1108">
        <v>377</v>
      </c>
      <c r="F10" s="1109"/>
      <c r="G10" s="1110"/>
      <c r="H10" s="1111">
        <f t="shared" si="1"/>
        <v>1830</v>
      </c>
      <c r="I10" s="1112"/>
      <c r="J10" s="1113"/>
      <c r="K10" s="1114">
        <f t="shared" si="0"/>
        <v>54900</v>
      </c>
      <c r="L10" s="1115"/>
      <c r="M10" s="1116"/>
      <c r="N10" s="122"/>
      <c r="O10" s="11"/>
      <c r="P10" s="49"/>
      <c r="Q10" s="11"/>
      <c r="R10" s="11"/>
      <c r="S10" s="11"/>
      <c r="T10" s="11"/>
      <c r="U10" s="11"/>
      <c r="V10" s="11"/>
      <c r="W10" s="11"/>
      <c r="X10" s="11"/>
      <c r="Y10" s="11"/>
      <c r="Z10" s="11"/>
      <c r="AA10" s="11"/>
      <c r="AB10" s="11"/>
      <c r="AC10" s="97"/>
      <c r="AD10" s="97"/>
      <c r="AE10" s="97"/>
      <c r="AF10" s="97"/>
      <c r="AG10" s="97"/>
      <c r="AH10" s="97"/>
      <c r="AI10" s="97"/>
      <c r="AJ10" s="97"/>
      <c r="AK10" s="97"/>
      <c r="AL10" s="97"/>
      <c r="AM10" s="97"/>
      <c r="AN10" s="97"/>
      <c r="AO10" s="97"/>
      <c r="AP10" s="97"/>
    </row>
    <row r="11" spans="1:42" s="93" customFormat="1" ht="14.25" customHeight="1">
      <c r="A11" s="1106"/>
      <c r="B11" s="1107"/>
      <c r="C11" s="120" t="s">
        <v>21</v>
      </c>
      <c r="D11" s="121">
        <v>32</v>
      </c>
      <c r="E11" s="1108">
        <v>443</v>
      </c>
      <c r="F11" s="1109"/>
      <c r="G11" s="1110"/>
      <c r="H11" s="1111">
        <f t="shared" si="1"/>
        <v>2020</v>
      </c>
      <c r="I11" s="1112"/>
      <c r="J11" s="1113"/>
      <c r="K11" s="1114">
        <f t="shared" si="0"/>
        <v>64640</v>
      </c>
      <c r="L11" s="1115"/>
      <c r="M11" s="1116"/>
      <c r="N11" s="122" t="s">
        <v>22</v>
      </c>
      <c r="O11" s="11"/>
      <c r="P11" s="49"/>
      <c r="Q11" s="11"/>
      <c r="R11" s="11"/>
      <c r="S11" s="11"/>
      <c r="T11" s="11"/>
      <c r="U11" s="11"/>
      <c r="V11" s="11"/>
      <c r="W11" s="11"/>
      <c r="X11" s="11"/>
      <c r="Y11" s="11"/>
      <c r="Z11" s="11"/>
      <c r="AA11" s="11"/>
      <c r="AB11" s="11"/>
      <c r="AC11" s="97"/>
      <c r="AD11" s="97"/>
      <c r="AE11" s="97"/>
      <c r="AF11" s="97"/>
      <c r="AG11" s="97"/>
      <c r="AH11" s="97"/>
      <c r="AI11" s="97"/>
      <c r="AJ11" s="97"/>
      <c r="AK11" s="97"/>
      <c r="AL11" s="97"/>
      <c r="AM11" s="97"/>
      <c r="AN11" s="97"/>
      <c r="AO11" s="97"/>
      <c r="AP11" s="97"/>
    </row>
    <row r="12" spans="1:42" s="93" customFormat="1" ht="14.25" customHeight="1">
      <c r="A12" s="1102">
        <v>104</v>
      </c>
      <c r="B12" s="1103"/>
      <c r="C12" s="123" t="s">
        <v>20</v>
      </c>
      <c r="D12" s="124">
        <v>18</v>
      </c>
      <c r="E12" s="1123">
        <v>233</v>
      </c>
      <c r="F12" s="1124"/>
      <c r="G12" s="1125"/>
      <c r="H12" s="1111">
        <f t="shared" si="1"/>
        <v>1890</v>
      </c>
      <c r="I12" s="1112"/>
      <c r="J12" s="1113"/>
      <c r="K12" s="1120">
        <f t="shared" si="0"/>
        <v>34020</v>
      </c>
      <c r="L12" s="1121"/>
      <c r="M12" s="1122"/>
      <c r="N12" s="125"/>
      <c r="O12" s="102"/>
      <c r="P12" s="135" t="s">
        <v>136</v>
      </c>
      <c r="Q12" s="11"/>
      <c r="R12" s="11"/>
      <c r="S12" s="11"/>
      <c r="T12" s="11"/>
      <c r="U12" s="11"/>
      <c r="V12" s="11"/>
      <c r="W12" s="11"/>
      <c r="X12" s="11"/>
      <c r="Y12" s="11"/>
      <c r="Z12" s="11"/>
      <c r="AA12" s="11"/>
      <c r="AB12" s="11"/>
      <c r="AC12" s="97"/>
      <c r="AD12" s="97"/>
      <c r="AE12" s="97"/>
      <c r="AF12" s="97"/>
      <c r="AG12" s="97"/>
      <c r="AH12" s="97"/>
      <c r="AI12" s="97"/>
      <c r="AJ12" s="97"/>
      <c r="AK12" s="97"/>
      <c r="AL12" s="97"/>
      <c r="AM12" s="97"/>
      <c r="AN12" s="97"/>
      <c r="AO12" s="97"/>
      <c r="AP12" s="97"/>
    </row>
    <row r="13" spans="1:42" s="93" customFormat="1" ht="14.25" customHeight="1">
      <c r="A13" s="1104"/>
      <c r="B13" s="1105"/>
      <c r="C13" s="120" t="s">
        <v>21</v>
      </c>
      <c r="D13" s="121">
        <v>22</v>
      </c>
      <c r="E13" s="1108">
        <v>350</v>
      </c>
      <c r="F13" s="1109"/>
      <c r="G13" s="1110"/>
      <c r="H13" s="1111">
        <f t="shared" si="1"/>
        <v>2320</v>
      </c>
      <c r="I13" s="1112"/>
      <c r="J13" s="1113"/>
      <c r="K13" s="1114">
        <f t="shared" si="0"/>
        <v>51040</v>
      </c>
      <c r="L13" s="1115"/>
      <c r="M13" s="1116"/>
      <c r="N13" s="122"/>
      <c r="O13" s="11"/>
      <c r="P13" s="49"/>
      <c r="Q13" s="11"/>
      <c r="R13" s="11"/>
      <c r="S13" s="11"/>
      <c r="T13" s="11"/>
      <c r="U13" s="11"/>
      <c r="V13" s="11"/>
      <c r="W13" s="11"/>
      <c r="X13" s="11"/>
      <c r="Y13" s="11"/>
      <c r="Z13" s="11"/>
      <c r="AA13" s="11"/>
      <c r="AB13" s="11"/>
      <c r="AC13" s="97"/>
      <c r="AD13" s="97"/>
      <c r="AE13" s="97"/>
      <c r="AF13" s="97"/>
      <c r="AG13" s="97"/>
      <c r="AH13" s="97"/>
      <c r="AI13" s="97"/>
      <c r="AJ13" s="97"/>
      <c r="AK13" s="97"/>
      <c r="AL13" s="97"/>
      <c r="AM13" s="97"/>
      <c r="AN13" s="97"/>
      <c r="AO13" s="97"/>
      <c r="AP13" s="97"/>
    </row>
    <row r="14" spans="1:42" s="93" customFormat="1" ht="14.25" customHeight="1">
      <c r="A14" s="1106"/>
      <c r="B14" s="1107"/>
      <c r="C14" s="120" t="s">
        <v>23</v>
      </c>
      <c r="D14" s="121">
        <v>32</v>
      </c>
      <c r="E14" s="1108">
        <v>513</v>
      </c>
      <c r="F14" s="1109"/>
      <c r="G14" s="1110"/>
      <c r="H14" s="1111">
        <f t="shared" si="1"/>
        <v>2340</v>
      </c>
      <c r="I14" s="1112"/>
      <c r="J14" s="1113"/>
      <c r="K14" s="1114">
        <f t="shared" si="0"/>
        <v>74880</v>
      </c>
      <c r="L14" s="1115"/>
      <c r="M14" s="1116"/>
      <c r="N14" s="122" t="s">
        <v>22</v>
      </c>
      <c r="O14" s="11"/>
      <c r="P14" s="49"/>
      <c r="Q14" s="11"/>
      <c r="R14" s="11"/>
      <c r="S14" s="11"/>
      <c r="T14" s="11"/>
      <c r="U14" s="11"/>
      <c r="V14" s="11"/>
      <c r="W14" s="11"/>
      <c r="X14" s="11"/>
      <c r="Y14" s="11"/>
      <c r="Z14" s="11"/>
      <c r="AA14" s="11"/>
      <c r="AB14" s="11"/>
      <c r="AC14" s="97"/>
      <c r="AD14" s="97"/>
      <c r="AE14" s="97"/>
      <c r="AF14" s="97"/>
      <c r="AG14" s="97"/>
      <c r="AH14" s="97"/>
      <c r="AI14" s="97"/>
      <c r="AJ14" s="97"/>
      <c r="AK14" s="97"/>
      <c r="AL14" s="97"/>
      <c r="AM14" s="97"/>
      <c r="AN14" s="97"/>
      <c r="AO14" s="97"/>
      <c r="AP14" s="97"/>
    </row>
    <row r="15" spans="1:42" s="93" customFormat="1" ht="14.25" customHeight="1">
      <c r="A15" s="1102">
        <v>105</v>
      </c>
      <c r="B15" s="1103"/>
      <c r="C15" s="123" t="s">
        <v>20</v>
      </c>
      <c r="D15" s="124">
        <v>32</v>
      </c>
      <c r="E15" s="1123">
        <v>422</v>
      </c>
      <c r="F15" s="1124"/>
      <c r="G15" s="1125"/>
      <c r="H15" s="1111">
        <f t="shared" si="1"/>
        <v>1920</v>
      </c>
      <c r="I15" s="1112"/>
      <c r="J15" s="1113"/>
      <c r="K15" s="1120">
        <f t="shared" si="0"/>
        <v>61440</v>
      </c>
      <c r="L15" s="1121"/>
      <c r="M15" s="1122"/>
      <c r="N15" s="125">
        <v>202</v>
      </c>
      <c r="O15" s="102">
        <v>1</v>
      </c>
      <c r="P15" s="49"/>
      <c r="Q15" s="11"/>
      <c r="R15" s="11"/>
      <c r="S15" s="11"/>
      <c r="T15" s="11"/>
      <c r="U15" s="11"/>
      <c r="V15" s="11"/>
      <c r="W15" s="11"/>
      <c r="X15" s="11"/>
      <c r="Y15" s="11"/>
      <c r="Z15" s="11"/>
      <c r="AA15" s="11"/>
      <c r="AB15" s="11"/>
      <c r="AC15" s="97"/>
      <c r="AD15" s="97"/>
      <c r="AE15" s="97"/>
      <c r="AF15" s="97"/>
      <c r="AG15" s="97"/>
      <c r="AH15" s="97"/>
      <c r="AI15" s="97"/>
      <c r="AJ15" s="97"/>
      <c r="AK15" s="97"/>
      <c r="AL15" s="97"/>
      <c r="AM15" s="97"/>
      <c r="AN15" s="97"/>
      <c r="AO15" s="97"/>
      <c r="AP15" s="97"/>
    </row>
    <row r="16" spans="1:42" s="93" customFormat="1" ht="14.25" customHeight="1">
      <c r="A16" s="1104"/>
      <c r="B16" s="1105"/>
      <c r="C16" s="120" t="s">
        <v>21</v>
      </c>
      <c r="D16" s="121">
        <v>30</v>
      </c>
      <c r="E16" s="1126">
        <v>419</v>
      </c>
      <c r="F16" s="1127"/>
      <c r="G16" s="1128"/>
      <c r="H16" s="1111">
        <f t="shared" si="1"/>
        <v>2040</v>
      </c>
      <c r="I16" s="1112"/>
      <c r="J16" s="1113"/>
      <c r="K16" s="1114">
        <f t="shared" si="0"/>
        <v>61200</v>
      </c>
      <c r="L16" s="1115"/>
      <c r="M16" s="1116"/>
      <c r="N16" s="122"/>
      <c r="O16" s="145">
        <v>0</v>
      </c>
      <c r="P16" s="146" t="s">
        <v>166</v>
      </c>
      <c r="Q16" s="11"/>
      <c r="R16" s="11"/>
      <c r="S16" s="11"/>
      <c r="T16" s="11"/>
      <c r="U16" s="11"/>
      <c r="V16" s="11"/>
      <c r="W16" s="11"/>
      <c r="X16" s="11"/>
      <c r="Y16" s="11"/>
      <c r="Z16" s="11"/>
      <c r="AA16" s="11"/>
      <c r="AB16" s="11"/>
      <c r="AC16" s="97"/>
      <c r="AD16" s="97"/>
      <c r="AE16" s="97"/>
      <c r="AF16" s="97"/>
      <c r="AG16" s="97"/>
      <c r="AH16" s="97"/>
      <c r="AI16" s="97"/>
      <c r="AJ16" s="97"/>
      <c r="AK16" s="97"/>
      <c r="AL16" s="97"/>
      <c r="AM16" s="97"/>
      <c r="AN16" s="97"/>
      <c r="AO16" s="97"/>
      <c r="AP16" s="97"/>
    </row>
    <row r="17" spans="1:43" s="93" customFormat="1" ht="14.25" customHeight="1">
      <c r="A17" s="1104"/>
      <c r="B17" s="1105"/>
      <c r="C17" s="120" t="s">
        <v>23</v>
      </c>
      <c r="D17" s="121">
        <v>32</v>
      </c>
      <c r="E17" s="1126">
        <v>371</v>
      </c>
      <c r="F17" s="1127"/>
      <c r="G17" s="1128"/>
      <c r="H17" s="1111">
        <f t="shared" si="1"/>
        <v>1690</v>
      </c>
      <c r="I17" s="1112"/>
      <c r="J17" s="1113"/>
      <c r="K17" s="1114">
        <f t="shared" si="0"/>
        <v>54080</v>
      </c>
      <c r="L17" s="1115"/>
      <c r="M17" s="1116"/>
      <c r="N17" s="122" t="s">
        <v>22</v>
      </c>
      <c r="O17" s="11"/>
      <c r="P17" s="49"/>
      <c r="Q17" s="11"/>
      <c r="R17" s="11"/>
      <c r="S17" s="11"/>
      <c r="T17" s="11"/>
      <c r="U17" s="11"/>
      <c r="V17" s="11"/>
      <c r="W17" s="11"/>
      <c r="X17" s="11"/>
      <c r="Y17" s="11"/>
      <c r="Z17" s="11"/>
      <c r="AA17" s="11"/>
      <c r="AB17" s="11"/>
      <c r="AC17" s="97"/>
      <c r="AD17" s="97"/>
      <c r="AE17" s="97"/>
      <c r="AF17" s="97"/>
      <c r="AG17" s="97"/>
      <c r="AH17" s="97"/>
      <c r="AI17" s="97"/>
      <c r="AJ17" s="97"/>
      <c r="AK17" s="97"/>
      <c r="AL17" s="97"/>
      <c r="AM17" s="97"/>
      <c r="AN17" s="97"/>
      <c r="AO17" s="97"/>
      <c r="AP17" s="97"/>
    </row>
    <row r="18" spans="1:43" s="93" customFormat="1" ht="14.25" customHeight="1">
      <c r="A18" s="1106"/>
      <c r="B18" s="1107"/>
      <c r="C18" s="120" t="s">
        <v>116</v>
      </c>
      <c r="D18" s="121">
        <v>30</v>
      </c>
      <c r="E18" s="1108">
        <v>389</v>
      </c>
      <c r="F18" s="1109"/>
      <c r="G18" s="1110"/>
      <c r="H18" s="1111">
        <f t="shared" ref="H18:H21" si="2">ROUND(E18*$P$4/D18,-1)</f>
        <v>1890</v>
      </c>
      <c r="I18" s="1112"/>
      <c r="J18" s="1113"/>
      <c r="K18" s="1114">
        <f t="shared" si="0"/>
        <v>56700</v>
      </c>
      <c r="L18" s="1115"/>
      <c r="M18" s="1116"/>
      <c r="N18" s="122"/>
      <c r="O18" s="11"/>
      <c r="P18" s="49"/>
      <c r="Q18" s="11"/>
      <c r="R18" s="11"/>
      <c r="S18" s="11"/>
      <c r="T18" s="11"/>
      <c r="U18" s="11"/>
      <c r="V18" s="11"/>
      <c r="W18" s="11"/>
      <c r="X18" s="11"/>
      <c r="Y18" s="11"/>
      <c r="Z18" s="11"/>
      <c r="AA18" s="11"/>
      <c r="AB18" s="11"/>
      <c r="AC18" s="97"/>
      <c r="AD18" s="97"/>
      <c r="AE18" s="97"/>
      <c r="AF18" s="97"/>
      <c r="AG18" s="97"/>
      <c r="AH18" s="97"/>
      <c r="AI18" s="97"/>
      <c r="AJ18" s="97"/>
      <c r="AK18" s="97"/>
      <c r="AL18" s="97"/>
      <c r="AM18" s="97"/>
      <c r="AN18" s="97"/>
      <c r="AO18" s="97"/>
      <c r="AP18" s="97"/>
    </row>
    <row r="19" spans="1:43" s="93" customFormat="1" ht="14.25" customHeight="1">
      <c r="A19" s="1102">
        <v>106</v>
      </c>
      <c r="B19" s="1103"/>
      <c r="C19" s="123" t="s">
        <v>20</v>
      </c>
      <c r="D19" s="124">
        <v>32</v>
      </c>
      <c r="E19" s="1123">
        <v>461</v>
      </c>
      <c r="F19" s="1124"/>
      <c r="G19" s="1125"/>
      <c r="H19" s="1111">
        <f t="shared" si="2"/>
        <v>2100</v>
      </c>
      <c r="I19" s="1112"/>
      <c r="J19" s="1113"/>
      <c r="K19" s="1120">
        <f t="shared" si="0"/>
        <v>67200</v>
      </c>
      <c r="L19" s="1121"/>
      <c r="M19" s="1122"/>
      <c r="N19" s="125">
        <v>201</v>
      </c>
      <c r="O19" s="102">
        <v>1</v>
      </c>
      <c r="P19" s="132" t="s">
        <v>126</v>
      </c>
      <c r="Q19" s="11"/>
      <c r="R19" s="11"/>
      <c r="S19" s="11"/>
      <c r="T19" s="11"/>
      <c r="U19" s="11"/>
      <c r="V19" s="11"/>
      <c r="W19" s="11"/>
      <c r="X19" s="11"/>
      <c r="Y19" s="11"/>
      <c r="Z19" s="11"/>
      <c r="AA19" s="11"/>
      <c r="AB19" s="11"/>
      <c r="AC19" s="97"/>
      <c r="AD19" s="97"/>
      <c r="AE19" s="97"/>
      <c r="AF19" s="97"/>
      <c r="AG19" s="97"/>
      <c r="AH19" s="97"/>
      <c r="AI19" s="97"/>
      <c r="AJ19" s="97"/>
      <c r="AK19" s="97"/>
      <c r="AL19" s="97"/>
      <c r="AM19" s="97"/>
      <c r="AN19" s="97"/>
      <c r="AO19" s="97"/>
      <c r="AP19" s="97"/>
    </row>
    <row r="20" spans="1:43" s="93" customFormat="1" ht="14.25" customHeight="1">
      <c r="A20" s="1106"/>
      <c r="B20" s="1107"/>
      <c r="C20" s="120" t="s">
        <v>21</v>
      </c>
      <c r="D20" s="121">
        <v>30</v>
      </c>
      <c r="E20" s="1108">
        <v>447</v>
      </c>
      <c r="F20" s="1109"/>
      <c r="G20" s="1110"/>
      <c r="H20" s="1111">
        <f t="shared" si="2"/>
        <v>2170</v>
      </c>
      <c r="I20" s="1112"/>
      <c r="J20" s="1113"/>
      <c r="K20" s="1114">
        <f t="shared" si="0"/>
        <v>65100</v>
      </c>
      <c r="L20" s="1115"/>
      <c r="M20" s="1116"/>
      <c r="N20" s="122"/>
      <c r="O20" s="11"/>
      <c r="P20" s="49"/>
      <c r="Q20" s="11"/>
      <c r="R20" s="11"/>
      <c r="S20" s="11"/>
      <c r="T20" s="11"/>
      <c r="U20" s="11"/>
      <c r="V20" s="11"/>
      <c r="W20" s="11"/>
      <c r="X20" s="11"/>
      <c r="Y20" s="11"/>
      <c r="Z20" s="11"/>
      <c r="AA20" s="11"/>
      <c r="AB20" s="11"/>
      <c r="AC20" s="97"/>
      <c r="AD20" s="97"/>
      <c r="AE20" s="97"/>
      <c r="AF20" s="97"/>
      <c r="AG20" s="97"/>
      <c r="AH20" s="97"/>
      <c r="AI20" s="97"/>
      <c r="AJ20" s="97"/>
      <c r="AK20" s="97"/>
      <c r="AL20" s="97"/>
      <c r="AM20" s="97"/>
      <c r="AN20" s="97"/>
      <c r="AO20" s="97"/>
      <c r="AP20" s="97"/>
    </row>
    <row r="21" spans="1:43" s="93" customFormat="1" ht="14.25" customHeight="1">
      <c r="A21" s="1102">
        <v>107</v>
      </c>
      <c r="B21" s="1103"/>
      <c r="C21" s="120" t="s">
        <v>20</v>
      </c>
      <c r="D21" s="121">
        <v>30</v>
      </c>
      <c r="E21" s="1108">
        <v>444</v>
      </c>
      <c r="F21" s="1109"/>
      <c r="G21" s="1110"/>
      <c r="H21" s="1111">
        <f t="shared" si="2"/>
        <v>2160</v>
      </c>
      <c r="I21" s="1112"/>
      <c r="J21" s="1113"/>
      <c r="K21" s="1114">
        <f t="shared" si="0"/>
        <v>64800</v>
      </c>
      <c r="L21" s="1115"/>
      <c r="M21" s="1116"/>
      <c r="N21" s="122"/>
      <c r="O21" s="11"/>
      <c r="P21" s="49"/>
      <c r="Q21" s="11"/>
      <c r="R21" s="11"/>
      <c r="S21" s="11"/>
      <c r="T21" s="11"/>
      <c r="U21" s="11"/>
      <c r="V21" s="11"/>
      <c r="W21" s="11"/>
      <c r="X21" s="11"/>
      <c r="Y21" s="11"/>
      <c r="Z21" s="11"/>
      <c r="AA21" s="11"/>
      <c r="AB21" s="11"/>
      <c r="AC21" s="97"/>
      <c r="AD21" s="97"/>
      <c r="AE21" s="97"/>
      <c r="AF21" s="97"/>
      <c r="AG21" s="97"/>
      <c r="AH21" s="97"/>
      <c r="AI21" s="97"/>
      <c r="AJ21" s="97"/>
      <c r="AK21" s="97"/>
      <c r="AL21" s="97"/>
      <c r="AM21" s="97"/>
      <c r="AN21" s="97"/>
      <c r="AO21" s="97"/>
      <c r="AP21" s="97"/>
    </row>
    <row r="22" spans="1:43" s="93" customFormat="1" ht="14.25" customHeight="1">
      <c r="A22" s="1106"/>
      <c r="B22" s="1107"/>
      <c r="C22" s="123" t="s">
        <v>21</v>
      </c>
      <c r="D22" s="124">
        <v>32</v>
      </c>
      <c r="E22" s="1123">
        <v>395</v>
      </c>
      <c r="F22" s="1124"/>
      <c r="G22" s="1125"/>
      <c r="H22" s="1111">
        <f t="shared" ref="H22" si="3">ROUND(E22*$P$4/D22,-1)</f>
        <v>1800</v>
      </c>
      <c r="I22" s="1112"/>
      <c r="J22" s="1113"/>
      <c r="K22" s="1120">
        <f t="shared" si="0"/>
        <v>57600</v>
      </c>
      <c r="L22" s="1121"/>
      <c r="M22" s="1122"/>
      <c r="N22" s="125">
        <v>204</v>
      </c>
      <c r="O22" s="102">
        <v>1</v>
      </c>
      <c r="P22" s="132" t="s">
        <v>127</v>
      </c>
      <c r="Q22" s="11"/>
      <c r="R22" s="11"/>
      <c r="S22" s="11"/>
      <c r="T22" s="11"/>
      <c r="U22" s="11"/>
      <c r="V22" s="11"/>
      <c r="W22" s="11"/>
      <c r="X22" s="11"/>
      <c r="Y22" s="11"/>
      <c r="Z22" s="11"/>
      <c r="AA22" s="11"/>
      <c r="AB22" s="11"/>
      <c r="AC22" s="97"/>
      <c r="AD22" s="97"/>
      <c r="AE22" s="97"/>
      <c r="AF22" s="97"/>
      <c r="AG22" s="97"/>
      <c r="AH22" s="97"/>
      <c r="AI22" s="97"/>
      <c r="AJ22" s="97"/>
      <c r="AK22" s="97"/>
      <c r="AL22" s="97"/>
      <c r="AM22" s="75"/>
      <c r="AN22" s="75"/>
      <c r="AO22" s="75"/>
      <c r="AP22" s="76"/>
      <c r="AQ22" s="72"/>
    </row>
    <row r="23" spans="1:43" s="93" customFormat="1" ht="14.25" customHeight="1">
      <c r="A23" s="1102">
        <v>108</v>
      </c>
      <c r="B23" s="1103"/>
      <c r="C23" s="123" t="s">
        <v>20</v>
      </c>
      <c r="D23" s="124">
        <v>32</v>
      </c>
      <c r="E23" s="1123">
        <v>417</v>
      </c>
      <c r="F23" s="1124"/>
      <c r="G23" s="1125"/>
      <c r="H23" s="1111">
        <f t="shared" ref="H23" si="4">ROUND(E23*$P$4/D23,-1)</f>
        <v>1900</v>
      </c>
      <c r="I23" s="1112"/>
      <c r="J23" s="1113"/>
      <c r="K23" s="1120">
        <f t="shared" si="0"/>
        <v>60800</v>
      </c>
      <c r="L23" s="1121"/>
      <c r="M23" s="1122"/>
      <c r="N23" s="125">
        <v>201</v>
      </c>
      <c r="O23" s="102">
        <v>1</v>
      </c>
      <c r="P23" s="12"/>
      <c r="Q23" s="11"/>
      <c r="R23" s="11"/>
      <c r="S23" s="11"/>
      <c r="T23" s="11"/>
      <c r="U23" s="11"/>
      <c r="V23" s="11"/>
      <c r="W23" s="11"/>
      <c r="X23" s="11"/>
      <c r="Y23" s="11"/>
      <c r="Z23" s="11"/>
      <c r="AA23" s="11"/>
      <c r="AB23" s="11"/>
      <c r="AC23" s="97"/>
      <c r="AD23" s="97"/>
      <c r="AE23" s="97"/>
      <c r="AF23" s="97"/>
      <c r="AG23" s="1065" t="s">
        <v>63</v>
      </c>
      <c r="AH23" s="1065"/>
      <c r="AI23" s="1129">
        <v>200</v>
      </c>
      <c r="AJ23" s="1129"/>
      <c r="AK23" s="1129"/>
      <c r="AL23" s="1129"/>
      <c r="AM23" s="75"/>
      <c r="AN23" s="75"/>
      <c r="AO23" s="75"/>
      <c r="AP23" s="76"/>
      <c r="AQ23" s="72"/>
    </row>
    <row r="24" spans="1:43" s="93" customFormat="1" ht="14.25" customHeight="1">
      <c r="A24" s="1106"/>
      <c r="B24" s="1107"/>
      <c r="C24" s="120" t="s">
        <v>21</v>
      </c>
      <c r="D24" s="121">
        <v>20</v>
      </c>
      <c r="E24" s="1108">
        <v>311</v>
      </c>
      <c r="F24" s="1109"/>
      <c r="G24" s="1110"/>
      <c r="H24" s="1111">
        <f t="shared" si="1"/>
        <v>2270</v>
      </c>
      <c r="I24" s="1112"/>
      <c r="J24" s="1113"/>
      <c r="K24" s="1114">
        <f t="shared" si="0"/>
        <v>45400</v>
      </c>
      <c r="L24" s="1115"/>
      <c r="M24" s="1116"/>
      <c r="N24" s="122"/>
      <c r="O24" s="11"/>
      <c r="P24" s="12"/>
      <c r="Q24" s="11"/>
      <c r="R24" s="11"/>
      <c r="S24" s="11"/>
      <c r="T24" s="11"/>
      <c r="U24" s="11"/>
      <c r="V24" s="11"/>
      <c r="W24" s="11"/>
      <c r="X24" s="11"/>
      <c r="Y24" s="11"/>
      <c r="Z24" s="11"/>
      <c r="AA24" s="11"/>
      <c r="AB24" s="11"/>
      <c r="AC24" s="97"/>
      <c r="AD24" s="97"/>
      <c r="AE24" s="97"/>
      <c r="AF24" s="97"/>
      <c r="AG24" s="97"/>
      <c r="AH24" s="97"/>
      <c r="AI24" s="97"/>
      <c r="AJ24" s="97"/>
      <c r="AK24" s="97"/>
      <c r="AL24" s="97"/>
      <c r="AM24" s="75"/>
      <c r="AN24" s="75"/>
      <c r="AO24" s="75"/>
      <c r="AP24" s="76"/>
      <c r="AQ24" s="72"/>
    </row>
    <row r="25" spans="1:43" s="93" customFormat="1" ht="14.25" customHeight="1">
      <c r="A25" s="1102">
        <v>109</v>
      </c>
      <c r="B25" s="1103"/>
      <c r="C25" s="120" t="s">
        <v>20</v>
      </c>
      <c r="D25" s="121">
        <v>32</v>
      </c>
      <c r="E25" s="1108">
        <v>513</v>
      </c>
      <c r="F25" s="1109"/>
      <c r="G25" s="1110"/>
      <c r="H25" s="1111">
        <f t="shared" si="1"/>
        <v>2340</v>
      </c>
      <c r="I25" s="1112"/>
      <c r="J25" s="1113"/>
      <c r="K25" s="1114">
        <f>ROUND(D25*H25,0)</f>
        <v>74880</v>
      </c>
      <c r="L25" s="1115"/>
      <c r="M25" s="1116"/>
      <c r="N25" s="122" t="s">
        <v>22</v>
      </c>
      <c r="O25" s="11"/>
      <c r="P25" s="153" t="s">
        <v>176</v>
      </c>
      <c r="Q25" s="1130" t="s">
        <v>177</v>
      </c>
      <c r="R25" s="1131"/>
      <c r="S25" s="1131"/>
      <c r="T25" s="1131"/>
      <c r="U25" s="1131"/>
      <c r="V25" s="1131"/>
      <c r="W25" s="1131"/>
      <c r="X25" s="1131"/>
      <c r="Y25" s="1131"/>
      <c r="Z25" s="11"/>
      <c r="AA25" s="11"/>
      <c r="AB25" s="11"/>
      <c r="AC25" s="97"/>
      <c r="AD25" s="97"/>
      <c r="AE25" s="97"/>
      <c r="AF25" s="97"/>
      <c r="AG25" s="97"/>
      <c r="AH25" s="97"/>
      <c r="AI25" s="97"/>
      <c r="AJ25" s="97"/>
      <c r="AK25" s="97"/>
      <c r="AL25" s="97"/>
      <c r="AM25" s="75"/>
      <c r="AN25" s="75"/>
      <c r="AO25" s="75"/>
      <c r="AP25" s="76"/>
      <c r="AQ25" s="72"/>
    </row>
    <row r="26" spans="1:43" s="93" customFormat="1" ht="14.25" customHeight="1">
      <c r="A26" s="1104"/>
      <c r="B26" s="1105"/>
      <c r="C26" s="120" t="s">
        <v>21</v>
      </c>
      <c r="D26" s="121">
        <v>32</v>
      </c>
      <c r="E26" s="1108">
        <v>433</v>
      </c>
      <c r="F26" s="1109"/>
      <c r="G26" s="1110"/>
      <c r="H26" s="1111">
        <f t="shared" si="1"/>
        <v>1970</v>
      </c>
      <c r="I26" s="1112"/>
      <c r="J26" s="1113"/>
      <c r="K26" s="1114">
        <f>ROUND(D26*H26,0)</f>
        <v>63040</v>
      </c>
      <c r="L26" s="1115"/>
      <c r="M26" s="1116"/>
      <c r="N26" s="122" t="s">
        <v>22</v>
      </c>
      <c r="O26" s="11"/>
      <c r="P26" s="12"/>
      <c r="Q26" s="11"/>
      <c r="R26" s="11"/>
      <c r="S26" s="11"/>
      <c r="T26" s="11"/>
      <c r="U26" s="11"/>
      <c r="V26" s="11"/>
      <c r="W26" s="11"/>
      <c r="X26" s="11"/>
      <c r="Y26" s="11"/>
      <c r="Z26" s="11"/>
      <c r="AA26" s="11"/>
      <c r="AB26" s="11"/>
      <c r="AC26" s="97"/>
      <c r="AD26" s="97"/>
      <c r="AE26" s="97"/>
      <c r="AF26" s="97"/>
      <c r="AG26" s="97"/>
      <c r="AH26" s="97"/>
      <c r="AI26" s="97"/>
      <c r="AJ26" s="97"/>
      <c r="AK26" s="97"/>
      <c r="AL26" s="97"/>
      <c r="AM26" s="75"/>
      <c r="AN26" s="75"/>
      <c r="AO26" s="75"/>
      <c r="AP26" s="76"/>
      <c r="AQ26" s="72"/>
    </row>
    <row r="27" spans="1:43" s="93" customFormat="1" ht="14.25" customHeight="1">
      <c r="A27" s="1106"/>
      <c r="B27" s="1107"/>
      <c r="C27" s="120" t="s">
        <v>23</v>
      </c>
      <c r="D27" s="121">
        <v>32</v>
      </c>
      <c r="E27" s="1108">
        <v>538</v>
      </c>
      <c r="F27" s="1109"/>
      <c r="G27" s="1110"/>
      <c r="H27" s="1111">
        <f t="shared" si="1"/>
        <v>2450</v>
      </c>
      <c r="I27" s="1112"/>
      <c r="J27" s="1113"/>
      <c r="K27" s="1114">
        <f t="shared" si="0"/>
        <v>78400</v>
      </c>
      <c r="L27" s="1115"/>
      <c r="M27" s="1116"/>
      <c r="N27" s="122">
        <v>206</v>
      </c>
      <c r="O27" s="11">
        <v>1</v>
      </c>
      <c r="P27" s="135" t="s">
        <v>138</v>
      </c>
      <c r="Q27" s="11"/>
      <c r="R27" s="11"/>
      <c r="S27" s="11"/>
      <c r="T27" s="11"/>
      <c r="U27" s="11"/>
      <c r="V27" s="11"/>
      <c r="W27" s="11"/>
      <c r="X27" s="11"/>
      <c r="Y27" s="11"/>
      <c r="Z27" s="11"/>
      <c r="AA27" s="11"/>
      <c r="AB27" s="11"/>
      <c r="AC27" s="97"/>
      <c r="AD27" s="97"/>
      <c r="AE27" s="97"/>
      <c r="AF27" s="97"/>
      <c r="AG27" s="97"/>
      <c r="AH27" s="97"/>
      <c r="AI27" s="97"/>
      <c r="AJ27" s="97"/>
      <c r="AK27" s="97"/>
      <c r="AL27" s="97"/>
      <c r="AM27" s="75"/>
      <c r="AN27" s="75"/>
      <c r="AO27" s="75"/>
      <c r="AP27" s="76"/>
      <c r="AQ27" s="72"/>
    </row>
    <row r="28" spans="1:43" s="93" customFormat="1" ht="14.25" customHeight="1">
      <c r="A28" s="1102">
        <v>110</v>
      </c>
      <c r="B28" s="1103"/>
      <c r="C28" s="123" t="s">
        <v>20</v>
      </c>
      <c r="D28" s="124">
        <v>30</v>
      </c>
      <c r="E28" s="1123">
        <v>488</v>
      </c>
      <c r="F28" s="1124"/>
      <c r="G28" s="1125"/>
      <c r="H28" s="1111">
        <f t="shared" si="1"/>
        <v>2370</v>
      </c>
      <c r="I28" s="1112"/>
      <c r="J28" s="1113"/>
      <c r="K28" s="1120">
        <f t="shared" si="0"/>
        <v>71100</v>
      </c>
      <c r="L28" s="1121"/>
      <c r="M28" s="1122"/>
      <c r="N28" s="125"/>
      <c r="O28" s="128"/>
      <c r="P28" s="132" t="s">
        <v>128</v>
      </c>
      <c r="Q28" s="11"/>
      <c r="R28" s="11"/>
      <c r="S28" s="11"/>
      <c r="T28" s="11"/>
      <c r="U28" s="11"/>
      <c r="V28" s="11"/>
      <c r="W28" s="11"/>
      <c r="X28" s="11"/>
      <c r="Y28" s="11"/>
      <c r="Z28" s="11"/>
      <c r="AA28" s="11"/>
      <c r="AB28" s="11"/>
      <c r="AC28" s="97"/>
      <c r="AD28" s="97"/>
      <c r="AE28" s="97"/>
      <c r="AF28" s="97"/>
      <c r="AG28" s="97"/>
      <c r="AH28" s="97"/>
      <c r="AI28" s="97"/>
      <c r="AJ28" s="97"/>
      <c r="AK28" s="97"/>
      <c r="AL28" s="97"/>
      <c r="AM28" s="75"/>
      <c r="AN28" s="75"/>
      <c r="AO28" s="75"/>
      <c r="AP28" s="76"/>
      <c r="AQ28" s="72"/>
    </row>
    <row r="29" spans="1:43" s="93" customFormat="1" ht="14.25" customHeight="1">
      <c r="A29" s="1104"/>
      <c r="B29" s="1105"/>
      <c r="C29" s="120" t="s">
        <v>21</v>
      </c>
      <c r="D29" s="121">
        <v>30</v>
      </c>
      <c r="E29" s="1108">
        <v>468</v>
      </c>
      <c r="F29" s="1109"/>
      <c r="G29" s="1110"/>
      <c r="H29" s="1111">
        <f t="shared" si="1"/>
        <v>2280</v>
      </c>
      <c r="I29" s="1112"/>
      <c r="J29" s="1113"/>
      <c r="K29" s="1114">
        <f t="shared" si="0"/>
        <v>68400</v>
      </c>
      <c r="L29" s="1115"/>
      <c r="M29" s="1116"/>
      <c r="N29" s="122"/>
      <c r="O29" s="11"/>
      <c r="P29" s="49"/>
      <c r="Q29" s="11"/>
      <c r="R29" s="11"/>
      <c r="S29" s="11"/>
      <c r="T29" s="11"/>
      <c r="U29" s="11"/>
      <c r="V29" s="11"/>
      <c r="W29" s="11"/>
      <c r="X29" s="11"/>
      <c r="Y29" s="11"/>
      <c r="Z29" s="11"/>
      <c r="AA29" s="11"/>
      <c r="AB29" s="11"/>
      <c r="AC29" s="97"/>
      <c r="AD29" s="97"/>
      <c r="AE29" s="97"/>
      <c r="AF29" s="97"/>
      <c r="AG29" s="97"/>
      <c r="AH29" s="97"/>
      <c r="AI29" s="97"/>
      <c r="AJ29" s="97"/>
      <c r="AK29" s="97"/>
      <c r="AL29" s="97"/>
      <c r="AM29" s="75"/>
      <c r="AN29" s="75"/>
      <c r="AO29" s="75"/>
      <c r="AP29" s="76"/>
      <c r="AQ29" s="72"/>
    </row>
    <row r="30" spans="1:43" s="93" customFormat="1" ht="14.25" customHeight="1">
      <c r="A30" s="1106"/>
      <c r="B30" s="1107"/>
      <c r="C30" s="123" t="s">
        <v>23</v>
      </c>
      <c r="D30" s="124">
        <v>30</v>
      </c>
      <c r="E30" s="1123">
        <v>461</v>
      </c>
      <c r="F30" s="1124"/>
      <c r="G30" s="1125"/>
      <c r="H30" s="1111">
        <f>ROUND(E30*$P$4/D30,-1)</f>
        <v>2240</v>
      </c>
      <c r="I30" s="1112"/>
      <c r="J30" s="1113"/>
      <c r="K30" s="1120">
        <f>ROUND(D30*H30,0)</f>
        <v>67200</v>
      </c>
      <c r="L30" s="1121"/>
      <c r="M30" s="1122"/>
      <c r="N30" s="125"/>
      <c r="O30" s="102">
        <v>1</v>
      </c>
      <c r="P30" s="49"/>
      <c r="Q30" s="11"/>
      <c r="R30" s="11"/>
      <c r="S30" s="11"/>
      <c r="T30" s="11"/>
      <c r="U30" s="11"/>
      <c r="V30" s="11"/>
      <c r="W30" s="11"/>
      <c r="X30" s="11"/>
      <c r="Y30" s="11"/>
      <c r="Z30" s="11"/>
      <c r="AA30" s="11"/>
      <c r="AB30" s="11"/>
      <c r="AC30" s="97"/>
      <c r="AD30" s="97"/>
      <c r="AE30" s="97"/>
      <c r="AF30" s="97"/>
      <c r="AG30" s="97"/>
      <c r="AH30" s="97"/>
      <c r="AI30" s="97"/>
      <c r="AJ30" s="97"/>
      <c r="AK30" s="97"/>
      <c r="AL30" s="97"/>
      <c r="AM30" s="75"/>
      <c r="AN30" s="75"/>
      <c r="AO30" s="75"/>
      <c r="AP30" s="76"/>
      <c r="AQ30" s="72"/>
    </row>
    <row r="31" spans="1:43" s="93" customFormat="1" ht="14.25" customHeight="1">
      <c r="A31" s="1102">
        <v>111</v>
      </c>
      <c r="B31" s="1103"/>
      <c r="C31" s="120" t="s">
        <v>20</v>
      </c>
      <c r="D31" s="121">
        <v>30</v>
      </c>
      <c r="E31" s="1108">
        <v>392</v>
      </c>
      <c r="F31" s="1109"/>
      <c r="G31" s="1110"/>
      <c r="H31" s="1111">
        <f t="shared" si="1"/>
        <v>1910</v>
      </c>
      <c r="I31" s="1112"/>
      <c r="J31" s="1113"/>
      <c r="K31" s="1114">
        <f t="shared" si="0"/>
        <v>57300</v>
      </c>
      <c r="L31" s="1115"/>
      <c r="M31" s="1116"/>
      <c r="N31" s="122"/>
      <c r="O31" s="11"/>
      <c r="P31" s="49"/>
      <c r="Q31" s="11"/>
      <c r="R31" s="11"/>
      <c r="S31" s="11"/>
      <c r="T31" s="11"/>
      <c r="U31" s="11"/>
      <c r="V31" s="11"/>
      <c r="W31" s="11"/>
      <c r="X31" s="11"/>
      <c r="Y31" s="11"/>
      <c r="Z31" s="11"/>
      <c r="AA31" s="11"/>
      <c r="AB31" s="11"/>
      <c r="AC31" s="97"/>
      <c r="AD31" s="97"/>
      <c r="AE31" s="97"/>
      <c r="AF31" s="97"/>
      <c r="AG31" s="97"/>
      <c r="AH31" s="97"/>
      <c r="AI31" s="97"/>
      <c r="AJ31" s="97"/>
      <c r="AK31" s="97"/>
      <c r="AL31" s="97"/>
      <c r="AM31" s="75"/>
      <c r="AN31" s="75"/>
      <c r="AO31" s="75"/>
      <c r="AP31" s="76"/>
      <c r="AQ31" s="72"/>
    </row>
    <row r="32" spans="1:43" s="93" customFormat="1" ht="14.25" customHeight="1">
      <c r="A32" s="1106"/>
      <c r="B32" s="1107"/>
      <c r="C32" s="120" t="s">
        <v>21</v>
      </c>
      <c r="D32" s="121">
        <v>32</v>
      </c>
      <c r="E32" s="1108">
        <v>416</v>
      </c>
      <c r="F32" s="1109"/>
      <c r="G32" s="1110"/>
      <c r="H32" s="1111">
        <f t="shared" si="1"/>
        <v>1900</v>
      </c>
      <c r="I32" s="1112"/>
      <c r="J32" s="1113"/>
      <c r="K32" s="1114">
        <f t="shared" si="0"/>
        <v>60800</v>
      </c>
      <c r="L32" s="1115"/>
      <c r="M32" s="1116"/>
      <c r="N32" s="122" t="s">
        <v>22</v>
      </c>
      <c r="O32" s="11"/>
      <c r="P32" s="49"/>
      <c r="Q32" s="11"/>
      <c r="R32" s="11"/>
      <c r="S32" s="11"/>
      <c r="T32" s="11"/>
      <c r="U32" s="11"/>
      <c r="V32" s="11"/>
      <c r="W32" s="11"/>
      <c r="X32" s="11"/>
      <c r="Y32" s="11"/>
      <c r="Z32" s="11"/>
      <c r="AA32" s="11"/>
      <c r="AB32" s="11"/>
      <c r="AC32" s="10"/>
      <c r="AD32" s="97"/>
      <c r="AE32" s="97"/>
      <c r="AF32" s="97"/>
      <c r="AG32" s="97"/>
      <c r="AH32" s="97"/>
      <c r="AI32" s="97"/>
      <c r="AJ32" s="75"/>
      <c r="AK32" s="75"/>
      <c r="AL32" s="75"/>
      <c r="AM32" s="76"/>
      <c r="AN32" s="72"/>
    </row>
    <row r="33" spans="1:43" s="93" customFormat="1" ht="14.25" customHeight="1">
      <c r="A33" s="1102">
        <v>112</v>
      </c>
      <c r="B33" s="1103"/>
      <c r="C33" s="120" t="s">
        <v>20</v>
      </c>
      <c r="D33" s="121">
        <v>34</v>
      </c>
      <c r="E33" s="1108">
        <v>539</v>
      </c>
      <c r="F33" s="1109"/>
      <c r="G33" s="1110"/>
      <c r="H33" s="1111">
        <f t="shared" si="1"/>
        <v>2310</v>
      </c>
      <c r="I33" s="1112"/>
      <c r="J33" s="1113"/>
      <c r="K33" s="1114">
        <f t="shared" si="0"/>
        <v>78540</v>
      </c>
      <c r="L33" s="1115"/>
      <c r="M33" s="1116"/>
      <c r="N33" s="122" t="s">
        <v>117</v>
      </c>
      <c r="O33" s="11"/>
      <c r="P33" s="12" t="s">
        <v>457</v>
      </c>
      <c r="Q33" s="11"/>
      <c r="R33" s="11"/>
      <c r="S33" s="11"/>
      <c r="T33" s="11"/>
      <c r="U33" s="11"/>
      <c r="V33" s="11"/>
      <c r="W33" s="11"/>
      <c r="X33" s="11"/>
      <c r="Y33" s="11"/>
      <c r="Z33" s="11"/>
      <c r="AA33" s="11"/>
      <c r="AB33" s="11"/>
      <c r="AC33" s="97"/>
      <c r="AD33" s="97"/>
      <c r="AE33" s="97"/>
      <c r="AF33" s="97"/>
      <c r="AG33" s="97"/>
      <c r="AH33" s="97"/>
      <c r="AI33" s="97"/>
      <c r="AJ33" s="97"/>
      <c r="AK33" s="97"/>
      <c r="AL33" s="97"/>
      <c r="AM33" s="75"/>
      <c r="AN33" s="75"/>
      <c r="AO33" s="75"/>
      <c r="AP33" s="76"/>
      <c r="AQ33" s="72"/>
    </row>
    <row r="34" spans="1:43" s="93" customFormat="1" ht="14.25" customHeight="1">
      <c r="A34" s="1104"/>
      <c r="B34" s="1105"/>
      <c r="C34" s="120" t="s">
        <v>21</v>
      </c>
      <c r="D34" s="121">
        <v>34</v>
      </c>
      <c r="E34" s="1108">
        <v>476</v>
      </c>
      <c r="F34" s="1109"/>
      <c r="G34" s="1110"/>
      <c r="H34" s="1111">
        <f t="shared" ref="H34" si="5">ROUND(E34*$P$4/D34,-1)</f>
        <v>2040</v>
      </c>
      <c r="I34" s="1112"/>
      <c r="J34" s="1113"/>
      <c r="K34" s="1114">
        <f t="shared" si="0"/>
        <v>69360</v>
      </c>
      <c r="L34" s="1115"/>
      <c r="M34" s="1116"/>
      <c r="N34" s="122" t="s">
        <v>117</v>
      </c>
      <c r="O34" s="11"/>
      <c r="P34" s="49"/>
      <c r="Q34" s="11"/>
      <c r="R34" s="11"/>
      <c r="S34" s="11"/>
      <c r="T34" s="11"/>
      <c r="U34" s="11"/>
      <c r="V34" s="11"/>
      <c r="W34" s="11"/>
      <c r="X34" s="11"/>
      <c r="Y34" s="11"/>
      <c r="Z34" s="11"/>
      <c r="AA34" s="11"/>
      <c r="AB34" s="11"/>
      <c r="AC34" s="97"/>
      <c r="AD34" s="97"/>
      <c r="AE34" s="97"/>
      <c r="AF34" s="97"/>
      <c r="AG34" s="97"/>
      <c r="AH34" s="97"/>
      <c r="AI34" s="97"/>
      <c r="AJ34" s="97"/>
      <c r="AK34" s="97"/>
      <c r="AL34" s="97"/>
      <c r="AM34" s="75"/>
      <c r="AN34" s="75"/>
      <c r="AO34" s="75"/>
      <c r="AP34" s="76"/>
      <c r="AQ34" s="72"/>
    </row>
    <row r="35" spans="1:43" s="93" customFormat="1" ht="14.25" customHeight="1">
      <c r="A35" s="1106"/>
      <c r="B35" s="1107"/>
      <c r="C35" s="120" t="s">
        <v>23</v>
      </c>
      <c r="D35" s="121">
        <v>34</v>
      </c>
      <c r="E35" s="1126">
        <v>528</v>
      </c>
      <c r="F35" s="1127"/>
      <c r="G35" s="1128"/>
      <c r="H35" s="1111">
        <f t="shared" si="1"/>
        <v>2260</v>
      </c>
      <c r="I35" s="1112"/>
      <c r="J35" s="1113"/>
      <c r="K35" s="1114">
        <f t="shared" si="0"/>
        <v>76840</v>
      </c>
      <c r="L35" s="1115"/>
      <c r="M35" s="1116"/>
      <c r="N35" s="122" t="s">
        <v>117</v>
      </c>
      <c r="O35" s="11"/>
      <c r="P35" s="49"/>
      <c r="Q35" s="11"/>
      <c r="R35" s="11"/>
      <c r="S35" s="11"/>
      <c r="T35" s="11"/>
      <c r="U35" s="11"/>
      <c r="V35" s="11"/>
      <c r="W35" s="11"/>
      <c r="X35" s="11"/>
      <c r="Y35" s="11"/>
      <c r="Z35" s="11"/>
      <c r="AA35" s="11"/>
      <c r="AB35" s="11"/>
      <c r="AC35" s="97"/>
      <c r="AD35" s="97"/>
      <c r="AE35" s="97"/>
      <c r="AF35" s="97"/>
      <c r="AG35" s="97"/>
      <c r="AH35" s="97"/>
      <c r="AI35" s="97"/>
      <c r="AJ35" s="97"/>
      <c r="AK35" s="97"/>
      <c r="AL35" s="97"/>
      <c r="AM35" s="75"/>
      <c r="AN35" s="75"/>
      <c r="AO35" s="75"/>
      <c r="AP35" s="76"/>
      <c r="AQ35" s="72"/>
    </row>
    <row r="36" spans="1:43" s="93" customFormat="1" ht="14.25" customHeight="1">
      <c r="A36" s="1102">
        <v>113</v>
      </c>
      <c r="B36" s="1103"/>
      <c r="C36" s="120" t="s">
        <v>20</v>
      </c>
      <c r="D36" s="121">
        <v>32</v>
      </c>
      <c r="E36" s="1108">
        <v>453</v>
      </c>
      <c r="F36" s="1109"/>
      <c r="G36" s="1110"/>
      <c r="H36" s="1111">
        <f t="shared" si="1"/>
        <v>2060</v>
      </c>
      <c r="I36" s="1112"/>
      <c r="J36" s="1113"/>
      <c r="K36" s="1114">
        <f t="shared" si="0"/>
        <v>65920</v>
      </c>
      <c r="L36" s="1115"/>
      <c r="M36" s="1116"/>
      <c r="N36" s="122" t="s">
        <v>22</v>
      </c>
      <c r="Q36" s="11"/>
      <c r="R36" s="11"/>
      <c r="S36" s="11"/>
      <c r="T36" s="11"/>
      <c r="U36" s="11"/>
      <c r="V36" s="11"/>
      <c r="W36" s="11"/>
      <c r="X36" s="11"/>
      <c r="Y36" s="11"/>
      <c r="Z36" s="11"/>
      <c r="AA36" s="11"/>
      <c r="AB36" s="11"/>
      <c r="AC36" s="97"/>
      <c r="AD36" s="97"/>
      <c r="AE36" s="97"/>
      <c r="AF36" s="97"/>
      <c r="AG36" s="97"/>
      <c r="AH36" s="97"/>
      <c r="AI36" s="97"/>
      <c r="AJ36" s="97"/>
      <c r="AK36" s="97"/>
      <c r="AL36" s="97"/>
      <c r="AM36" s="75"/>
      <c r="AN36" s="75"/>
      <c r="AO36" s="75"/>
      <c r="AP36" s="76"/>
      <c r="AQ36" s="72"/>
    </row>
    <row r="37" spans="1:43" s="93" customFormat="1" ht="14.25" customHeight="1">
      <c r="A37" s="1106"/>
      <c r="B37" s="1107"/>
      <c r="C37" s="123" t="s">
        <v>21</v>
      </c>
      <c r="D37" s="124">
        <v>30</v>
      </c>
      <c r="E37" s="1123">
        <v>466</v>
      </c>
      <c r="F37" s="1124"/>
      <c r="G37" s="1125"/>
      <c r="H37" s="1111">
        <f t="shared" si="1"/>
        <v>2270</v>
      </c>
      <c r="I37" s="1112"/>
      <c r="J37" s="1113"/>
      <c r="K37" s="1120">
        <f t="shared" si="0"/>
        <v>68100</v>
      </c>
      <c r="L37" s="1121"/>
      <c r="M37" s="1122"/>
      <c r="N37" s="125"/>
      <c r="O37" s="147"/>
      <c r="P37" s="12" t="s">
        <v>456</v>
      </c>
      <c r="Q37" s="11"/>
      <c r="R37" s="11"/>
      <c r="S37" s="11"/>
      <c r="T37" s="11"/>
      <c r="U37" s="11"/>
      <c r="V37" s="11"/>
      <c r="W37" s="11"/>
      <c r="X37" s="11"/>
      <c r="Y37" s="11"/>
      <c r="Z37" s="11"/>
      <c r="AA37" s="11"/>
      <c r="AB37" s="11"/>
      <c r="AC37" s="97"/>
      <c r="AD37" s="97"/>
      <c r="AE37" s="97"/>
      <c r="AF37" s="97"/>
      <c r="AG37" s="97"/>
      <c r="AH37" s="97"/>
      <c r="AI37" s="97"/>
      <c r="AJ37" s="97"/>
      <c r="AK37" s="97"/>
      <c r="AL37" s="97"/>
      <c r="AM37" s="75"/>
      <c r="AN37" s="75"/>
      <c r="AO37" s="75"/>
      <c r="AP37" s="76"/>
      <c r="AQ37" s="72"/>
    </row>
    <row r="38" spans="1:43" s="93" customFormat="1" ht="14.25" customHeight="1">
      <c r="A38" s="1102">
        <v>114</v>
      </c>
      <c r="B38" s="1103"/>
      <c r="C38" s="120" t="s">
        <v>20</v>
      </c>
      <c r="D38" s="121">
        <v>24</v>
      </c>
      <c r="E38" s="1108">
        <v>353</v>
      </c>
      <c r="F38" s="1109"/>
      <c r="G38" s="1110"/>
      <c r="H38" s="1111">
        <f t="shared" si="1"/>
        <v>2150</v>
      </c>
      <c r="I38" s="1112"/>
      <c r="J38" s="1113"/>
      <c r="K38" s="1114">
        <f t="shared" si="0"/>
        <v>51600</v>
      </c>
      <c r="L38" s="1115"/>
      <c r="M38" s="1116"/>
      <c r="N38" s="122" t="s">
        <v>22</v>
      </c>
      <c r="O38" s="11"/>
      <c r="P38" s="49"/>
      <c r="Q38" s="11"/>
      <c r="R38" s="11"/>
      <c r="S38" s="11"/>
      <c r="T38" s="11"/>
      <c r="U38" s="11"/>
      <c r="V38" s="11"/>
      <c r="W38" s="11"/>
      <c r="X38" s="11"/>
      <c r="Y38" s="11"/>
      <c r="Z38" s="11"/>
      <c r="AA38" s="11"/>
      <c r="AB38" s="11"/>
      <c r="AC38" s="97"/>
      <c r="AD38" s="97"/>
      <c r="AE38" s="97"/>
      <c r="AF38" s="97"/>
      <c r="AG38" s="97"/>
      <c r="AH38" s="97"/>
      <c r="AI38" s="97"/>
      <c r="AJ38" s="97"/>
      <c r="AK38" s="97"/>
      <c r="AL38" s="97"/>
      <c r="AM38" s="75"/>
      <c r="AN38" s="75"/>
      <c r="AO38" s="75"/>
      <c r="AP38" s="76"/>
      <c r="AQ38" s="72"/>
    </row>
    <row r="39" spans="1:43" s="93" customFormat="1" ht="14.25" customHeight="1">
      <c r="A39" s="1106"/>
      <c r="B39" s="1107"/>
      <c r="C39" s="123" t="s">
        <v>21</v>
      </c>
      <c r="D39" s="124">
        <v>32</v>
      </c>
      <c r="E39" s="1123">
        <v>400</v>
      </c>
      <c r="F39" s="1124"/>
      <c r="G39" s="1125"/>
      <c r="H39" s="1111">
        <f t="shared" si="1"/>
        <v>1820</v>
      </c>
      <c r="I39" s="1112"/>
      <c r="J39" s="1113"/>
      <c r="K39" s="1120">
        <f t="shared" si="0"/>
        <v>58240</v>
      </c>
      <c r="L39" s="1121"/>
      <c r="M39" s="1122"/>
      <c r="N39" s="125">
        <v>203</v>
      </c>
      <c r="O39" s="102">
        <v>1</v>
      </c>
      <c r="P39" s="49"/>
      <c r="Q39" s="11"/>
      <c r="R39" s="11"/>
      <c r="S39" s="11"/>
      <c r="T39" s="11"/>
      <c r="U39" s="11"/>
      <c r="V39" s="11"/>
      <c r="W39" s="11"/>
      <c r="X39" s="11"/>
      <c r="Y39" s="11"/>
      <c r="Z39" s="11"/>
      <c r="AA39" s="11"/>
      <c r="AB39" s="11"/>
      <c r="AC39" s="97"/>
      <c r="AD39" s="97"/>
      <c r="AE39" s="97"/>
      <c r="AF39" s="97"/>
      <c r="AG39" s="97"/>
      <c r="AH39" s="97"/>
      <c r="AI39" s="97"/>
      <c r="AJ39" s="97"/>
      <c r="AK39" s="97"/>
      <c r="AL39" s="97"/>
      <c r="AM39" s="75"/>
      <c r="AN39" s="75"/>
      <c r="AO39" s="75"/>
      <c r="AP39" s="76"/>
      <c r="AQ39" s="72"/>
    </row>
    <row r="40" spans="1:43" s="93" customFormat="1" ht="14.25" customHeight="1">
      <c r="A40" s="1102">
        <v>115</v>
      </c>
      <c r="B40" s="1103"/>
      <c r="C40" s="120" t="s">
        <v>20</v>
      </c>
      <c r="D40" s="126">
        <v>30</v>
      </c>
      <c r="E40" s="1108">
        <v>467</v>
      </c>
      <c r="F40" s="1109"/>
      <c r="G40" s="1110"/>
      <c r="H40" s="1111">
        <f t="shared" si="1"/>
        <v>2270</v>
      </c>
      <c r="I40" s="1112"/>
      <c r="J40" s="1113"/>
      <c r="K40" s="1114">
        <f t="shared" si="0"/>
        <v>68100</v>
      </c>
      <c r="L40" s="1115"/>
      <c r="M40" s="1116"/>
      <c r="N40" s="122"/>
      <c r="O40" s="11"/>
      <c r="P40" s="49"/>
      <c r="Q40" s="11"/>
      <c r="R40" s="11"/>
      <c r="S40" s="11"/>
      <c r="T40" s="11"/>
      <c r="U40" s="11"/>
      <c r="V40" s="11"/>
      <c r="W40" s="11"/>
      <c r="X40" s="11"/>
      <c r="Y40" s="11"/>
      <c r="Z40" s="11"/>
      <c r="AA40" s="11"/>
      <c r="AB40" s="11"/>
      <c r="AC40" s="97"/>
      <c r="AD40" s="97"/>
      <c r="AE40" s="97"/>
      <c r="AF40" s="97"/>
      <c r="AG40" s="97"/>
      <c r="AH40" s="97"/>
      <c r="AI40" s="97"/>
      <c r="AJ40" s="97"/>
      <c r="AK40" s="75"/>
      <c r="AL40" s="75"/>
      <c r="AM40" s="75"/>
      <c r="AN40" s="76"/>
      <c r="AO40" s="72"/>
    </row>
    <row r="41" spans="1:43" s="93" customFormat="1" ht="14.25" customHeight="1">
      <c r="A41" s="1104"/>
      <c r="B41" s="1105"/>
      <c r="C41" s="120" t="s">
        <v>21</v>
      </c>
      <c r="D41" s="126">
        <v>32</v>
      </c>
      <c r="E41" s="1126">
        <v>470</v>
      </c>
      <c r="F41" s="1127"/>
      <c r="G41" s="1128"/>
      <c r="H41" s="1111">
        <f t="shared" si="1"/>
        <v>2140</v>
      </c>
      <c r="I41" s="1112"/>
      <c r="J41" s="1113"/>
      <c r="K41" s="1114">
        <f t="shared" si="0"/>
        <v>68480</v>
      </c>
      <c r="L41" s="1115"/>
      <c r="M41" s="1116"/>
      <c r="N41" s="122">
        <v>204</v>
      </c>
      <c r="O41" s="130"/>
      <c r="P41" s="136" t="s">
        <v>137</v>
      </c>
      <c r="Q41" s="11"/>
      <c r="R41" s="11"/>
      <c r="S41" s="11"/>
      <c r="T41" s="11"/>
      <c r="U41" s="11"/>
      <c r="V41" s="11"/>
      <c r="W41" s="11"/>
      <c r="X41" s="11"/>
      <c r="Y41" s="11"/>
      <c r="Z41" s="11"/>
      <c r="AA41" s="11"/>
      <c r="AB41" s="11"/>
      <c r="AC41" s="97"/>
      <c r="AD41" s="97"/>
      <c r="AE41" s="97"/>
      <c r="AF41" s="97"/>
      <c r="AG41" s="97"/>
      <c r="AH41" s="97"/>
      <c r="AI41" s="97"/>
      <c r="AJ41" s="97"/>
      <c r="AK41" s="97"/>
      <c r="AL41" s="97"/>
      <c r="AM41" s="75"/>
      <c r="AN41" s="75"/>
      <c r="AO41" s="75"/>
      <c r="AP41" s="76"/>
      <c r="AQ41" s="72"/>
    </row>
    <row r="42" spans="1:43" s="93" customFormat="1" ht="14.25" customHeight="1">
      <c r="A42" s="1106"/>
      <c r="B42" s="1107"/>
      <c r="C42" s="123" t="s">
        <v>23</v>
      </c>
      <c r="D42" s="125">
        <v>30</v>
      </c>
      <c r="E42" s="1123">
        <v>474</v>
      </c>
      <c r="F42" s="1124"/>
      <c r="G42" s="1125"/>
      <c r="H42" s="1111">
        <f t="shared" si="1"/>
        <v>2300</v>
      </c>
      <c r="I42" s="1112"/>
      <c r="J42" s="1113"/>
      <c r="K42" s="1120">
        <f t="shared" si="0"/>
        <v>69000</v>
      </c>
      <c r="L42" s="1121"/>
      <c r="M42" s="1122"/>
      <c r="N42" s="125"/>
      <c r="O42" s="102"/>
      <c r="P42" s="332" t="s">
        <v>452</v>
      </c>
      <c r="Q42" s="11"/>
      <c r="R42" s="11"/>
      <c r="S42" s="11"/>
      <c r="T42" s="11"/>
      <c r="U42" s="11"/>
      <c r="V42" s="11"/>
      <c r="W42" s="11"/>
      <c r="X42" s="11"/>
      <c r="Y42" s="11"/>
      <c r="Z42" s="11"/>
      <c r="AA42" s="11"/>
      <c r="AB42" s="11"/>
      <c r="AC42" s="97"/>
      <c r="AD42" s="97"/>
      <c r="AE42" s="97"/>
      <c r="AF42" s="97"/>
      <c r="AG42" s="97"/>
      <c r="AH42" s="97"/>
      <c r="AI42" s="97"/>
      <c r="AJ42" s="97"/>
      <c r="AK42" s="97"/>
      <c r="AL42" s="97"/>
      <c r="AM42" s="75"/>
      <c r="AN42" s="75"/>
      <c r="AO42" s="75"/>
      <c r="AP42" s="76"/>
      <c r="AQ42" s="72"/>
    </row>
    <row r="43" spans="1:43" s="93" customFormat="1" ht="14.25" customHeight="1">
      <c r="A43" s="1102">
        <v>116</v>
      </c>
      <c r="B43" s="1103"/>
      <c r="C43" s="120" t="s">
        <v>20</v>
      </c>
      <c r="D43" s="126">
        <v>30</v>
      </c>
      <c r="E43" s="1108">
        <v>399</v>
      </c>
      <c r="F43" s="1109"/>
      <c r="G43" s="1110"/>
      <c r="H43" s="1111">
        <f t="shared" si="1"/>
        <v>1940</v>
      </c>
      <c r="I43" s="1112"/>
      <c r="J43" s="1113"/>
      <c r="K43" s="1114">
        <f t="shared" si="0"/>
        <v>58200</v>
      </c>
      <c r="L43" s="1115"/>
      <c r="M43" s="1116"/>
      <c r="N43" s="122"/>
      <c r="O43" s="101"/>
      <c r="Q43" s="11"/>
      <c r="R43" s="11"/>
      <c r="S43" s="11"/>
      <c r="T43" s="11"/>
      <c r="U43" s="11"/>
      <c r="V43" s="11"/>
      <c r="W43" s="11"/>
      <c r="X43" s="11"/>
      <c r="Y43" s="11"/>
      <c r="Z43" s="11"/>
      <c r="AA43" s="11"/>
      <c r="AB43" s="11"/>
      <c r="AC43" s="97"/>
      <c r="AD43" s="97"/>
      <c r="AE43" s="97"/>
      <c r="AF43" s="97"/>
      <c r="AG43" s="97"/>
      <c r="AH43" s="97"/>
      <c r="AI43" s="97"/>
      <c r="AJ43" s="97"/>
      <c r="AK43" s="97"/>
      <c r="AL43" s="97"/>
      <c r="AM43" s="75"/>
      <c r="AN43" s="75"/>
      <c r="AO43" s="75"/>
      <c r="AP43" s="76"/>
      <c r="AQ43" s="72"/>
    </row>
    <row r="44" spans="1:43" s="93" customFormat="1" ht="14.25" customHeight="1">
      <c r="A44" s="1104"/>
      <c r="B44" s="1105"/>
      <c r="C44" s="123" t="s">
        <v>21</v>
      </c>
      <c r="D44" s="125">
        <v>30</v>
      </c>
      <c r="E44" s="1123">
        <v>448</v>
      </c>
      <c r="F44" s="1124"/>
      <c r="G44" s="1125"/>
      <c r="H44" s="1111">
        <f t="shared" si="1"/>
        <v>2180</v>
      </c>
      <c r="I44" s="1112"/>
      <c r="J44" s="1113"/>
      <c r="K44" s="1114">
        <f>ROUND(D44*H44,0)</f>
        <v>65400</v>
      </c>
      <c r="L44" s="1115"/>
      <c r="M44" s="1116"/>
      <c r="N44" s="125"/>
      <c r="O44" s="147"/>
      <c r="P44" s="132" t="s">
        <v>129</v>
      </c>
      <c r="Q44" s="11"/>
      <c r="R44" s="11"/>
      <c r="S44" s="11"/>
      <c r="T44" s="11"/>
      <c r="U44" s="11"/>
      <c r="V44" s="11"/>
      <c r="W44" s="11"/>
      <c r="X44" s="11"/>
      <c r="Y44" s="11"/>
      <c r="Z44" s="11"/>
      <c r="AA44" s="11"/>
      <c r="AB44" s="11"/>
      <c r="AC44" s="97"/>
      <c r="AD44" s="97"/>
      <c r="AE44" s="97"/>
      <c r="AF44" s="97"/>
      <c r="AG44" s="97"/>
      <c r="AH44" s="97"/>
      <c r="AI44" s="97"/>
      <c r="AJ44" s="97"/>
      <c r="AK44" s="97"/>
      <c r="AL44" s="97"/>
      <c r="AM44" s="75"/>
      <c r="AN44" s="75"/>
      <c r="AO44" s="75"/>
      <c r="AP44" s="76"/>
      <c r="AQ44" s="72"/>
    </row>
    <row r="45" spans="1:43" s="93" customFormat="1" ht="14.25" customHeight="1">
      <c r="A45" s="1106"/>
      <c r="B45" s="1107"/>
      <c r="C45" s="120" t="s">
        <v>23</v>
      </c>
      <c r="D45" s="126">
        <v>30</v>
      </c>
      <c r="E45" s="1108">
        <v>361</v>
      </c>
      <c r="F45" s="1109"/>
      <c r="G45" s="1110"/>
      <c r="H45" s="1111">
        <f t="shared" si="1"/>
        <v>1760</v>
      </c>
      <c r="I45" s="1112"/>
      <c r="J45" s="1113"/>
      <c r="K45" s="1114">
        <f t="shared" si="0"/>
        <v>52800</v>
      </c>
      <c r="L45" s="1115"/>
      <c r="M45" s="1116"/>
      <c r="N45" s="122"/>
      <c r="O45" s="11"/>
      <c r="P45" s="49"/>
      <c r="Q45" s="11"/>
      <c r="R45" s="11"/>
      <c r="S45" s="11"/>
      <c r="T45" s="11"/>
      <c r="U45" s="11"/>
      <c r="V45" s="11"/>
      <c r="W45" s="11"/>
      <c r="X45" s="11"/>
      <c r="Y45" s="11"/>
      <c r="Z45" s="11"/>
      <c r="AA45" s="11"/>
      <c r="AB45" s="11"/>
      <c r="AC45" s="97"/>
      <c r="AD45" s="97"/>
      <c r="AE45" s="97"/>
      <c r="AF45" s="97"/>
      <c r="AG45" s="97"/>
      <c r="AH45" s="97"/>
      <c r="AI45" s="97"/>
      <c r="AJ45" s="97"/>
      <c r="AK45" s="97"/>
      <c r="AL45" s="97"/>
      <c r="AM45" s="75"/>
      <c r="AN45" s="75"/>
      <c r="AO45" s="75"/>
      <c r="AP45" s="76"/>
      <c r="AQ45" s="72"/>
    </row>
    <row r="46" spans="1:43" s="93" customFormat="1" ht="14.25" customHeight="1">
      <c r="A46" s="1102">
        <v>117</v>
      </c>
      <c r="B46" s="1103"/>
      <c r="C46" s="123" t="s">
        <v>20</v>
      </c>
      <c r="D46" s="125">
        <v>30</v>
      </c>
      <c r="E46" s="1117">
        <v>441</v>
      </c>
      <c r="F46" s="1118"/>
      <c r="G46" s="1119"/>
      <c r="H46" s="1111">
        <f t="shared" si="1"/>
        <v>2140</v>
      </c>
      <c r="I46" s="1112"/>
      <c r="J46" s="1113"/>
      <c r="K46" s="1120">
        <f t="shared" si="0"/>
        <v>64200</v>
      </c>
      <c r="L46" s="1121"/>
      <c r="M46" s="1122"/>
      <c r="N46" s="125"/>
      <c r="O46" s="102"/>
      <c r="P46" s="49"/>
      <c r="Q46" s="11"/>
      <c r="R46" s="11"/>
      <c r="S46" s="11"/>
      <c r="T46" s="11"/>
      <c r="U46" s="11"/>
      <c r="V46" s="11"/>
      <c r="W46" s="11"/>
      <c r="X46" s="11"/>
      <c r="Y46" s="11"/>
      <c r="Z46" s="11"/>
      <c r="AA46" s="11"/>
      <c r="AB46" s="11"/>
      <c r="AC46" s="97"/>
      <c r="AD46" s="97"/>
      <c r="AE46" s="97"/>
      <c r="AF46" s="97"/>
      <c r="AG46" s="97"/>
      <c r="AH46" s="97"/>
      <c r="AI46" s="97"/>
      <c r="AJ46" s="97"/>
      <c r="AK46" s="97"/>
      <c r="AL46" s="97"/>
      <c r="AM46" s="75"/>
      <c r="AN46" s="75"/>
      <c r="AO46" s="75"/>
      <c r="AP46" s="76"/>
      <c r="AQ46" s="72"/>
    </row>
    <row r="47" spans="1:43" s="93" customFormat="1" ht="14.25" customHeight="1">
      <c r="A47" s="1106"/>
      <c r="B47" s="1107"/>
      <c r="C47" s="120" t="s">
        <v>21</v>
      </c>
      <c r="D47" s="126">
        <v>32</v>
      </c>
      <c r="E47" s="1108">
        <v>377</v>
      </c>
      <c r="F47" s="1109"/>
      <c r="G47" s="1110"/>
      <c r="H47" s="1111">
        <f t="shared" si="1"/>
        <v>1720</v>
      </c>
      <c r="I47" s="1112"/>
      <c r="J47" s="1113"/>
      <c r="K47" s="1114">
        <f t="shared" si="0"/>
        <v>55040</v>
      </c>
      <c r="L47" s="1115"/>
      <c r="M47" s="1116"/>
      <c r="N47" s="122" t="s">
        <v>22</v>
      </c>
      <c r="O47" s="102">
        <v>0</v>
      </c>
      <c r="P47" s="333" t="s">
        <v>164</v>
      </c>
      <c r="Q47" s="11"/>
      <c r="R47" s="11"/>
      <c r="S47" s="11"/>
      <c r="T47" s="11"/>
      <c r="U47" s="11"/>
      <c r="V47" s="11"/>
      <c r="W47" s="11"/>
      <c r="X47" s="11"/>
      <c r="Y47" s="11"/>
      <c r="Z47" s="11"/>
      <c r="AA47" s="11"/>
      <c r="AB47" s="11"/>
      <c r="AC47" s="97"/>
      <c r="AD47" s="97"/>
      <c r="AE47" s="97"/>
      <c r="AF47" s="97"/>
      <c r="AG47" s="97"/>
      <c r="AH47" s="97"/>
      <c r="AI47" s="97"/>
      <c r="AJ47" s="97"/>
      <c r="AK47" s="97"/>
      <c r="AL47" s="97"/>
      <c r="AM47" s="75"/>
      <c r="AN47" s="75"/>
      <c r="AO47" s="75"/>
      <c r="AP47" s="76"/>
      <c r="AQ47" s="72"/>
    </row>
    <row r="48" spans="1:43" s="93" customFormat="1" ht="14.25" customHeight="1">
      <c r="A48" s="1102">
        <v>118</v>
      </c>
      <c r="B48" s="1103"/>
      <c r="C48" s="120" t="s">
        <v>20</v>
      </c>
      <c r="D48" s="126">
        <v>30</v>
      </c>
      <c r="E48" s="1108">
        <v>421</v>
      </c>
      <c r="F48" s="1109"/>
      <c r="G48" s="1110"/>
      <c r="H48" s="1111">
        <f>ROUND(E48*$P$4/D48,-1)</f>
        <v>2050</v>
      </c>
      <c r="I48" s="1112"/>
      <c r="J48" s="1113"/>
      <c r="K48" s="1114">
        <f t="shared" si="0"/>
        <v>61500</v>
      </c>
      <c r="L48" s="1115"/>
      <c r="M48" s="1116"/>
      <c r="N48" s="122"/>
      <c r="O48" s="11"/>
      <c r="P48" s="49"/>
      <c r="Q48" s="11"/>
      <c r="R48" s="11"/>
      <c r="S48" s="11"/>
      <c r="T48" s="11"/>
      <c r="U48" s="11"/>
      <c r="V48" s="11"/>
      <c r="W48" s="11"/>
      <c r="X48" s="11"/>
      <c r="Y48" s="11"/>
      <c r="Z48" s="11"/>
      <c r="AA48" s="11"/>
      <c r="AB48" s="11"/>
      <c r="AC48" s="97"/>
      <c r="AD48" s="97"/>
      <c r="AE48" s="97"/>
      <c r="AF48" s="97"/>
      <c r="AG48" s="97"/>
      <c r="AH48" s="97"/>
      <c r="AI48" s="97"/>
      <c r="AJ48" s="97"/>
      <c r="AK48" s="97"/>
      <c r="AL48" s="97"/>
      <c r="AM48" s="75"/>
      <c r="AN48" s="75"/>
      <c r="AO48" s="75"/>
      <c r="AP48" s="76"/>
      <c r="AQ48" s="72"/>
    </row>
    <row r="49" spans="1:43" s="93" customFormat="1" ht="14.25" customHeight="1">
      <c r="A49" s="1104"/>
      <c r="B49" s="1105"/>
      <c r="C49" s="120" t="s">
        <v>21</v>
      </c>
      <c r="D49" s="126">
        <v>32</v>
      </c>
      <c r="E49" s="1108">
        <v>365</v>
      </c>
      <c r="F49" s="1109"/>
      <c r="G49" s="1110"/>
      <c r="H49" s="1111">
        <f>ROUND(E49*$P$4/D49,-1)</f>
        <v>1660</v>
      </c>
      <c r="I49" s="1112"/>
      <c r="J49" s="1113"/>
      <c r="K49" s="1114">
        <f t="shared" si="0"/>
        <v>53120</v>
      </c>
      <c r="L49" s="1115"/>
      <c r="M49" s="1116"/>
      <c r="N49" s="122">
        <v>204</v>
      </c>
      <c r="O49" s="127"/>
      <c r="P49" s="333" t="s">
        <v>453</v>
      </c>
      <c r="Q49" s="11"/>
      <c r="R49" s="11"/>
      <c r="S49" s="11"/>
      <c r="T49" s="11"/>
      <c r="U49" s="11"/>
      <c r="V49" s="11"/>
      <c r="W49" s="11"/>
      <c r="X49" s="11"/>
      <c r="Y49" s="11"/>
      <c r="Z49" s="11"/>
      <c r="AA49" s="11"/>
      <c r="AB49" s="11"/>
      <c r="AC49" s="97"/>
      <c r="AD49" s="97"/>
      <c r="AE49" s="97"/>
      <c r="AF49" s="97"/>
      <c r="AG49" s="97"/>
      <c r="AH49" s="97"/>
      <c r="AI49" s="97"/>
      <c r="AJ49" s="97"/>
      <c r="AK49" s="97"/>
      <c r="AL49" s="97"/>
      <c r="AM49" s="75"/>
      <c r="AN49" s="75"/>
      <c r="AO49" s="75"/>
      <c r="AP49" s="76"/>
      <c r="AQ49" s="72"/>
    </row>
    <row r="50" spans="1:43" s="93" customFormat="1" ht="14.25" customHeight="1">
      <c r="A50" s="1106"/>
      <c r="B50" s="1107"/>
      <c r="C50" s="120" t="s">
        <v>23</v>
      </c>
      <c r="D50" s="126">
        <v>18</v>
      </c>
      <c r="E50" s="1108">
        <v>200</v>
      </c>
      <c r="F50" s="1109"/>
      <c r="G50" s="1110"/>
      <c r="H50" s="1111">
        <f>ROUND(E50*$P$4/D50,-1)</f>
        <v>1620</v>
      </c>
      <c r="I50" s="1112"/>
      <c r="J50" s="1113"/>
      <c r="K50" s="1114">
        <f t="shared" si="0"/>
        <v>29160</v>
      </c>
      <c r="L50" s="1115"/>
      <c r="M50" s="1116"/>
      <c r="N50" s="122" t="s">
        <v>22</v>
      </c>
      <c r="O50" s="11"/>
      <c r="P50" s="49"/>
      <c r="Q50" s="11"/>
      <c r="R50" s="11"/>
      <c r="S50" s="11"/>
      <c r="T50" s="11"/>
      <c r="U50" s="11"/>
      <c r="V50" s="11"/>
      <c r="W50" s="11"/>
      <c r="X50" s="11"/>
      <c r="Y50" s="11"/>
      <c r="Z50" s="11"/>
      <c r="AA50" s="11"/>
      <c r="AB50" s="11"/>
      <c r="AC50" s="97"/>
      <c r="AD50" s="97"/>
      <c r="AE50" s="97"/>
      <c r="AF50" s="97"/>
      <c r="AG50" s="97"/>
      <c r="AH50" s="97"/>
      <c r="AI50" s="97"/>
      <c r="AJ50" s="97"/>
      <c r="AK50" s="97"/>
      <c r="AL50" s="97"/>
      <c r="AM50" s="75"/>
      <c r="AN50" s="75"/>
      <c r="AO50" s="75"/>
      <c r="AP50" s="76"/>
      <c r="AQ50" s="72"/>
    </row>
    <row r="51" spans="1:43" s="93" customFormat="1" ht="19.5" customHeight="1">
      <c r="A51" s="780" t="s">
        <v>24</v>
      </c>
      <c r="B51" s="785"/>
      <c r="C51" s="91"/>
      <c r="D51" s="25">
        <f>SUM(D5:D50)</f>
        <v>1384</v>
      </c>
      <c r="E51" s="1096">
        <f>SUM(E5:G50)</f>
        <v>19531</v>
      </c>
      <c r="F51" s="1097"/>
      <c r="G51" s="1098"/>
      <c r="H51" s="780"/>
      <c r="I51" s="781"/>
      <c r="J51" s="785"/>
      <c r="K51" s="1099">
        <f>SUM(K5:K50)</f>
        <v>2848320</v>
      </c>
      <c r="L51" s="1100"/>
      <c r="M51" s="1101"/>
      <c r="N51" s="94"/>
      <c r="O51" s="103">
        <f>SUM(O5:O50)</f>
        <v>8</v>
      </c>
      <c r="P51" s="49"/>
      <c r="Q51" s="11"/>
      <c r="R51" s="11"/>
      <c r="S51" s="11"/>
      <c r="T51" s="11"/>
      <c r="U51" s="11"/>
      <c r="V51" s="11"/>
      <c r="W51" s="11"/>
      <c r="X51" s="11"/>
      <c r="Y51" s="11"/>
      <c r="Z51" s="11"/>
      <c r="AA51" s="11"/>
      <c r="AB51" s="11"/>
      <c r="AC51" s="97"/>
      <c r="AD51" s="97"/>
      <c r="AE51" s="97"/>
      <c r="AF51" s="97"/>
      <c r="AG51" s="97"/>
      <c r="AH51" s="97"/>
      <c r="AI51" s="97"/>
      <c r="AJ51" s="97"/>
      <c r="AK51" s="97"/>
      <c r="AL51" s="97"/>
      <c r="AM51" s="75"/>
      <c r="AN51" s="75"/>
      <c r="AO51" s="75"/>
      <c r="AP51" s="76"/>
      <c r="AQ51" s="72"/>
    </row>
    <row r="52" spans="1:43" s="93" customFormat="1" ht="14.25" customHeight="1">
      <c r="A52" s="10" t="s">
        <v>15</v>
      </c>
      <c r="B52" s="10"/>
      <c r="C52" s="10"/>
      <c r="D52" s="10"/>
      <c r="E52" s="10"/>
      <c r="F52" s="10"/>
      <c r="G52" s="10"/>
      <c r="H52" s="10"/>
      <c r="I52" s="10"/>
      <c r="J52" s="10"/>
      <c r="K52" s="10"/>
      <c r="L52" s="10"/>
      <c r="M52" s="10"/>
      <c r="N52" s="10"/>
      <c r="O52" s="10"/>
      <c r="P52" s="52"/>
      <c r="Q52" s="38"/>
      <c r="R52" s="38"/>
      <c r="S52" s="38"/>
      <c r="T52" s="38"/>
      <c r="U52" s="38"/>
      <c r="V52" s="38"/>
      <c r="W52" s="38"/>
      <c r="X52" s="38"/>
      <c r="Y52" s="38"/>
      <c r="Z52" s="38"/>
      <c r="AA52" s="38"/>
      <c r="AB52" s="38"/>
      <c r="AC52" s="97"/>
      <c r="AD52" s="97"/>
      <c r="AE52" s="97"/>
      <c r="AF52" s="97"/>
      <c r="AG52" s="97"/>
      <c r="AH52" s="97"/>
      <c r="AI52" s="97"/>
      <c r="AJ52" s="97"/>
      <c r="AK52" s="97"/>
      <c r="AL52" s="97"/>
      <c r="AM52" s="75"/>
      <c r="AN52" s="75"/>
      <c r="AO52" s="75"/>
      <c r="AP52" s="76"/>
      <c r="AQ52" s="72"/>
    </row>
    <row r="53" spans="1:43" s="93" customFormat="1" ht="8.25" customHeight="1">
      <c r="A53" s="90"/>
      <c r="B53" s="90"/>
      <c r="C53" s="90"/>
      <c r="D53" s="90"/>
      <c r="E53" s="90"/>
      <c r="F53" s="90"/>
      <c r="G53" s="90"/>
      <c r="H53" s="90"/>
      <c r="I53" s="90"/>
      <c r="J53" s="90"/>
      <c r="K53" s="90"/>
      <c r="L53" s="90"/>
      <c r="M53" s="90"/>
      <c r="N53" s="90"/>
      <c r="O53" s="90"/>
      <c r="P53" s="48"/>
      <c r="Q53" s="10"/>
      <c r="R53" s="10"/>
      <c r="S53" s="10"/>
      <c r="T53" s="10"/>
      <c r="U53" s="10"/>
      <c r="V53" s="10"/>
      <c r="W53" s="10"/>
      <c r="X53" s="10"/>
      <c r="Y53" s="10"/>
      <c r="Z53" s="10"/>
      <c r="AA53" s="10"/>
      <c r="AB53" s="10"/>
      <c r="AC53" s="97"/>
      <c r="AD53" s="97"/>
      <c r="AE53" s="97"/>
      <c r="AF53" s="97"/>
      <c r="AG53" s="97"/>
      <c r="AH53" s="97"/>
      <c r="AI53" s="97"/>
      <c r="AJ53" s="97"/>
      <c r="AK53" s="97"/>
      <c r="AL53" s="97"/>
      <c r="AM53" s="75"/>
      <c r="AN53" s="75"/>
      <c r="AO53" s="75"/>
      <c r="AP53" s="76"/>
      <c r="AQ53" s="72"/>
    </row>
    <row r="54" spans="1:43">
      <c r="AC54" s="71"/>
      <c r="AD54" s="71"/>
      <c r="AE54" s="71"/>
      <c r="AF54" s="71"/>
      <c r="AG54" s="71"/>
      <c r="AH54" s="71"/>
      <c r="AI54" s="71"/>
      <c r="AJ54" s="71"/>
      <c r="AK54" s="71"/>
      <c r="AL54" s="71"/>
      <c r="AM54" s="71"/>
      <c r="AN54" s="71"/>
      <c r="AO54" s="71"/>
      <c r="AP54" s="71"/>
    </row>
    <row r="55" spans="1:43">
      <c r="AC55" s="71"/>
      <c r="AD55" s="71"/>
      <c r="AE55" s="71"/>
      <c r="AF55" s="71"/>
      <c r="AG55" s="71"/>
      <c r="AH55" s="71"/>
      <c r="AI55" s="71"/>
      <c r="AJ55" s="71"/>
      <c r="AK55" s="71"/>
      <c r="AL55" s="71"/>
      <c r="AM55" s="71"/>
      <c r="AN55" s="71"/>
      <c r="AO55" s="71"/>
      <c r="AP55" s="71"/>
    </row>
    <row r="56" spans="1:43">
      <c r="AC56" s="71"/>
      <c r="AD56" s="71"/>
      <c r="AE56" s="71"/>
      <c r="AF56" s="71"/>
      <c r="AG56" s="71"/>
      <c r="AH56" s="71"/>
      <c r="AI56" s="71"/>
      <c r="AJ56" s="71"/>
      <c r="AK56" s="71"/>
      <c r="AL56" s="71"/>
      <c r="AM56" s="71"/>
      <c r="AN56" s="71"/>
      <c r="AO56" s="71"/>
      <c r="AP56" s="71"/>
    </row>
    <row r="57" spans="1:43">
      <c r="AC57" s="71"/>
      <c r="AD57" s="71"/>
      <c r="AE57" s="71"/>
      <c r="AF57" s="71"/>
      <c r="AG57" s="71"/>
      <c r="AH57" s="71"/>
      <c r="AI57" s="71"/>
      <c r="AJ57" s="71"/>
      <c r="AK57" s="71"/>
      <c r="AL57" s="71"/>
      <c r="AM57" s="71"/>
      <c r="AN57" s="71"/>
      <c r="AO57" s="71"/>
      <c r="AP57" s="71"/>
    </row>
    <row r="58" spans="1:43">
      <c r="AC58" s="71"/>
      <c r="AD58" s="71"/>
      <c r="AE58" s="71"/>
      <c r="AF58" s="71"/>
      <c r="AG58" s="71"/>
      <c r="AH58" s="71"/>
      <c r="AI58" s="71"/>
      <c r="AJ58" s="71"/>
      <c r="AK58" s="71"/>
      <c r="AL58" s="71"/>
      <c r="AM58" s="71"/>
      <c r="AN58" s="71"/>
      <c r="AO58" s="71"/>
      <c r="AP58" s="71"/>
    </row>
    <row r="59" spans="1:43">
      <c r="AC59" s="71"/>
      <c r="AD59" s="71"/>
      <c r="AE59" s="71"/>
      <c r="AF59" s="71"/>
      <c r="AG59" s="71"/>
      <c r="AH59" s="71"/>
      <c r="AI59" s="71"/>
      <c r="AJ59" s="71"/>
      <c r="AK59" s="71"/>
      <c r="AL59" s="71"/>
      <c r="AM59" s="71"/>
      <c r="AN59" s="71"/>
      <c r="AO59" s="71"/>
      <c r="AP59" s="71"/>
    </row>
    <row r="60" spans="1:43">
      <c r="AC60" s="71"/>
      <c r="AD60" s="71"/>
      <c r="AE60" s="71"/>
      <c r="AF60" s="71"/>
      <c r="AG60" s="71"/>
      <c r="AH60" s="71"/>
      <c r="AI60" s="71"/>
      <c r="AJ60" s="71"/>
      <c r="AK60" s="71"/>
      <c r="AL60" s="71"/>
      <c r="AM60" s="71"/>
      <c r="AN60" s="71"/>
      <c r="AO60" s="71"/>
      <c r="AP60" s="71"/>
    </row>
    <row r="61" spans="1:43">
      <c r="AC61" s="71"/>
      <c r="AD61" s="71"/>
      <c r="AE61" s="71"/>
      <c r="AF61" s="71"/>
      <c r="AG61" s="71"/>
      <c r="AH61" s="71"/>
      <c r="AI61" s="71"/>
      <c r="AJ61" s="71"/>
      <c r="AK61" s="71"/>
      <c r="AL61" s="71"/>
      <c r="AM61" s="71"/>
      <c r="AN61" s="71"/>
      <c r="AO61" s="71"/>
      <c r="AP61" s="71"/>
    </row>
    <row r="62" spans="1:43">
      <c r="AC62" s="71"/>
      <c r="AD62" s="71"/>
      <c r="AE62" s="71"/>
      <c r="AF62" s="71"/>
      <c r="AG62" s="71"/>
      <c r="AH62" s="71"/>
      <c r="AI62" s="71"/>
      <c r="AJ62" s="71"/>
      <c r="AK62" s="71"/>
      <c r="AL62" s="71"/>
      <c r="AM62" s="71"/>
      <c r="AN62" s="71"/>
      <c r="AO62" s="71"/>
      <c r="AP62" s="71"/>
    </row>
    <row r="63" spans="1:43">
      <c r="AC63" s="71"/>
      <c r="AD63" s="71"/>
      <c r="AE63" s="71"/>
      <c r="AF63" s="71"/>
      <c r="AG63" s="71"/>
      <c r="AH63" s="71"/>
      <c r="AI63" s="71"/>
      <c r="AJ63" s="71"/>
      <c r="AK63" s="71"/>
      <c r="AL63" s="71"/>
      <c r="AM63" s="71"/>
      <c r="AN63" s="71"/>
      <c r="AO63" s="71"/>
      <c r="AP63" s="71"/>
    </row>
    <row r="64" spans="1:43">
      <c r="AC64" s="71"/>
      <c r="AD64" s="71"/>
      <c r="AE64" s="71"/>
      <c r="AF64" s="71"/>
      <c r="AG64" s="71"/>
      <c r="AH64" s="71"/>
      <c r="AI64" s="71"/>
      <c r="AJ64" s="71"/>
      <c r="AK64" s="71"/>
      <c r="AL64" s="71"/>
      <c r="AM64" s="71"/>
      <c r="AN64" s="71"/>
      <c r="AO64" s="71"/>
      <c r="AP64" s="71"/>
    </row>
    <row r="65" spans="29:42">
      <c r="AC65" s="71"/>
      <c r="AD65" s="71"/>
      <c r="AE65" s="71"/>
      <c r="AF65" s="71"/>
      <c r="AG65" s="71"/>
      <c r="AH65" s="71"/>
      <c r="AI65" s="71"/>
      <c r="AJ65" s="71"/>
      <c r="AK65" s="71"/>
      <c r="AL65" s="71"/>
      <c r="AM65" s="71"/>
      <c r="AN65" s="71"/>
      <c r="AO65" s="71"/>
      <c r="AP65" s="71"/>
    </row>
    <row r="66" spans="29:42">
      <c r="AC66" s="71"/>
      <c r="AD66" s="71"/>
      <c r="AE66" s="71"/>
      <c r="AF66" s="71"/>
      <c r="AG66" s="71"/>
      <c r="AH66" s="71"/>
      <c r="AI66" s="71"/>
      <c r="AJ66" s="71"/>
      <c r="AK66" s="71"/>
      <c r="AL66" s="71"/>
      <c r="AM66" s="71"/>
      <c r="AN66" s="71"/>
      <c r="AO66" s="71"/>
      <c r="AP66" s="71"/>
    </row>
    <row r="67" spans="29:42">
      <c r="AC67" s="71"/>
      <c r="AD67" s="71"/>
      <c r="AE67" s="71"/>
      <c r="AF67" s="71"/>
      <c r="AG67" s="71"/>
      <c r="AH67" s="71"/>
      <c r="AI67" s="71"/>
      <c r="AJ67" s="71"/>
      <c r="AK67" s="71"/>
      <c r="AL67" s="71"/>
      <c r="AM67" s="71"/>
      <c r="AN67" s="71"/>
      <c r="AO67" s="71"/>
      <c r="AP67" s="71"/>
    </row>
    <row r="68" spans="29:42">
      <c r="AC68" s="71"/>
      <c r="AD68" s="71"/>
      <c r="AE68" s="71"/>
      <c r="AF68" s="71"/>
      <c r="AG68" s="71"/>
      <c r="AH68" s="71"/>
      <c r="AI68" s="71"/>
      <c r="AJ68" s="71"/>
      <c r="AK68" s="71"/>
      <c r="AL68" s="71"/>
      <c r="AM68" s="71"/>
      <c r="AN68" s="71"/>
      <c r="AO68" s="71"/>
      <c r="AP68" s="71"/>
    </row>
    <row r="69" spans="29:42">
      <c r="AC69" s="71"/>
      <c r="AD69" s="71"/>
      <c r="AE69" s="71"/>
      <c r="AF69" s="71"/>
      <c r="AG69" s="71"/>
      <c r="AH69" s="71"/>
      <c r="AI69" s="71"/>
      <c r="AJ69" s="71"/>
      <c r="AK69" s="71"/>
      <c r="AL69" s="71"/>
      <c r="AM69" s="71"/>
      <c r="AN69" s="71"/>
      <c r="AO69" s="71"/>
      <c r="AP69" s="71"/>
    </row>
    <row r="70" spans="29:42">
      <c r="AC70" s="71"/>
      <c r="AD70" s="71"/>
      <c r="AE70" s="71"/>
      <c r="AF70" s="71"/>
      <c r="AG70" s="71"/>
      <c r="AH70" s="71"/>
      <c r="AI70" s="71"/>
      <c r="AJ70" s="71"/>
      <c r="AK70" s="71"/>
      <c r="AL70" s="71"/>
      <c r="AM70" s="71"/>
      <c r="AN70" s="71"/>
      <c r="AO70" s="71"/>
      <c r="AP70" s="71"/>
    </row>
    <row r="71" spans="29:42">
      <c r="AC71" s="71"/>
      <c r="AD71" s="71"/>
      <c r="AE71" s="71"/>
      <c r="AF71" s="71"/>
      <c r="AG71" s="71"/>
      <c r="AH71" s="71"/>
      <c r="AI71" s="71"/>
      <c r="AJ71" s="71"/>
      <c r="AK71" s="71"/>
      <c r="AL71" s="71"/>
      <c r="AM71" s="71"/>
      <c r="AN71" s="71"/>
      <c r="AO71" s="71"/>
      <c r="AP71" s="71"/>
    </row>
    <row r="72" spans="29:42">
      <c r="AC72" s="71"/>
      <c r="AD72" s="71"/>
      <c r="AE72" s="71"/>
      <c r="AF72" s="71"/>
      <c r="AG72" s="71"/>
      <c r="AH72" s="71"/>
      <c r="AI72" s="71"/>
      <c r="AJ72" s="71"/>
      <c r="AK72" s="71"/>
      <c r="AL72" s="71"/>
      <c r="AM72" s="71"/>
      <c r="AN72" s="71"/>
      <c r="AO72" s="71"/>
      <c r="AP72" s="71"/>
    </row>
    <row r="73" spans="29:42">
      <c r="AC73" s="71"/>
      <c r="AD73" s="71"/>
      <c r="AE73" s="71"/>
      <c r="AF73" s="71"/>
      <c r="AG73" s="71"/>
      <c r="AH73" s="71"/>
      <c r="AI73" s="71"/>
      <c r="AJ73" s="71"/>
      <c r="AK73" s="71"/>
      <c r="AL73" s="71"/>
      <c r="AM73" s="71"/>
      <c r="AN73" s="71"/>
      <c r="AO73" s="71"/>
      <c r="AP73" s="71"/>
    </row>
    <row r="74" spans="29:42">
      <c r="AC74" s="71"/>
      <c r="AD74" s="71"/>
      <c r="AE74" s="71"/>
      <c r="AF74" s="71"/>
      <c r="AG74" s="71"/>
      <c r="AH74" s="71"/>
      <c r="AI74" s="71"/>
      <c r="AJ74" s="71"/>
      <c r="AK74" s="71"/>
      <c r="AL74" s="71"/>
      <c r="AM74" s="71"/>
      <c r="AN74" s="71"/>
      <c r="AO74" s="71"/>
      <c r="AP74" s="71"/>
    </row>
    <row r="75" spans="29:42">
      <c r="AC75" s="71"/>
      <c r="AD75" s="71"/>
      <c r="AE75" s="71"/>
      <c r="AF75" s="71"/>
      <c r="AG75" s="71"/>
      <c r="AH75" s="71"/>
      <c r="AI75" s="71"/>
      <c r="AJ75" s="71"/>
      <c r="AK75" s="71"/>
      <c r="AL75" s="71"/>
      <c r="AM75" s="71"/>
      <c r="AN75" s="71"/>
      <c r="AO75" s="71"/>
      <c r="AP75" s="71"/>
    </row>
    <row r="76" spans="29:42">
      <c r="AC76" s="71"/>
      <c r="AD76" s="71"/>
      <c r="AE76" s="71"/>
      <c r="AF76" s="71"/>
      <c r="AG76" s="71"/>
      <c r="AH76" s="71"/>
      <c r="AI76" s="71"/>
      <c r="AJ76" s="71"/>
      <c r="AK76" s="71"/>
      <c r="AL76" s="71"/>
      <c r="AM76" s="71"/>
      <c r="AN76" s="71"/>
      <c r="AO76" s="71"/>
      <c r="AP76" s="71"/>
    </row>
    <row r="77" spans="29:42">
      <c r="AC77" s="71"/>
      <c r="AD77" s="71"/>
      <c r="AE77" s="71"/>
      <c r="AF77" s="71"/>
      <c r="AG77" s="71"/>
      <c r="AH77" s="71"/>
      <c r="AI77" s="71"/>
      <c r="AJ77" s="71"/>
      <c r="AK77" s="71"/>
      <c r="AL77" s="71"/>
      <c r="AM77" s="71"/>
      <c r="AN77" s="71"/>
      <c r="AO77" s="71"/>
      <c r="AP77" s="71"/>
    </row>
  </sheetData>
  <mergeCells count="169">
    <mergeCell ref="Q25:Y25"/>
    <mergeCell ref="E8:G8"/>
    <mergeCell ref="H8:J8"/>
    <mergeCell ref="K8:M8"/>
    <mergeCell ref="K6:M6"/>
    <mergeCell ref="E7:G7"/>
    <mergeCell ref="H7:J7"/>
    <mergeCell ref="A3:H3"/>
    <mergeCell ref="I3:N3"/>
    <mergeCell ref="A4:B4"/>
    <mergeCell ref="E4:G4"/>
    <mergeCell ref="H4:J4"/>
    <mergeCell ref="K4:M4"/>
    <mergeCell ref="A5:B7"/>
    <mergeCell ref="E5:G5"/>
    <mergeCell ref="H5:J5"/>
    <mergeCell ref="K5:M5"/>
    <mergeCell ref="E6:G6"/>
    <mergeCell ref="H6:J6"/>
    <mergeCell ref="K7:M7"/>
    <mergeCell ref="E9:G9"/>
    <mergeCell ref="H9:J9"/>
    <mergeCell ref="E17:G17"/>
    <mergeCell ref="H17:J17"/>
    <mergeCell ref="K17:M17"/>
    <mergeCell ref="A12:B14"/>
    <mergeCell ref="E12:G12"/>
    <mergeCell ref="H12:J12"/>
    <mergeCell ref="K12:M12"/>
    <mergeCell ref="E13:G13"/>
    <mergeCell ref="H13:J13"/>
    <mergeCell ref="K13:M13"/>
    <mergeCell ref="E14:G14"/>
    <mergeCell ref="H14:J14"/>
    <mergeCell ref="K14:M14"/>
    <mergeCell ref="K9:M9"/>
    <mergeCell ref="A10:B11"/>
    <mergeCell ref="E10:G10"/>
    <mergeCell ref="H10:J10"/>
    <mergeCell ref="K10:M10"/>
    <mergeCell ref="E11:G11"/>
    <mergeCell ref="H11:J11"/>
    <mergeCell ref="K11:M11"/>
    <mergeCell ref="A8:B9"/>
    <mergeCell ref="A21:B22"/>
    <mergeCell ref="E21:G21"/>
    <mergeCell ref="H21:J21"/>
    <mergeCell ref="K21:M21"/>
    <mergeCell ref="E22:G22"/>
    <mergeCell ref="H22:J22"/>
    <mergeCell ref="K22:M22"/>
    <mergeCell ref="E18:G18"/>
    <mergeCell ref="H18:J18"/>
    <mergeCell ref="K18:M18"/>
    <mergeCell ref="A19:B20"/>
    <mergeCell ref="E19:G19"/>
    <mergeCell ref="H19:J19"/>
    <mergeCell ref="K19:M19"/>
    <mergeCell ref="E20:G20"/>
    <mergeCell ref="H20:J20"/>
    <mergeCell ref="K20:M20"/>
    <mergeCell ref="A15:B18"/>
    <mergeCell ref="E15:G15"/>
    <mergeCell ref="H15:J15"/>
    <mergeCell ref="K15:M15"/>
    <mergeCell ref="E16:G16"/>
    <mergeCell ref="H16:J16"/>
    <mergeCell ref="K16:M16"/>
    <mergeCell ref="A23:B24"/>
    <mergeCell ref="E23:G23"/>
    <mergeCell ref="H23:J23"/>
    <mergeCell ref="K23:M23"/>
    <mergeCell ref="AG23:AH23"/>
    <mergeCell ref="AI23:AL23"/>
    <mergeCell ref="E24:G24"/>
    <mergeCell ref="H24:J24"/>
    <mergeCell ref="K24:M24"/>
    <mergeCell ref="A25:B27"/>
    <mergeCell ref="E25:G25"/>
    <mergeCell ref="H25:J25"/>
    <mergeCell ref="K25:M25"/>
    <mergeCell ref="E26:G26"/>
    <mergeCell ref="H26:J26"/>
    <mergeCell ref="K26:M26"/>
    <mergeCell ref="E27:G27"/>
    <mergeCell ref="H27:J27"/>
    <mergeCell ref="K27:M27"/>
    <mergeCell ref="A31:B32"/>
    <mergeCell ref="E31:G31"/>
    <mergeCell ref="H31:J31"/>
    <mergeCell ref="K31:M31"/>
    <mergeCell ref="E32:G32"/>
    <mergeCell ref="H32:J32"/>
    <mergeCell ref="K32:M32"/>
    <mergeCell ref="A28:B30"/>
    <mergeCell ref="E28:G28"/>
    <mergeCell ref="H28:J28"/>
    <mergeCell ref="K28:M28"/>
    <mergeCell ref="E29:G29"/>
    <mergeCell ref="H29:J29"/>
    <mergeCell ref="K29:M29"/>
    <mergeCell ref="E30:G30"/>
    <mergeCell ref="H30:J30"/>
    <mergeCell ref="K30:M30"/>
    <mergeCell ref="A33:B35"/>
    <mergeCell ref="E33:G33"/>
    <mergeCell ref="H33:J33"/>
    <mergeCell ref="K33:M33"/>
    <mergeCell ref="E34:G34"/>
    <mergeCell ref="H34:J34"/>
    <mergeCell ref="K34:M34"/>
    <mergeCell ref="E35:G35"/>
    <mergeCell ref="H35:J35"/>
    <mergeCell ref="K35:M35"/>
    <mergeCell ref="A38:B39"/>
    <mergeCell ref="E38:G38"/>
    <mergeCell ref="H38:J38"/>
    <mergeCell ref="K38:M38"/>
    <mergeCell ref="E39:G39"/>
    <mergeCell ref="H39:J39"/>
    <mergeCell ref="K39:M39"/>
    <mergeCell ref="A36:B37"/>
    <mergeCell ref="E36:G36"/>
    <mergeCell ref="H36:J36"/>
    <mergeCell ref="K36:M36"/>
    <mergeCell ref="E37:G37"/>
    <mergeCell ref="H37:J37"/>
    <mergeCell ref="K37:M37"/>
    <mergeCell ref="A40:B42"/>
    <mergeCell ref="E40:G40"/>
    <mergeCell ref="H40:J40"/>
    <mergeCell ref="K40:M40"/>
    <mergeCell ref="E41:G41"/>
    <mergeCell ref="H41:J41"/>
    <mergeCell ref="K41:M41"/>
    <mergeCell ref="E42:G42"/>
    <mergeCell ref="H42:J42"/>
    <mergeCell ref="K42:M42"/>
    <mergeCell ref="A46:B47"/>
    <mergeCell ref="E46:G46"/>
    <mergeCell ref="H46:J46"/>
    <mergeCell ref="K46:M46"/>
    <mergeCell ref="E47:G47"/>
    <mergeCell ref="H47:J47"/>
    <mergeCell ref="K47:M47"/>
    <mergeCell ref="A43:B45"/>
    <mergeCell ref="E43:G43"/>
    <mergeCell ref="H43:J43"/>
    <mergeCell ref="K43:M43"/>
    <mergeCell ref="E44:G44"/>
    <mergeCell ref="H44:J44"/>
    <mergeCell ref="K44:M44"/>
    <mergeCell ref="E45:G45"/>
    <mergeCell ref="H45:J45"/>
    <mergeCell ref="K45:M45"/>
    <mergeCell ref="A51:B51"/>
    <mergeCell ref="E51:G51"/>
    <mergeCell ref="K51:M51"/>
    <mergeCell ref="A48:B50"/>
    <mergeCell ref="E48:G48"/>
    <mergeCell ref="H48:J48"/>
    <mergeCell ref="K48:M48"/>
    <mergeCell ref="E49:G49"/>
    <mergeCell ref="H49:J49"/>
    <mergeCell ref="K49:M49"/>
    <mergeCell ref="E50:G50"/>
    <mergeCell ref="H50:J50"/>
    <mergeCell ref="K50:M50"/>
    <mergeCell ref="H51:J51"/>
  </mergeCells>
  <phoneticPr fontId="17" type="noConversion"/>
  <printOptions horizontalCentered="1"/>
  <pageMargins left="0.27559055118110237" right="0.27559055118110237" top="0.47244094488188981" bottom="0.35433070866141736" header="0.51181102362204722" footer="0"/>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tabColor rgb="FFFFFF00"/>
  </sheetPr>
  <dimension ref="A1:AX99"/>
  <sheetViews>
    <sheetView zoomScaleSheetLayoutView="100" workbookViewId="0"/>
  </sheetViews>
  <sheetFormatPr defaultColWidth="9.77734375" defaultRowHeight="13.5"/>
  <cols>
    <col min="1" max="2" width="4.44140625" style="90" customWidth="1"/>
    <col min="3" max="3" width="9.109375" style="90" customWidth="1"/>
    <col min="4" max="4" width="13.21875" style="90" customWidth="1"/>
    <col min="5" max="5" width="7.6640625" style="90" customWidth="1"/>
    <col min="6" max="6" width="4.44140625" style="90" customWidth="1"/>
    <col min="7" max="7" width="3.5546875" style="90" customWidth="1"/>
    <col min="8" max="8" width="7.109375" style="90" customWidth="1"/>
    <col min="9" max="9" width="2.77734375" style="90" customWidth="1"/>
    <col min="10" max="10" width="2.88671875" style="90" customWidth="1"/>
    <col min="11" max="11" width="3.33203125" style="90" customWidth="1"/>
    <col min="12" max="12" width="4.33203125" style="90" customWidth="1"/>
    <col min="13" max="13" width="7.44140625" style="90" customWidth="1"/>
    <col min="14" max="14" width="11.33203125" style="90" customWidth="1"/>
    <col min="15" max="15" width="13.109375" style="90" customWidth="1"/>
    <col min="16" max="16" width="11.5546875" style="44" customWidth="1"/>
    <col min="17" max="17" width="9.33203125" style="90" customWidth="1"/>
    <col min="18" max="18" width="7.77734375" style="90" customWidth="1"/>
    <col min="19" max="19" width="12.5546875" style="90" customWidth="1"/>
    <col min="20" max="20" width="6.77734375" style="90" customWidth="1"/>
    <col min="21" max="21" width="6.21875" style="90" customWidth="1"/>
    <col min="22" max="22" width="5.88671875" style="90" customWidth="1"/>
    <col min="23" max="23" width="1.5546875" style="90" customWidth="1"/>
    <col min="24" max="24" width="9" style="90" bestFit="1" customWidth="1"/>
    <col min="25" max="25" width="12.44140625" style="90" customWidth="1"/>
    <col min="26" max="16384" width="9.77734375" style="90"/>
  </cols>
  <sheetData>
    <row r="1" spans="1:50" ht="22.5" customHeight="1">
      <c r="A1" s="385" t="s">
        <v>6</v>
      </c>
      <c r="L1" s="1198">
        <v>42124</v>
      </c>
      <c r="M1" s="1198"/>
      <c r="N1" s="1198"/>
      <c r="O1" s="92"/>
      <c r="AC1" s="71"/>
      <c r="AD1" s="97"/>
      <c r="AE1" s="97"/>
      <c r="AF1" s="97"/>
      <c r="AG1" s="97"/>
      <c r="AH1" s="97"/>
      <c r="AI1" s="97"/>
      <c r="AJ1" s="97"/>
      <c r="AK1" s="97"/>
      <c r="AL1" s="97"/>
      <c r="AM1" s="75"/>
      <c r="AN1" s="75"/>
      <c r="AO1" s="75"/>
      <c r="AP1" s="76"/>
      <c r="AQ1" s="72"/>
      <c r="AR1" s="93"/>
      <c r="AS1" s="93"/>
      <c r="AT1" s="93"/>
      <c r="AU1" s="93"/>
      <c r="AV1" s="93"/>
      <c r="AW1" s="93"/>
      <c r="AX1" s="93"/>
    </row>
    <row r="2" spans="1:50" ht="18" customHeight="1" thickBot="1">
      <c r="B2" s="761" t="s">
        <v>65</v>
      </c>
      <c r="C2" s="763"/>
      <c r="D2" s="761" t="s">
        <v>66</v>
      </c>
      <c r="E2" s="762"/>
      <c r="F2" s="762"/>
      <c r="G2" s="763"/>
      <c r="H2" s="776" t="s">
        <v>1</v>
      </c>
      <c r="I2" s="776"/>
      <c r="J2" s="776"/>
      <c r="K2" s="776"/>
      <c r="L2" s="776"/>
      <c r="M2" s="776" t="s">
        <v>481</v>
      </c>
      <c r="N2" s="776"/>
      <c r="O2" s="93"/>
      <c r="P2" s="53"/>
      <c r="Q2" s="92"/>
      <c r="R2" s="92"/>
      <c r="S2" s="92"/>
      <c r="T2" s="92"/>
      <c r="U2" s="92"/>
      <c r="V2" s="92"/>
      <c r="W2" s="92"/>
      <c r="X2" s="92"/>
      <c r="Y2" s="92"/>
      <c r="Z2" s="92"/>
      <c r="AA2" s="92"/>
      <c r="AB2" s="92"/>
      <c r="AC2" s="71"/>
      <c r="AD2" s="97"/>
      <c r="AE2" s="97"/>
      <c r="AF2" s="97"/>
      <c r="AG2" s="97"/>
      <c r="AH2" s="97"/>
      <c r="AI2" s="97"/>
      <c r="AJ2" s="97"/>
      <c r="AK2" s="97"/>
      <c r="AL2" s="97"/>
      <c r="AM2" s="75"/>
      <c r="AN2" s="75"/>
      <c r="AO2" s="75"/>
      <c r="AP2" s="76"/>
      <c r="AQ2" s="72"/>
      <c r="AR2" s="93"/>
      <c r="AS2" s="93"/>
      <c r="AT2" s="93"/>
      <c r="AU2" s="93"/>
      <c r="AV2" s="93"/>
      <c r="AW2" s="93"/>
      <c r="AX2" s="93"/>
    </row>
    <row r="3" spans="1:50" ht="13.5" customHeight="1" thickTop="1">
      <c r="B3" s="1199" t="s">
        <v>8</v>
      </c>
      <c r="C3" s="1200"/>
      <c r="D3" s="1199" t="s">
        <v>544</v>
      </c>
      <c r="E3" s="1201"/>
      <c r="F3" s="1201"/>
      <c r="G3" s="1200"/>
      <c r="H3" s="1202">
        <v>92648783</v>
      </c>
      <c r="I3" s="1202"/>
      <c r="J3" s="1202"/>
      <c r="K3" s="1202"/>
      <c r="L3" s="1202"/>
      <c r="M3" s="1185"/>
      <c r="N3" s="1185"/>
      <c r="O3" s="39"/>
      <c r="P3" s="45"/>
      <c r="Q3" s="93"/>
      <c r="R3" s="93"/>
      <c r="S3" s="93"/>
      <c r="T3" s="93"/>
      <c r="U3" s="93"/>
      <c r="V3" s="93"/>
      <c r="W3" s="93"/>
      <c r="X3" s="93"/>
      <c r="Y3" s="93"/>
      <c r="Z3" s="93"/>
      <c r="AA3" s="93"/>
      <c r="AB3" s="93"/>
      <c r="AC3" s="71"/>
      <c r="AD3" s="97"/>
      <c r="AE3" s="97"/>
      <c r="AF3" s="97"/>
      <c r="AG3" s="97"/>
      <c r="AH3" s="97"/>
      <c r="AI3" s="97"/>
      <c r="AJ3" s="97"/>
      <c r="AK3" s="97"/>
      <c r="AL3" s="97"/>
      <c r="AM3" s="75"/>
      <c r="AN3" s="75"/>
      <c r="AO3" s="75"/>
      <c r="AP3" s="76"/>
      <c r="AQ3" s="72"/>
      <c r="AR3" s="93"/>
      <c r="AS3" s="93"/>
      <c r="AT3" s="93"/>
      <c r="AU3" s="93"/>
      <c r="AV3" s="93"/>
      <c r="AW3" s="93"/>
      <c r="AX3" s="93"/>
    </row>
    <row r="4" spans="1:50" ht="13.5" customHeight="1">
      <c r="B4" s="945" t="s">
        <v>190</v>
      </c>
      <c r="C4" s="947"/>
      <c r="D4" s="948" t="s">
        <v>544</v>
      </c>
      <c r="E4" s="949"/>
      <c r="F4" s="949"/>
      <c r="G4" s="950"/>
      <c r="H4" s="1187">
        <v>45584520</v>
      </c>
      <c r="I4" s="1188"/>
      <c r="J4" s="1188"/>
      <c r="K4" s="1188"/>
      <c r="L4" s="1189"/>
      <c r="M4" s="1185"/>
      <c r="N4" s="1185"/>
      <c r="O4" s="941"/>
      <c r="P4" s="941"/>
      <c r="Q4" s="941"/>
      <c r="R4" s="941"/>
      <c r="S4" s="39"/>
      <c r="T4" s="39"/>
      <c r="U4" s="39"/>
      <c r="V4" s="39"/>
      <c r="W4" s="39"/>
      <c r="X4" s="39"/>
      <c r="Y4" s="39"/>
      <c r="Z4" s="39"/>
      <c r="AA4" s="39"/>
      <c r="AB4" s="39"/>
      <c r="AC4" s="71"/>
      <c r="AD4" s="97"/>
      <c r="AE4" s="97"/>
      <c r="AF4" s="97"/>
      <c r="AG4" s="97"/>
      <c r="AH4" s="97"/>
      <c r="AI4" s="97"/>
      <c r="AJ4" s="97"/>
      <c r="AK4" s="97"/>
      <c r="AL4" s="97"/>
      <c r="AM4" s="75"/>
      <c r="AN4" s="75"/>
      <c r="AO4" s="75"/>
      <c r="AP4" s="76"/>
      <c r="AQ4" s="72"/>
      <c r="AR4" s="93"/>
      <c r="AS4" s="93"/>
      <c r="AT4" s="93"/>
      <c r="AU4" s="93"/>
      <c r="AV4" s="93"/>
      <c r="AW4" s="93"/>
      <c r="AX4" s="93"/>
    </row>
    <row r="5" spans="1:50" ht="13.5" customHeight="1">
      <c r="B5" s="948" t="s">
        <v>14</v>
      </c>
      <c r="C5" s="950"/>
      <c r="D5" s="948" t="s">
        <v>544</v>
      </c>
      <c r="E5" s="949"/>
      <c r="F5" s="949"/>
      <c r="G5" s="950"/>
      <c r="H5" s="1195">
        <v>23032857</v>
      </c>
      <c r="I5" s="1195"/>
      <c r="J5" s="1195"/>
      <c r="K5" s="1195"/>
      <c r="L5" s="1195"/>
      <c r="M5" s="1185"/>
      <c r="N5" s="1185"/>
      <c r="O5" s="941"/>
      <c r="P5" s="941"/>
      <c r="Q5" s="941"/>
      <c r="R5" s="941"/>
      <c r="S5" s="39"/>
      <c r="T5" s="39"/>
      <c r="U5" s="39"/>
      <c r="V5" s="39"/>
      <c r="W5" s="39"/>
      <c r="X5" s="39"/>
      <c r="Y5" s="39"/>
      <c r="Z5" s="39"/>
      <c r="AA5" s="39"/>
      <c r="AB5" s="39"/>
      <c r="AC5" s="71"/>
      <c r="AD5" s="97"/>
      <c r="AE5" s="97"/>
      <c r="AF5" s="97"/>
      <c r="AG5" s="97"/>
      <c r="AH5" s="97"/>
      <c r="AI5" s="97"/>
      <c r="AJ5" s="97"/>
      <c r="AK5" s="97"/>
      <c r="AL5" s="97"/>
      <c r="AM5" s="75"/>
      <c r="AN5" s="75"/>
      <c r="AO5" s="75"/>
      <c r="AP5" s="76"/>
      <c r="AQ5" s="72"/>
      <c r="AR5" s="93"/>
      <c r="AS5" s="93"/>
      <c r="AT5" s="93"/>
      <c r="AU5" s="93"/>
      <c r="AV5" s="93"/>
      <c r="AW5" s="93"/>
      <c r="AX5" s="93"/>
    </row>
    <row r="6" spans="1:50" ht="13.5" customHeight="1">
      <c r="B6" s="948" t="s">
        <v>458</v>
      </c>
      <c r="C6" s="950"/>
      <c r="D6" s="948" t="s">
        <v>544</v>
      </c>
      <c r="E6" s="949"/>
      <c r="F6" s="949"/>
      <c r="G6" s="950"/>
      <c r="H6" s="1187">
        <v>36801318</v>
      </c>
      <c r="I6" s="1188"/>
      <c r="J6" s="1188"/>
      <c r="K6" s="1188"/>
      <c r="L6" s="1189"/>
      <c r="M6" s="1185"/>
      <c r="N6" s="1185"/>
      <c r="O6" s="941"/>
      <c r="P6" s="941"/>
      <c r="Q6" s="941"/>
      <c r="R6" s="941"/>
      <c r="S6" s="39"/>
      <c r="T6" s="39"/>
      <c r="U6" s="39"/>
      <c r="V6" s="39"/>
      <c r="W6" s="39"/>
      <c r="X6" s="39"/>
      <c r="Y6" s="39"/>
      <c r="Z6" s="39"/>
      <c r="AA6" s="39"/>
      <c r="AB6" s="39"/>
      <c r="AC6" s="71"/>
      <c r="AD6" s="97"/>
      <c r="AE6" s="97"/>
      <c r="AF6" s="97"/>
      <c r="AG6" s="97"/>
      <c r="AH6" s="97"/>
      <c r="AI6" s="97"/>
      <c r="AJ6" s="97"/>
      <c r="AK6" s="97"/>
      <c r="AL6" s="97"/>
      <c r="AM6" s="75"/>
      <c r="AN6" s="75"/>
      <c r="AO6" s="75"/>
      <c r="AP6" s="76"/>
      <c r="AQ6" s="72"/>
      <c r="AR6" s="93"/>
      <c r="AS6" s="93"/>
      <c r="AT6" s="93"/>
      <c r="AU6" s="93"/>
      <c r="AV6" s="93"/>
      <c r="AW6" s="93"/>
      <c r="AX6" s="93"/>
    </row>
    <row r="7" spans="1:50" ht="13.5" customHeight="1">
      <c r="B7" s="948" t="s">
        <v>7</v>
      </c>
      <c r="C7" s="950"/>
      <c r="D7" s="948" t="s">
        <v>544</v>
      </c>
      <c r="E7" s="949"/>
      <c r="F7" s="949"/>
      <c r="G7" s="950"/>
      <c r="H7" s="1195">
        <v>133084243</v>
      </c>
      <c r="I7" s="1195"/>
      <c r="J7" s="1195"/>
      <c r="K7" s="1195"/>
      <c r="L7" s="1195"/>
      <c r="M7" s="1185"/>
      <c r="N7" s="1185"/>
      <c r="O7" s="941"/>
      <c r="P7" s="941"/>
      <c r="Q7" s="941"/>
      <c r="R7" s="941"/>
      <c r="S7" s="39"/>
      <c r="T7" s="39"/>
      <c r="U7" s="39"/>
      <c r="V7" s="39"/>
      <c r="W7" s="39"/>
      <c r="X7" s="39"/>
      <c r="Y7" s="39"/>
      <c r="Z7" s="39"/>
      <c r="AA7" s="39"/>
      <c r="AB7" s="39"/>
      <c r="AC7" s="71"/>
      <c r="AD7" s="97"/>
      <c r="AE7" s="97"/>
      <c r="AF7" s="97"/>
      <c r="AG7" s="97"/>
      <c r="AH7" s="97"/>
      <c r="AI7" s="97"/>
      <c r="AJ7" s="97"/>
      <c r="AK7" s="97"/>
      <c r="AL7" s="97"/>
      <c r="AM7" s="75"/>
      <c r="AN7" s="75"/>
      <c r="AO7" s="75"/>
      <c r="AP7" s="76"/>
      <c r="AQ7" s="72"/>
      <c r="AR7" s="93"/>
      <c r="AS7" s="93"/>
      <c r="AT7" s="93"/>
      <c r="AU7" s="93"/>
      <c r="AV7" s="93"/>
      <c r="AW7" s="93"/>
      <c r="AX7" s="93"/>
    </row>
    <row r="8" spans="1:50" s="451" customFormat="1" ht="13.5" customHeight="1">
      <c r="B8" s="948" t="s">
        <v>67</v>
      </c>
      <c r="C8" s="950"/>
      <c r="D8" s="948" t="s">
        <v>544</v>
      </c>
      <c r="E8" s="949"/>
      <c r="F8" s="949"/>
      <c r="G8" s="950"/>
      <c r="H8" s="1187">
        <v>59382166</v>
      </c>
      <c r="I8" s="1188"/>
      <c r="J8" s="1188"/>
      <c r="K8" s="1188"/>
      <c r="L8" s="1189"/>
      <c r="M8" s="1185"/>
      <c r="N8" s="1185"/>
      <c r="O8" s="39"/>
      <c r="P8" s="54"/>
      <c r="Q8" s="39"/>
      <c r="R8" s="39"/>
      <c r="S8" s="39"/>
      <c r="T8" s="39"/>
      <c r="U8" s="39"/>
      <c r="V8" s="39"/>
      <c r="W8" s="39"/>
      <c r="X8" s="39"/>
      <c r="Y8" s="39"/>
      <c r="Z8" s="39"/>
      <c r="AA8" s="39"/>
      <c r="AB8" s="39"/>
      <c r="AC8" s="71"/>
      <c r="AD8" s="453"/>
      <c r="AE8" s="453"/>
      <c r="AF8" s="453"/>
      <c r="AG8" s="453"/>
      <c r="AH8" s="453"/>
      <c r="AI8" s="453"/>
      <c r="AJ8" s="453"/>
      <c r="AK8" s="453"/>
      <c r="AL8" s="453"/>
      <c r="AM8" s="75"/>
      <c r="AN8" s="75"/>
      <c r="AO8" s="75"/>
      <c r="AP8" s="76"/>
      <c r="AQ8" s="72"/>
      <c r="AR8" s="452"/>
      <c r="AS8" s="452"/>
      <c r="AT8" s="452"/>
      <c r="AU8" s="452"/>
      <c r="AV8" s="452"/>
      <c r="AW8" s="452"/>
      <c r="AX8" s="452"/>
    </row>
    <row r="9" spans="1:50" ht="13.5" customHeight="1">
      <c r="B9" s="948" t="s">
        <v>7</v>
      </c>
      <c r="C9" s="950"/>
      <c r="D9" s="948" t="s">
        <v>85</v>
      </c>
      <c r="E9" s="949"/>
      <c r="F9" s="949"/>
      <c r="G9" s="950"/>
      <c r="H9" s="1195">
        <v>90490570</v>
      </c>
      <c r="I9" s="1195"/>
      <c r="J9" s="1195"/>
      <c r="K9" s="1195"/>
      <c r="L9" s="1195"/>
      <c r="M9" s="1185"/>
      <c r="N9" s="1185"/>
      <c r="O9" s="39"/>
      <c r="P9" s="54"/>
      <c r="Q9" s="39"/>
      <c r="R9" s="39"/>
      <c r="S9" s="39"/>
      <c r="T9" s="39"/>
      <c r="U9" s="39"/>
      <c r="V9" s="39"/>
      <c r="W9" s="39"/>
      <c r="X9" s="39"/>
      <c r="Y9" s="39"/>
      <c r="Z9" s="39"/>
      <c r="AA9" s="39"/>
      <c r="AB9" s="39"/>
      <c r="AC9" s="71"/>
      <c r="AD9" s="97"/>
      <c r="AE9" s="97"/>
      <c r="AF9" s="97"/>
      <c r="AG9" s="97"/>
      <c r="AH9" s="97"/>
      <c r="AI9" s="97"/>
      <c r="AJ9" s="97"/>
      <c r="AK9" s="97"/>
      <c r="AL9" s="97"/>
      <c r="AM9" s="75"/>
      <c r="AN9" s="75"/>
      <c r="AO9" s="75"/>
      <c r="AP9" s="76"/>
      <c r="AQ9" s="72"/>
      <c r="AR9" s="93"/>
      <c r="AS9" s="93"/>
      <c r="AT9" s="93"/>
      <c r="AU9" s="93"/>
      <c r="AV9" s="93"/>
      <c r="AW9" s="93"/>
      <c r="AX9" s="93"/>
    </row>
    <row r="10" spans="1:50" s="347" customFormat="1" ht="13.5" customHeight="1">
      <c r="B10" s="948" t="s">
        <v>7</v>
      </c>
      <c r="C10" s="950"/>
      <c r="D10" s="948" t="s">
        <v>467</v>
      </c>
      <c r="E10" s="949"/>
      <c r="F10" s="949"/>
      <c r="G10" s="950"/>
      <c r="H10" s="1187">
        <v>40234</v>
      </c>
      <c r="I10" s="1188"/>
      <c r="J10" s="1188"/>
      <c r="K10" s="1188"/>
      <c r="L10" s="1189"/>
      <c r="M10" s="948"/>
      <c r="N10" s="950"/>
      <c r="O10" s="39"/>
      <c r="P10" s="54"/>
      <c r="Q10" s="39"/>
      <c r="R10" s="39"/>
      <c r="S10" s="39"/>
      <c r="T10" s="39"/>
      <c r="U10" s="39"/>
      <c r="V10" s="39"/>
      <c r="W10" s="39"/>
      <c r="X10" s="39"/>
      <c r="Y10" s="39"/>
      <c r="Z10" s="39"/>
      <c r="AA10" s="39"/>
      <c r="AB10" s="39"/>
      <c r="AC10" s="71"/>
      <c r="AD10" s="348"/>
      <c r="AE10" s="348"/>
      <c r="AF10" s="348"/>
      <c r="AG10" s="348"/>
      <c r="AH10" s="348"/>
      <c r="AI10" s="348"/>
      <c r="AJ10" s="348"/>
      <c r="AK10" s="348"/>
      <c r="AL10" s="348"/>
      <c r="AM10" s="75"/>
      <c r="AN10" s="75"/>
      <c r="AO10" s="75"/>
      <c r="AP10" s="76"/>
      <c r="AQ10" s="72"/>
      <c r="AR10" s="349"/>
      <c r="AS10" s="349"/>
      <c r="AT10" s="349"/>
      <c r="AU10" s="349"/>
      <c r="AV10" s="349"/>
      <c r="AW10" s="349"/>
      <c r="AX10" s="349"/>
    </row>
    <row r="11" spans="1:50" s="347" customFormat="1" ht="13.5" customHeight="1">
      <c r="B11" s="948" t="s">
        <v>7</v>
      </c>
      <c r="C11" s="950"/>
      <c r="D11" s="948" t="s">
        <v>468</v>
      </c>
      <c r="E11" s="949"/>
      <c r="F11" s="949"/>
      <c r="G11" s="950"/>
      <c r="H11" s="1187">
        <v>658626</v>
      </c>
      <c r="I11" s="1188"/>
      <c r="J11" s="1188"/>
      <c r="K11" s="1188"/>
      <c r="L11" s="1189"/>
      <c r="M11" s="948"/>
      <c r="N11" s="950"/>
      <c r="O11" s="39"/>
      <c r="P11" s="54"/>
      <c r="Q11" s="39"/>
      <c r="R11" s="39"/>
      <c r="S11" s="39"/>
      <c r="T11" s="39"/>
      <c r="U11" s="39"/>
      <c r="V11" s="39"/>
      <c r="W11" s="39"/>
      <c r="X11" s="39"/>
      <c r="Y11" s="39"/>
      <c r="Z11" s="39"/>
      <c r="AA11" s="39"/>
      <c r="AB11" s="39"/>
      <c r="AC11" s="71"/>
      <c r="AD11" s="348"/>
      <c r="AE11" s="348"/>
      <c r="AF11" s="348"/>
      <c r="AG11" s="348"/>
      <c r="AH11" s="348"/>
      <c r="AI11" s="348"/>
      <c r="AJ11" s="348"/>
      <c r="AK11" s="348"/>
      <c r="AL11" s="348"/>
      <c r="AM11" s="75"/>
      <c r="AN11" s="75"/>
      <c r="AO11" s="75"/>
      <c r="AP11" s="76"/>
      <c r="AQ11" s="72"/>
      <c r="AR11" s="349"/>
      <c r="AS11" s="349"/>
      <c r="AT11" s="349"/>
      <c r="AU11" s="349"/>
      <c r="AV11" s="349"/>
      <c r="AW11" s="349"/>
      <c r="AX11" s="349"/>
    </row>
    <row r="12" spans="1:50" ht="13.5" customHeight="1">
      <c r="B12" s="945" t="s">
        <v>545</v>
      </c>
      <c r="C12" s="946"/>
      <c r="D12" s="946"/>
      <c r="E12" s="946"/>
      <c r="F12" s="946"/>
      <c r="G12" s="947"/>
      <c r="H12" s="1187">
        <f>SUM(H3:H11)</f>
        <v>481723317</v>
      </c>
      <c r="I12" s="1188"/>
      <c r="J12" s="1188"/>
      <c r="K12" s="1188"/>
      <c r="L12" s="1189"/>
      <c r="M12" s="1190"/>
      <c r="N12" s="1190"/>
      <c r="O12" s="39"/>
      <c r="P12" s="54"/>
      <c r="Q12" s="39"/>
      <c r="R12" s="39"/>
      <c r="S12" s="39"/>
      <c r="T12" s="39"/>
      <c r="U12" s="39"/>
      <c r="V12" s="39"/>
      <c r="W12" s="39"/>
      <c r="X12" s="39"/>
      <c r="Y12" s="39"/>
      <c r="Z12" s="39"/>
      <c r="AA12" s="39"/>
      <c r="AB12" s="39"/>
      <c r="AC12" s="71"/>
      <c r="AD12" s="97"/>
      <c r="AE12" s="97"/>
      <c r="AF12" s="97"/>
      <c r="AG12" s="97"/>
      <c r="AH12" s="97"/>
      <c r="AI12" s="97"/>
      <c r="AJ12" s="97"/>
      <c r="AK12" s="97"/>
      <c r="AL12" s="97"/>
      <c r="AM12" s="75"/>
      <c r="AN12" s="75"/>
      <c r="AO12" s="75"/>
      <c r="AP12" s="76"/>
      <c r="AQ12" s="72"/>
      <c r="AR12" s="93"/>
      <c r="AS12" s="93"/>
      <c r="AT12" s="93"/>
      <c r="AU12" s="93"/>
      <c r="AV12" s="93"/>
      <c r="AW12" s="93"/>
      <c r="AX12" s="93"/>
    </row>
    <row r="13" spans="1:50" ht="13.5" customHeight="1">
      <c r="B13" s="945" t="s">
        <v>7</v>
      </c>
      <c r="C13" s="947"/>
      <c r="D13" s="948" t="s">
        <v>486</v>
      </c>
      <c r="E13" s="949"/>
      <c r="F13" s="949"/>
      <c r="G13" s="950"/>
      <c r="H13" s="1195">
        <v>519904959</v>
      </c>
      <c r="I13" s="1195"/>
      <c r="J13" s="1195"/>
      <c r="K13" s="1195"/>
      <c r="L13" s="1195"/>
      <c r="M13" s="1185" t="s">
        <v>480</v>
      </c>
      <c r="N13" s="1185"/>
      <c r="O13" s="39"/>
      <c r="P13" s="54"/>
      <c r="Q13" s="39"/>
      <c r="R13" s="39"/>
      <c r="S13" s="39"/>
      <c r="T13" s="39"/>
      <c r="U13" s="39"/>
      <c r="V13" s="39"/>
      <c r="W13" s="39"/>
      <c r="X13" s="39"/>
      <c r="Y13" s="39"/>
      <c r="Z13" s="39"/>
      <c r="AA13" s="39"/>
      <c r="AB13" s="39"/>
      <c r="AC13" s="71"/>
      <c r="AD13" s="97"/>
      <c r="AE13" s="97"/>
      <c r="AF13" s="97"/>
      <c r="AG13" s="97"/>
      <c r="AH13" s="97"/>
      <c r="AI13" s="97"/>
      <c r="AJ13" s="97"/>
      <c r="AK13" s="97"/>
      <c r="AL13" s="97"/>
      <c r="AM13" s="75"/>
      <c r="AN13" s="75"/>
      <c r="AO13" s="75"/>
      <c r="AP13" s="76"/>
      <c r="AQ13" s="72"/>
      <c r="AR13" s="93"/>
      <c r="AS13" s="93"/>
      <c r="AT13" s="93"/>
      <c r="AU13" s="93"/>
      <c r="AV13" s="93"/>
      <c r="AW13" s="93"/>
      <c r="AX13" s="93"/>
    </row>
    <row r="14" spans="1:50" ht="13.5" customHeight="1">
      <c r="B14" s="945" t="s">
        <v>7</v>
      </c>
      <c r="C14" s="947"/>
      <c r="D14" s="948" t="s">
        <v>486</v>
      </c>
      <c r="E14" s="949"/>
      <c r="F14" s="949"/>
      <c r="G14" s="950"/>
      <c r="H14" s="1187">
        <v>67001783</v>
      </c>
      <c r="I14" s="1188"/>
      <c r="J14" s="1188"/>
      <c r="K14" s="1188"/>
      <c r="L14" s="1189"/>
      <c r="M14" s="1185" t="s">
        <v>482</v>
      </c>
      <c r="N14" s="1185"/>
      <c r="O14" s="39"/>
      <c r="P14" s="54"/>
      <c r="Q14" s="39"/>
      <c r="R14" s="39"/>
      <c r="S14" s="39"/>
      <c r="T14" s="39"/>
      <c r="U14" s="39"/>
      <c r="V14" s="39"/>
      <c r="W14" s="39"/>
      <c r="X14" s="39"/>
      <c r="Y14" s="39"/>
      <c r="Z14" s="39"/>
      <c r="AA14" s="39"/>
      <c r="AB14" s="39"/>
      <c r="AC14" s="71"/>
      <c r="AD14" s="97"/>
      <c r="AE14" s="97"/>
      <c r="AF14" s="97"/>
      <c r="AG14" s="97"/>
      <c r="AH14" s="97"/>
      <c r="AI14" s="97"/>
      <c r="AJ14" s="97"/>
      <c r="AK14" s="97"/>
      <c r="AL14" s="97"/>
      <c r="AM14" s="75"/>
      <c r="AN14" s="75"/>
      <c r="AO14" s="75"/>
      <c r="AP14" s="76"/>
      <c r="AQ14" s="72"/>
      <c r="AR14" s="93"/>
      <c r="AS14" s="93"/>
      <c r="AT14" s="93"/>
      <c r="AU14" s="93"/>
      <c r="AV14" s="93"/>
      <c r="AW14" s="93"/>
      <c r="AX14" s="93"/>
    </row>
    <row r="15" spans="1:50" s="335" customFormat="1" ht="13.5" customHeight="1">
      <c r="B15" s="945" t="s">
        <v>7</v>
      </c>
      <c r="C15" s="1203"/>
      <c r="D15" s="948" t="s">
        <v>486</v>
      </c>
      <c r="E15" s="1204"/>
      <c r="F15" s="1204"/>
      <c r="G15" s="1203"/>
      <c r="H15" s="1187">
        <v>31152965</v>
      </c>
      <c r="I15" s="1204"/>
      <c r="J15" s="1204"/>
      <c r="K15" s="1204"/>
      <c r="L15" s="1203"/>
      <c r="M15" s="945" t="s">
        <v>487</v>
      </c>
      <c r="N15" s="1019"/>
      <c r="O15" s="336"/>
      <c r="P15" s="168"/>
      <c r="Q15" s="338"/>
      <c r="R15" s="339"/>
      <c r="S15" s="339"/>
      <c r="T15" s="339"/>
      <c r="U15" s="339"/>
      <c r="V15" s="339"/>
      <c r="W15" s="339"/>
      <c r="X15" s="339"/>
      <c r="Y15" s="339"/>
      <c r="Z15" s="339"/>
      <c r="AA15" s="339"/>
      <c r="AB15" s="339"/>
      <c r="AC15" s="71"/>
      <c r="AD15" s="337"/>
      <c r="AE15" s="337"/>
      <c r="AF15" s="337"/>
      <c r="AG15" s="337"/>
      <c r="AH15" s="337"/>
      <c r="AI15" s="337"/>
      <c r="AJ15" s="337"/>
      <c r="AK15" s="337"/>
      <c r="AL15" s="337"/>
      <c r="AM15" s="75"/>
      <c r="AN15" s="75"/>
      <c r="AO15" s="75"/>
      <c r="AP15" s="76"/>
      <c r="AQ15" s="72"/>
      <c r="AR15" s="339"/>
      <c r="AS15" s="339"/>
      <c r="AT15" s="339"/>
      <c r="AU15" s="339"/>
      <c r="AV15" s="339"/>
      <c r="AW15" s="339"/>
      <c r="AX15" s="339"/>
    </row>
    <row r="16" spans="1:50" s="454" customFormat="1" ht="13.5" customHeight="1">
      <c r="B16" s="945" t="s">
        <v>7</v>
      </c>
      <c r="C16" s="947"/>
      <c r="D16" s="945" t="s">
        <v>537</v>
      </c>
      <c r="E16" s="949"/>
      <c r="F16" s="949"/>
      <c r="G16" s="950"/>
      <c r="H16" s="1187">
        <v>140949200</v>
      </c>
      <c r="I16" s="1188"/>
      <c r="J16" s="1188"/>
      <c r="K16" s="1188"/>
      <c r="L16" s="1189"/>
      <c r="M16" s="1190" t="s">
        <v>482</v>
      </c>
      <c r="N16" s="1190"/>
      <c r="P16" s="169"/>
      <c r="Q16" s="456"/>
      <c r="R16" s="456"/>
      <c r="S16" s="456"/>
      <c r="T16" s="456"/>
      <c r="U16" s="456"/>
      <c r="V16" s="456"/>
      <c r="W16" s="456"/>
      <c r="X16" s="456"/>
      <c r="Y16" s="456"/>
      <c r="Z16" s="456"/>
      <c r="AA16" s="456"/>
      <c r="AB16" s="456"/>
      <c r="AC16" s="71"/>
      <c r="AD16" s="455"/>
      <c r="AE16" s="455"/>
      <c r="AF16" s="455"/>
      <c r="AG16" s="455"/>
      <c r="AH16" s="455"/>
      <c r="AI16" s="455"/>
      <c r="AJ16" s="455"/>
      <c r="AK16" s="455"/>
      <c r="AL16" s="455"/>
      <c r="AM16" s="75"/>
      <c r="AN16" s="75"/>
      <c r="AO16" s="75"/>
      <c r="AP16" s="76"/>
      <c r="AQ16" s="72"/>
      <c r="AR16" s="456"/>
      <c r="AS16" s="456"/>
      <c r="AT16" s="456"/>
      <c r="AU16" s="456"/>
      <c r="AV16" s="456"/>
      <c r="AW16" s="456"/>
      <c r="AX16" s="456"/>
    </row>
    <row r="17" spans="1:50" ht="13.5" customHeight="1">
      <c r="B17" s="945" t="s">
        <v>190</v>
      </c>
      <c r="C17" s="947"/>
      <c r="D17" s="948" t="s">
        <v>486</v>
      </c>
      <c r="E17" s="949"/>
      <c r="F17" s="949"/>
      <c r="G17" s="950"/>
      <c r="H17" s="1187">
        <v>284564113</v>
      </c>
      <c r="I17" s="1188"/>
      <c r="J17" s="1188"/>
      <c r="K17" s="1188"/>
      <c r="L17" s="1189"/>
      <c r="M17" s="948" t="s">
        <v>536</v>
      </c>
      <c r="N17" s="950"/>
      <c r="P17" s="45"/>
      <c r="Q17" s="93"/>
      <c r="R17" s="93"/>
      <c r="S17" s="93"/>
      <c r="T17" s="93"/>
      <c r="U17" s="93"/>
      <c r="V17" s="93"/>
      <c r="W17" s="93"/>
      <c r="X17" s="93"/>
      <c r="Y17" s="93"/>
      <c r="Z17" s="93"/>
      <c r="AA17" s="93"/>
      <c r="AB17" s="93"/>
      <c r="AC17" s="71"/>
      <c r="AD17" s="97"/>
      <c r="AE17" s="97"/>
      <c r="AF17" s="97"/>
      <c r="AG17" s="97"/>
      <c r="AH17" s="97"/>
      <c r="AI17" s="97"/>
      <c r="AJ17" s="97"/>
      <c r="AK17" s="97"/>
      <c r="AL17" s="97"/>
      <c r="AM17" s="75"/>
      <c r="AN17" s="75"/>
      <c r="AO17" s="75"/>
      <c r="AP17" s="76"/>
      <c r="AQ17" s="72"/>
      <c r="AR17" s="93"/>
      <c r="AS17" s="93"/>
      <c r="AT17" s="93"/>
      <c r="AU17" s="93"/>
      <c r="AV17" s="93"/>
      <c r="AW17" s="93"/>
      <c r="AX17" s="93"/>
    </row>
    <row r="18" spans="1:50" s="454" customFormat="1" ht="13.5" customHeight="1">
      <c r="B18" s="945" t="s">
        <v>190</v>
      </c>
      <c r="C18" s="947"/>
      <c r="D18" s="948" t="s">
        <v>537</v>
      </c>
      <c r="E18" s="949"/>
      <c r="F18" s="949"/>
      <c r="G18" s="950"/>
      <c r="H18" s="1187">
        <v>10067800</v>
      </c>
      <c r="I18" s="1188"/>
      <c r="J18" s="1188"/>
      <c r="K18" s="1188"/>
      <c r="L18" s="1189"/>
      <c r="M18" s="1190" t="s">
        <v>536</v>
      </c>
      <c r="N18" s="1190"/>
      <c r="P18" s="168"/>
      <c r="Q18" s="456"/>
      <c r="R18" s="456"/>
      <c r="S18" s="456"/>
      <c r="T18" s="456"/>
      <c r="U18" s="456"/>
      <c r="V18" s="456"/>
      <c r="W18" s="456"/>
      <c r="X18" s="456"/>
      <c r="Y18" s="456"/>
      <c r="Z18" s="456"/>
      <c r="AA18" s="456"/>
      <c r="AB18" s="456"/>
      <c r="AC18" s="71"/>
      <c r="AD18" s="455"/>
      <c r="AE18" s="455"/>
      <c r="AF18" s="455"/>
      <c r="AG18" s="455"/>
      <c r="AH18" s="455"/>
      <c r="AI18" s="455"/>
      <c r="AJ18" s="455"/>
      <c r="AK18" s="455"/>
      <c r="AL18" s="455"/>
      <c r="AM18" s="75"/>
      <c r="AN18" s="75"/>
      <c r="AO18" s="75"/>
      <c r="AP18" s="76"/>
      <c r="AQ18" s="72"/>
      <c r="AR18" s="456"/>
      <c r="AS18" s="456"/>
      <c r="AT18" s="456"/>
      <c r="AU18" s="456"/>
      <c r="AV18" s="456"/>
      <c r="AW18" s="456"/>
      <c r="AX18" s="456"/>
    </row>
    <row r="19" spans="1:50" s="161" customFormat="1" ht="13.5" customHeight="1">
      <c r="B19" s="945" t="s">
        <v>67</v>
      </c>
      <c r="C19" s="947"/>
      <c r="D19" s="948" t="s">
        <v>486</v>
      </c>
      <c r="E19" s="949"/>
      <c r="F19" s="949"/>
      <c r="G19" s="950"/>
      <c r="H19" s="1195">
        <v>287745652</v>
      </c>
      <c r="I19" s="1195"/>
      <c r="J19" s="1195"/>
      <c r="K19" s="1195"/>
      <c r="L19" s="1195"/>
      <c r="M19" s="1185" t="s">
        <v>484</v>
      </c>
      <c r="N19" s="1185"/>
      <c r="O19" s="166"/>
      <c r="P19" s="44"/>
      <c r="AC19" s="71"/>
      <c r="AD19" s="162"/>
      <c r="AE19" s="162"/>
      <c r="AF19" s="162"/>
      <c r="AG19" s="162"/>
      <c r="AH19" s="162"/>
      <c r="AI19" s="162"/>
      <c r="AJ19" s="162"/>
      <c r="AK19" s="162"/>
      <c r="AL19" s="162"/>
      <c r="AM19" s="75"/>
      <c r="AN19" s="75"/>
      <c r="AO19" s="75"/>
      <c r="AP19" s="76"/>
      <c r="AQ19" s="72"/>
      <c r="AR19" s="165"/>
      <c r="AS19" s="165"/>
      <c r="AT19" s="165"/>
      <c r="AU19" s="165"/>
      <c r="AV19" s="165"/>
      <c r="AW19" s="165"/>
      <c r="AX19" s="165"/>
    </row>
    <row r="20" spans="1:50" ht="13.5" customHeight="1">
      <c r="B20" s="945" t="s">
        <v>8</v>
      </c>
      <c r="C20" s="947"/>
      <c r="D20" s="948" t="s">
        <v>486</v>
      </c>
      <c r="E20" s="949"/>
      <c r="F20" s="949"/>
      <c r="G20" s="950"/>
      <c r="H20" s="1195">
        <v>176327105</v>
      </c>
      <c r="I20" s="1195"/>
      <c r="J20" s="1195"/>
      <c r="K20" s="1195"/>
      <c r="L20" s="1195"/>
      <c r="M20" s="1185" t="s">
        <v>485</v>
      </c>
      <c r="N20" s="1185"/>
      <c r="O20" s="92"/>
      <c r="AC20" s="71"/>
      <c r="AD20" s="97"/>
      <c r="AE20" s="97"/>
      <c r="AF20" s="97"/>
      <c r="AG20" s="97"/>
      <c r="AH20" s="97"/>
      <c r="AI20" s="97"/>
      <c r="AJ20" s="97"/>
      <c r="AK20" s="97"/>
      <c r="AL20" s="97"/>
      <c r="AM20" s="75"/>
      <c r="AN20" s="75"/>
      <c r="AO20" s="75"/>
      <c r="AP20" s="76"/>
      <c r="AQ20" s="72"/>
      <c r="AR20" s="93"/>
      <c r="AS20" s="93"/>
      <c r="AT20" s="93"/>
      <c r="AU20" s="93"/>
      <c r="AV20" s="93"/>
      <c r="AW20" s="93"/>
      <c r="AX20" s="93"/>
    </row>
    <row r="21" spans="1:50" ht="13.5" customHeight="1">
      <c r="B21" s="945" t="s">
        <v>458</v>
      </c>
      <c r="C21" s="947"/>
      <c r="D21" s="945" t="s">
        <v>537</v>
      </c>
      <c r="E21" s="949"/>
      <c r="F21" s="949"/>
      <c r="G21" s="950"/>
      <c r="H21" s="1187">
        <v>65440700</v>
      </c>
      <c r="I21" s="1188"/>
      <c r="J21" s="1188"/>
      <c r="K21" s="1188"/>
      <c r="L21" s="1189"/>
      <c r="M21" s="1190" t="s">
        <v>483</v>
      </c>
      <c r="N21" s="1190"/>
      <c r="O21" s="167"/>
      <c r="P21" s="168"/>
      <c r="Q21" s="317"/>
      <c r="R21" s="93"/>
      <c r="S21" s="93"/>
      <c r="T21" s="93"/>
      <c r="U21" s="93"/>
      <c r="V21" s="93"/>
      <c r="W21" s="93"/>
      <c r="X21" s="93"/>
      <c r="Y21" s="93"/>
      <c r="Z21" s="93"/>
      <c r="AA21" s="93"/>
      <c r="AB21" s="93"/>
      <c r="AC21" s="71"/>
      <c r="AD21" s="97"/>
      <c r="AE21" s="97"/>
      <c r="AF21" s="97"/>
      <c r="AG21" s="97"/>
      <c r="AH21" s="97"/>
      <c r="AI21" s="97"/>
      <c r="AJ21" s="97"/>
      <c r="AK21" s="97"/>
      <c r="AL21" s="97"/>
      <c r="AM21" s="75"/>
      <c r="AN21" s="75"/>
      <c r="AO21" s="75"/>
      <c r="AP21" s="76"/>
      <c r="AQ21" s="72"/>
      <c r="AR21" s="93"/>
      <c r="AS21" s="93"/>
      <c r="AT21" s="93"/>
      <c r="AU21" s="93"/>
      <c r="AV21" s="93"/>
      <c r="AW21" s="93"/>
      <c r="AX21" s="93"/>
    </row>
    <row r="22" spans="1:50" ht="13.5" customHeight="1">
      <c r="B22" s="1193" t="s">
        <v>87</v>
      </c>
      <c r="C22" s="1206"/>
      <c r="D22" s="1206"/>
      <c r="E22" s="1206"/>
      <c r="F22" s="1206"/>
      <c r="G22" s="1194"/>
      <c r="H22" s="1166">
        <f>SUM(H13:H21)</f>
        <v>1583154277</v>
      </c>
      <c r="I22" s="1207"/>
      <c r="J22" s="1207"/>
      <c r="K22" s="1207"/>
      <c r="L22" s="1167"/>
      <c r="M22" s="1208"/>
      <c r="N22" s="1209"/>
      <c r="O22" s="92"/>
      <c r="AC22" s="71"/>
      <c r="AD22" s="97"/>
      <c r="AE22" s="97"/>
      <c r="AF22" s="97"/>
      <c r="AG22" s="97"/>
      <c r="AH22" s="97"/>
      <c r="AI22" s="97"/>
      <c r="AJ22" s="97"/>
      <c r="AK22" s="97"/>
      <c r="AL22" s="97"/>
      <c r="AM22" s="75"/>
      <c r="AN22" s="75"/>
      <c r="AO22" s="75"/>
      <c r="AP22" s="76"/>
      <c r="AQ22" s="72"/>
      <c r="AR22" s="93"/>
      <c r="AS22" s="93"/>
      <c r="AT22" s="93"/>
      <c r="AU22" s="93"/>
      <c r="AV22" s="93"/>
      <c r="AW22" s="93"/>
      <c r="AX22" s="93"/>
    </row>
    <row r="23" spans="1:50" ht="26.25" customHeight="1">
      <c r="B23" s="1193" t="s">
        <v>7</v>
      </c>
      <c r="C23" s="1194"/>
      <c r="D23" s="945" t="s">
        <v>579</v>
      </c>
      <c r="E23" s="949"/>
      <c r="F23" s="949"/>
      <c r="G23" s="950"/>
      <c r="H23" s="1195">
        <v>15000000</v>
      </c>
      <c r="I23" s="1195"/>
      <c r="J23" s="1195"/>
      <c r="K23" s="1195"/>
      <c r="L23" s="1195"/>
      <c r="M23" s="945" t="s">
        <v>580</v>
      </c>
      <c r="N23" s="947"/>
      <c r="O23" s="1148"/>
      <c r="P23" s="1148"/>
      <c r="AC23" s="71"/>
      <c r="AD23" s="97"/>
      <c r="AE23" s="97"/>
      <c r="AF23" s="97"/>
      <c r="AG23" s="97"/>
      <c r="AH23" s="97"/>
      <c r="AI23" s="97"/>
      <c r="AJ23" s="97"/>
      <c r="AK23" s="97"/>
      <c r="AL23" s="97"/>
      <c r="AM23" s="75"/>
      <c r="AN23" s="75"/>
      <c r="AO23" s="75"/>
      <c r="AP23" s="76"/>
      <c r="AQ23" s="72"/>
      <c r="AR23" s="93"/>
      <c r="AS23" s="93"/>
      <c r="AT23" s="93"/>
      <c r="AU23" s="93"/>
      <c r="AV23" s="93"/>
      <c r="AW23" s="93"/>
      <c r="AX23" s="93"/>
    </row>
    <row r="24" spans="1:50" ht="21" customHeight="1">
      <c r="B24" s="1169" t="s">
        <v>107</v>
      </c>
      <c r="C24" s="1170"/>
      <c r="D24" s="1170"/>
      <c r="E24" s="1170"/>
      <c r="F24" s="1170"/>
      <c r="G24" s="1171"/>
      <c r="H24" s="1205">
        <f>H12+H22+H23</f>
        <v>2079877594</v>
      </c>
      <c r="I24" s="1205"/>
      <c r="J24" s="1205"/>
      <c r="K24" s="1205"/>
      <c r="L24" s="1205"/>
      <c r="M24" s="755"/>
      <c r="N24" s="755"/>
      <c r="O24" s="40"/>
      <c r="P24" s="55"/>
      <c r="Q24" s="40"/>
      <c r="R24" s="40"/>
      <c r="S24" s="40"/>
      <c r="T24" s="40"/>
      <c r="U24" s="40"/>
      <c r="V24" s="40"/>
      <c r="W24" s="40"/>
      <c r="X24" s="40"/>
      <c r="Y24" s="40"/>
      <c r="Z24" s="40"/>
      <c r="AA24" s="40"/>
      <c r="AB24" s="40"/>
      <c r="AC24" s="71"/>
      <c r="AD24" s="97"/>
      <c r="AE24" s="97"/>
      <c r="AF24" s="97"/>
      <c r="AG24" s="97"/>
      <c r="AH24" s="97"/>
      <c r="AI24" s="97"/>
      <c r="AJ24" s="97"/>
      <c r="AK24" s="97"/>
      <c r="AL24" s="97"/>
      <c r="AM24" s="75"/>
      <c r="AN24" s="75"/>
      <c r="AO24" s="75"/>
      <c r="AP24" s="76"/>
      <c r="AQ24" s="72"/>
      <c r="AR24" s="93"/>
      <c r="AS24" s="93"/>
      <c r="AT24" s="93"/>
      <c r="AU24" s="93"/>
      <c r="AV24" s="93"/>
      <c r="AW24" s="93"/>
      <c r="AX24" s="93"/>
    </row>
    <row r="25" spans="1:50" ht="3.75" customHeight="1">
      <c r="O25" s="40"/>
      <c r="P25" s="55"/>
      <c r="Q25" s="40"/>
      <c r="R25" s="40"/>
      <c r="S25" s="40"/>
      <c r="T25" s="40"/>
      <c r="U25" s="40"/>
      <c r="V25" s="40"/>
      <c r="W25" s="40"/>
      <c r="X25" s="40"/>
      <c r="Y25" s="40"/>
      <c r="Z25" s="40"/>
      <c r="AA25" s="40"/>
      <c r="AB25" s="40"/>
      <c r="AC25" s="71"/>
      <c r="AD25" s="97"/>
      <c r="AE25" s="97"/>
      <c r="AF25" s="97"/>
      <c r="AG25" s="97"/>
      <c r="AH25" s="97"/>
      <c r="AI25" s="97"/>
      <c r="AJ25" s="97"/>
      <c r="AK25" s="97"/>
      <c r="AL25" s="97"/>
      <c r="AM25" s="75"/>
      <c r="AN25" s="75"/>
      <c r="AO25" s="75"/>
      <c r="AP25" s="76"/>
      <c r="AQ25" s="72"/>
      <c r="AR25" s="93"/>
      <c r="AS25" s="93"/>
      <c r="AT25" s="93"/>
      <c r="AU25" s="93"/>
      <c r="AV25" s="93"/>
      <c r="AW25" s="93"/>
      <c r="AX25" s="93"/>
    </row>
    <row r="26" spans="1:50" ht="18.75" customHeight="1">
      <c r="A26" s="96" t="s">
        <v>68</v>
      </c>
      <c r="L26" s="1216"/>
      <c r="M26" s="1216"/>
      <c r="N26" s="1216"/>
      <c r="O26" s="40"/>
      <c r="P26" s="55"/>
      <c r="Q26" s="40"/>
      <c r="R26" s="40"/>
      <c r="S26" s="40"/>
      <c r="T26" s="40"/>
      <c r="U26" s="40"/>
      <c r="V26" s="40"/>
      <c r="W26" s="40"/>
      <c r="X26" s="40"/>
      <c r="Y26" s="40"/>
      <c r="Z26" s="40"/>
      <c r="AA26" s="40"/>
      <c r="AB26" s="40"/>
      <c r="AC26" s="71"/>
      <c r="AD26" s="97"/>
      <c r="AE26" s="97"/>
      <c r="AF26" s="97"/>
      <c r="AG26" s="97"/>
      <c r="AH26" s="97"/>
      <c r="AI26" s="97"/>
      <c r="AJ26" s="97"/>
      <c r="AK26" s="97"/>
      <c r="AL26" s="97"/>
      <c r="AM26" s="75"/>
      <c r="AN26" s="75"/>
      <c r="AO26" s="75"/>
      <c r="AP26" s="76"/>
      <c r="AQ26" s="72"/>
      <c r="AR26" s="93"/>
      <c r="AS26" s="93"/>
      <c r="AT26" s="93"/>
      <c r="AU26" s="93"/>
      <c r="AV26" s="93"/>
      <c r="AW26" s="93"/>
      <c r="AX26" s="93"/>
    </row>
    <row r="27" spans="1:50" ht="18" customHeight="1" thickBot="1">
      <c r="B27" s="761" t="s">
        <v>5</v>
      </c>
      <c r="C27" s="763"/>
      <c r="D27" s="761" t="s">
        <v>69</v>
      </c>
      <c r="E27" s="763"/>
      <c r="F27" s="761" t="s">
        <v>70</v>
      </c>
      <c r="G27" s="762"/>
      <c r="H27" s="763"/>
      <c r="I27" s="776" t="s">
        <v>71</v>
      </c>
      <c r="J27" s="776"/>
      <c r="K27" s="776"/>
      <c r="L27" s="776"/>
      <c r="M27" s="776" t="s">
        <v>72</v>
      </c>
      <c r="N27" s="776"/>
      <c r="O27" s="40"/>
      <c r="P27" s="55"/>
      <c r="Q27" s="40"/>
      <c r="R27" s="40"/>
      <c r="S27" s="40"/>
      <c r="T27" s="40"/>
      <c r="U27" s="40"/>
      <c r="V27" s="40"/>
      <c r="W27" s="40"/>
      <c r="X27" s="40"/>
      <c r="Y27" s="40"/>
      <c r="Z27" s="40"/>
      <c r="AA27" s="40"/>
      <c r="AB27" s="40"/>
      <c r="AC27" s="71"/>
      <c r="AD27" s="97"/>
      <c r="AE27" s="97"/>
      <c r="AF27" s="97"/>
      <c r="AG27" s="97"/>
      <c r="AH27" s="97"/>
      <c r="AI27" s="97"/>
      <c r="AJ27" s="97"/>
      <c r="AK27" s="97"/>
      <c r="AL27" s="97"/>
      <c r="AM27" s="75"/>
      <c r="AN27" s="75"/>
      <c r="AO27" s="75"/>
      <c r="AP27" s="76"/>
      <c r="AQ27" s="72"/>
      <c r="AR27" s="93"/>
      <c r="AS27" s="93"/>
      <c r="AT27" s="93"/>
      <c r="AU27" s="93"/>
      <c r="AV27" s="93"/>
      <c r="AW27" s="93"/>
      <c r="AX27" s="93"/>
    </row>
    <row r="28" spans="1:50" s="165" customFormat="1" ht="17.25" customHeight="1" thickTop="1">
      <c r="B28" s="1217" t="s">
        <v>189</v>
      </c>
      <c r="C28" s="1218"/>
      <c r="D28" s="1155" t="s">
        <v>183</v>
      </c>
      <c r="E28" s="1156"/>
      <c r="F28" s="747">
        <v>4240</v>
      </c>
      <c r="G28" s="748"/>
      <c r="H28" s="749"/>
      <c r="I28" s="731">
        <v>0</v>
      </c>
      <c r="J28" s="731"/>
      <c r="K28" s="731"/>
      <c r="L28" s="731"/>
      <c r="M28" s="1191">
        <f t="shared" ref="M28:M39" si="0">F28+I28</f>
        <v>4240</v>
      </c>
      <c r="N28" s="1192"/>
      <c r="O28" s="73"/>
      <c r="P28" s="56"/>
      <c r="Q28" s="73"/>
      <c r="R28" s="73"/>
      <c r="S28" s="73"/>
      <c r="T28" s="73"/>
      <c r="U28" s="73"/>
      <c r="V28" s="73"/>
      <c r="W28" s="73"/>
      <c r="X28" s="73"/>
      <c r="Y28" s="73"/>
      <c r="Z28" s="73"/>
      <c r="AA28" s="73"/>
      <c r="AB28" s="73"/>
      <c r="AC28" s="162"/>
      <c r="AD28" s="162"/>
      <c r="AE28" s="162"/>
      <c r="AF28" s="162"/>
      <c r="AG28" s="162"/>
      <c r="AH28" s="162"/>
      <c r="AI28" s="162"/>
      <c r="AJ28" s="162"/>
      <c r="AK28" s="162"/>
      <c r="AL28" s="162"/>
      <c r="AM28" s="75"/>
      <c r="AN28" s="75"/>
      <c r="AO28" s="75"/>
      <c r="AP28" s="76"/>
      <c r="AQ28" s="72"/>
    </row>
    <row r="29" spans="1:50" ht="17.25" customHeight="1">
      <c r="B29" s="1033" t="s">
        <v>73</v>
      </c>
      <c r="C29" s="1180"/>
      <c r="D29" s="1155" t="s">
        <v>178</v>
      </c>
      <c r="E29" s="1156"/>
      <c r="F29" s="747">
        <v>6888709</v>
      </c>
      <c r="G29" s="748"/>
      <c r="H29" s="749"/>
      <c r="I29" s="731">
        <v>430392</v>
      </c>
      <c r="J29" s="731"/>
      <c r="K29" s="731"/>
      <c r="L29" s="731"/>
      <c r="M29" s="1191">
        <f t="shared" si="0"/>
        <v>7319101</v>
      </c>
      <c r="N29" s="1192"/>
      <c r="O29" s="70"/>
      <c r="P29" s="55"/>
      <c r="Q29" s="40"/>
      <c r="R29" s="40"/>
      <c r="S29" s="40"/>
      <c r="T29" s="40"/>
      <c r="U29" s="40"/>
      <c r="V29" s="40"/>
      <c r="W29" s="40"/>
      <c r="X29" s="40"/>
      <c r="Y29" s="40"/>
      <c r="Z29" s="40"/>
      <c r="AA29" s="40"/>
      <c r="AB29" s="40"/>
      <c r="AC29" s="71"/>
      <c r="AD29" s="97"/>
      <c r="AE29" s="97"/>
      <c r="AF29" s="97"/>
      <c r="AG29" s="97"/>
      <c r="AH29" s="97"/>
      <c r="AI29" s="97"/>
      <c r="AJ29" s="97"/>
      <c r="AK29" s="97"/>
      <c r="AL29" s="97"/>
      <c r="AM29" s="75"/>
      <c r="AN29" s="75"/>
      <c r="AO29" s="75"/>
      <c r="AP29" s="76"/>
      <c r="AQ29" s="72"/>
      <c r="AR29" s="93"/>
      <c r="AS29" s="93"/>
      <c r="AT29" s="93"/>
      <c r="AU29" s="93"/>
      <c r="AV29" s="93"/>
      <c r="AW29" s="93"/>
      <c r="AX29" s="93"/>
    </row>
    <row r="30" spans="1:50" s="93" customFormat="1" ht="17.25" customHeight="1">
      <c r="A30" s="90"/>
      <c r="B30" s="1031" t="s">
        <v>74</v>
      </c>
      <c r="C30" s="1032"/>
      <c r="D30" s="1164" t="s">
        <v>168</v>
      </c>
      <c r="E30" s="1165"/>
      <c r="F30" s="706">
        <v>3467230</v>
      </c>
      <c r="G30" s="707"/>
      <c r="H30" s="708"/>
      <c r="I30" s="689">
        <v>1246800</v>
      </c>
      <c r="J30" s="689"/>
      <c r="K30" s="689"/>
      <c r="L30" s="689"/>
      <c r="M30" s="1166">
        <f t="shared" si="0"/>
        <v>4714030</v>
      </c>
      <c r="N30" s="1167"/>
      <c r="O30" s="70"/>
      <c r="P30" s="46"/>
      <c r="Q30" s="70"/>
      <c r="R30" s="70"/>
      <c r="S30" s="70"/>
      <c r="T30" s="70"/>
      <c r="U30" s="70"/>
      <c r="V30" s="70"/>
      <c r="W30" s="70"/>
      <c r="X30" s="70"/>
      <c r="Y30" s="70"/>
      <c r="Z30" s="70"/>
      <c r="AA30" s="70"/>
      <c r="AB30" s="70"/>
      <c r="AC30" s="97"/>
      <c r="AD30" s="97"/>
      <c r="AE30" s="97"/>
      <c r="AF30" s="97"/>
      <c r="AG30" s="97"/>
      <c r="AH30" s="97"/>
      <c r="AI30" s="97"/>
      <c r="AJ30" s="97"/>
      <c r="AK30" s="97"/>
      <c r="AL30" s="97"/>
      <c r="AM30" s="75"/>
      <c r="AN30" s="75"/>
      <c r="AO30" s="75"/>
      <c r="AP30" s="76"/>
      <c r="AQ30" s="72"/>
    </row>
    <row r="31" spans="1:50" s="456" customFormat="1" ht="21" customHeight="1">
      <c r="A31" s="454"/>
      <c r="B31" s="1210" t="s">
        <v>75</v>
      </c>
      <c r="C31" s="1211"/>
      <c r="D31" s="1157" t="s">
        <v>538</v>
      </c>
      <c r="E31" s="1158"/>
      <c r="F31" s="706">
        <v>1500</v>
      </c>
      <c r="G31" s="707"/>
      <c r="H31" s="708"/>
      <c r="I31" s="689">
        <v>500</v>
      </c>
      <c r="J31" s="689"/>
      <c r="K31" s="689"/>
      <c r="L31" s="689"/>
      <c r="M31" s="1166">
        <f t="shared" ref="M31" si="1">F31+I31</f>
        <v>2000</v>
      </c>
      <c r="N31" s="1167"/>
      <c r="O31" s="77"/>
      <c r="P31" s="46"/>
      <c r="Q31" s="457"/>
      <c r="R31" s="457"/>
      <c r="S31" s="457"/>
      <c r="T31" s="457"/>
      <c r="U31" s="457"/>
      <c r="V31" s="457"/>
      <c r="W31" s="457"/>
      <c r="X31" s="457"/>
      <c r="Y31" s="457"/>
      <c r="Z31" s="457"/>
      <c r="AA31" s="457"/>
      <c r="AB31" s="457"/>
      <c r="AC31" s="455"/>
      <c r="AD31" s="455"/>
      <c r="AE31" s="455"/>
      <c r="AF31" s="455"/>
      <c r="AG31" s="455"/>
      <c r="AH31" s="455"/>
      <c r="AI31" s="455"/>
      <c r="AJ31" s="455"/>
      <c r="AK31" s="455"/>
      <c r="AL31" s="455"/>
      <c r="AM31" s="75"/>
      <c r="AN31" s="75"/>
      <c r="AO31" s="75"/>
      <c r="AP31" s="76"/>
      <c r="AQ31" s="72"/>
    </row>
    <row r="32" spans="1:50" s="456" customFormat="1" ht="21" customHeight="1">
      <c r="A32" s="454"/>
      <c r="B32" s="1212"/>
      <c r="C32" s="1213"/>
      <c r="D32" s="1157" t="s">
        <v>539</v>
      </c>
      <c r="E32" s="1165"/>
      <c r="F32" s="706">
        <v>321030</v>
      </c>
      <c r="G32" s="707"/>
      <c r="H32" s="708"/>
      <c r="I32" s="689">
        <v>95870</v>
      </c>
      <c r="J32" s="689"/>
      <c r="K32" s="689"/>
      <c r="L32" s="689"/>
      <c r="M32" s="1166">
        <f t="shared" ref="M32:M33" si="2">F32+I32</f>
        <v>416900</v>
      </c>
      <c r="N32" s="1167"/>
      <c r="O32" s="457"/>
      <c r="P32" s="46"/>
      <c r="Q32" s="457"/>
      <c r="R32" s="457"/>
      <c r="S32" s="457"/>
      <c r="T32" s="457"/>
      <c r="U32" s="457"/>
      <c r="V32" s="457"/>
      <c r="W32" s="457"/>
      <c r="X32" s="457"/>
      <c r="Y32" s="457"/>
      <c r="Z32" s="457"/>
      <c r="AA32" s="457"/>
      <c r="AB32" s="457"/>
      <c r="AC32" s="455"/>
      <c r="AD32" s="455"/>
      <c r="AE32" s="455"/>
      <c r="AF32" s="455"/>
      <c r="AG32" s="455"/>
      <c r="AH32" s="455"/>
      <c r="AI32" s="455"/>
      <c r="AJ32" s="455"/>
      <c r="AK32" s="455"/>
      <c r="AL32" s="455"/>
      <c r="AM32" s="75"/>
      <c r="AN32" s="75"/>
      <c r="AO32" s="75"/>
      <c r="AP32" s="76"/>
      <c r="AQ32" s="72"/>
    </row>
    <row r="33" spans="1:43" s="456" customFormat="1" ht="21" customHeight="1">
      <c r="A33" s="454"/>
      <c r="B33" s="1212"/>
      <c r="C33" s="1213"/>
      <c r="D33" s="1157" t="s">
        <v>552</v>
      </c>
      <c r="E33" s="1165"/>
      <c r="F33" s="706">
        <v>20</v>
      </c>
      <c r="G33" s="707"/>
      <c r="H33" s="708"/>
      <c r="I33" s="689">
        <v>8</v>
      </c>
      <c r="J33" s="689"/>
      <c r="K33" s="689"/>
      <c r="L33" s="689"/>
      <c r="M33" s="1166">
        <f t="shared" si="2"/>
        <v>28</v>
      </c>
      <c r="N33" s="1167"/>
      <c r="O33" s="457"/>
      <c r="P33" s="46"/>
      <c r="Q33" s="457"/>
      <c r="R33" s="457"/>
      <c r="S33" s="457"/>
      <c r="T33" s="457"/>
      <c r="U33" s="457"/>
      <c r="V33" s="457"/>
      <c r="W33" s="457"/>
      <c r="X33" s="457"/>
      <c r="Y33" s="457"/>
      <c r="Z33" s="457"/>
      <c r="AA33" s="457"/>
      <c r="AB33" s="457"/>
      <c r="AC33" s="455"/>
      <c r="AD33" s="455"/>
      <c r="AE33" s="455"/>
      <c r="AF33" s="455"/>
      <c r="AG33" s="455"/>
      <c r="AH33" s="455"/>
      <c r="AI33" s="455"/>
      <c r="AJ33" s="455"/>
      <c r="AK33" s="455"/>
      <c r="AL33" s="455"/>
      <c r="AM33" s="75"/>
      <c r="AN33" s="75"/>
      <c r="AO33" s="75"/>
      <c r="AP33" s="76"/>
      <c r="AQ33" s="72"/>
    </row>
    <row r="34" spans="1:43" s="93" customFormat="1" ht="21" customHeight="1">
      <c r="A34" s="90"/>
      <c r="B34" s="1212"/>
      <c r="C34" s="1213"/>
      <c r="D34" s="1157" t="s">
        <v>540</v>
      </c>
      <c r="E34" s="1158"/>
      <c r="F34" s="706">
        <v>15800</v>
      </c>
      <c r="G34" s="707"/>
      <c r="H34" s="708"/>
      <c r="I34" s="689">
        <v>0</v>
      </c>
      <c r="J34" s="689"/>
      <c r="K34" s="689"/>
      <c r="L34" s="689"/>
      <c r="M34" s="1166">
        <f t="shared" ref="M34" si="3">F34+I34</f>
        <v>15800</v>
      </c>
      <c r="N34" s="1167"/>
      <c r="O34" s="77"/>
      <c r="P34" s="46"/>
      <c r="Q34" s="70"/>
      <c r="R34" s="70"/>
      <c r="S34" s="70"/>
      <c r="T34" s="70"/>
      <c r="U34" s="70"/>
      <c r="V34" s="70"/>
      <c r="W34" s="70"/>
      <c r="X34" s="70"/>
      <c r="Y34" s="70"/>
      <c r="Z34" s="70"/>
      <c r="AA34" s="70"/>
      <c r="AB34" s="70"/>
      <c r="AC34" s="97"/>
      <c r="AD34" s="97"/>
      <c r="AE34" s="97"/>
      <c r="AF34" s="97"/>
      <c r="AG34" s="97"/>
      <c r="AH34" s="97"/>
      <c r="AI34" s="97"/>
      <c r="AJ34" s="97"/>
      <c r="AK34" s="97"/>
      <c r="AL34" s="97"/>
      <c r="AM34" s="75"/>
      <c r="AN34" s="75"/>
      <c r="AO34" s="75"/>
      <c r="AP34" s="76"/>
      <c r="AQ34" s="72"/>
    </row>
    <row r="35" spans="1:43" s="456" customFormat="1" ht="17.25" customHeight="1">
      <c r="A35" s="454"/>
      <c r="B35" s="1214"/>
      <c r="C35" s="1215"/>
      <c r="D35" s="1157" t="s">
        <v>554</v>
      </c>
      <c r="E35" s="1158"/>
      <c r="F35" s="876">
        <v>223000</v>
      </c>
      <c r="G35" s="877"/>
      <c r="H35" s="878"/>
      <c r="I35" s="689">
        <v>0</v>
      </c>
      <c r="J35" s="689"/>
      <c r="K35" s="689"/>
      <c r="L35" s="689"/>
      <c r="M35" s="1166">
        <f t="shared" ref="M35" si="4">F35+I35</f>
        <v>223000</v>
      </c>
      <c r="N35" s="1167"/>
      <c r="O35" s="77"/>
      <c r="P35" s="46"/>
      <c r="Q35" s="457"/>
      <c r="R35" s="457"/>
      <c r="S35" s="457"/>
      <c r="T35" s="457"/>
      <c r="U35" s="457"/>
      <c r="V35" s="457"/>
      <c r="W35" s="457"/>
      <c r="X35" s="457"/>
      <c r="Y35" s="457"/>
      <c r="Z35" s="457"/>
      <c r="AA35" s="457"/>
      <c r="AB35" s="457"/>
      <c r="AC35" s="455"/>
      <c r="AD35" s="455"/>
      <c r="AE35" s="455"/>
      <c r="AF35" s="455"/>
      <c r="AG35" s="455"/>
      <c r="AH35" s="455"/>
      <c r="AI35" s="455"/>
      <c r="AJ35" s="455"/>
      <c r="AK35" s="455"/>
      <c r="AL35" s="455"/>
      <c r="AM35" s="75"/>
      <c r="AN35" s="75"/>
      <c r="AO35" s="75"/>
      <c r="AP35" s="76"/>
      <c r="AQ35" s="72"/>
    </row>
    <row r="36" spans="1:43" s="462" customFormat="1" ht="16.5" customHeight="1">
      <c r="A36" s="458"/>
      <c r="B36" s="1162" t="s">
        <v>553</v>
      </c>
      <c r="C36" s="1163"/>
      <c r="D36" s="1157" t="s">
        <v>541</v>
      </c>
      <c r="E36" s="1158"/>
      <c r="F36" s="876">
        <v>1944030</v>
      </c>
      <c r="G36" s="877"/>
      <c r="H36" s="878"/>
      <c r="I36" s="706">
        <v>648010</v>
      </c>
      <c r="J36" s="707"/>
      <c r="K36" s="707"/>
      <c r="L36" s="708"/>
      <c r="M36" s="1166">
        <f t="shared" ref="M36" si="5">F36+I36</f>
        <v>2592040</v>
      </c>
      <c r="N36" s="1167"/>
      <c r="O36" s="77"/>
      <c r="P36" s="46"/>
      <c r="Q36" s="461"/>
      <c r="R36" s="461"/>
      <c r="S36" s="461"/>
      <c r="T36" s="461"/>
      <c r="U36" s="461"/>
      <c r="V36" s="461"/>
      <c r="W36" s="461"/>
      <c r="X36" s="461"/>
      <c r="Y36" s="461"/>
      <c r="Z36" s="461"/>
      <c r="AA36" s="461"/>
      <c r="AB36" s="461"/>
      <c r="AC36" s="463"/>
      <c r="AD36" s="463"/>
      <c r="AE36" s="463"/>
      <c r="AF36" s="463"/>
      <c r="AG36" s="463"/>
      <c r="AH36" s="463"/>
      <c r="AI36" s="463"/>
      <c r="AJ36" s="463"/>
      <c r="AK36" s="463"/>
      <c r="AL36" s="463"/>
      <c r="AM36" s="75"/>
      <c r="AN36" s="75"/>
      <c r="AO36" s="75"/>
      <c r="AP36" s="76"/>
      <c r="AQ36" s="72"/>
    </row>
    <row r="37" spans="1:43" s="93" customFormat="1" ht="16.5" customHeight="1">
      <c r="A37" s="90"/>
      <c r="B37" s="1178" t="s">
        <v>76</v>
      </c>
      <c r="C37" s="1179"/>
      <c r="D37" s="1157" t="s">
        <v>555</v>
      </c>
      <c r="E37" s="1158"/>
      <c r="F37" s="706">
        <v>2150000</v>
      </c>
      <c r="G37" s="707"/>
      <c r="H37" s="708"/>
      <c r="I37" s="706">
        <v>450000</v>
      </c>
      <c r="J37" s="707"/>
      <c r="K37" s="707"/>
      <c r="L37" s="708"/>
      <c r="M37" s="1166">
        <f t="shared" si="0"/>
        <v>2600000</v>
      </c>
      <c r="N37" s="1167"/>
      <c r="O37" s="73"/>
      <c r="P37" s="56"/>
      <c r="Q37" s="73"/>
      <c r="R37" s="73"/>
      <c r="S37" s="73"/>
      <c r="T37" s="73"/>
      <c r="U37" s="73"/>
      <c r="V37" s="73"/>
      <c r="W37" s="73"/>
      <c r="X37" s="73"/>
      <c r="Y37" s="73"/>
      <c r="Z37" s="73"/>
      <c r="AA37" s="73"/>
      <c r="AB37" s="73"/>
      <c r="AC37" s="97"/>
      <c r="AD37" s="97"/>
      <c r="AE37" s="97"/>
      <c r="AF37" s="97"/>
      <c r="AG37" s="97"/>
      <c r="AH37" s="97"/>
      <c r="AI37" s="97"/>
      <c r="AJ37" s="97"/>
      <c r="AK37" s="97"/>
      <c r="AL37" s="97"/>
      <c r="AM37" s="75"/>
      <c r="AN37" s="75"/>
      <c r="AO37" s="75"/>
      <c r="AP37" s="76"/>
      <c r="AQ37" s="72"/>
    </row>
    <row r="38" spans="1:43" s="462" customFormat="1" ht="16.5" customHeight="1">
      <c r="A38" s="458"/>
      <c r="B38" s="1033"/>
      <c r="C38" s="1180"/>
      <c r="D38" s="1181" t="s">
        <v>556</v>
      </c>
      <c r="E38" s="1182"/>
      <c r="F38" s="706">
        <v>3000000</v>
      </c>
      <c r="G38" s="707"/>
      <c r="H38" s="708"/>
      <c r="I38" s="706">
        <v>0</v>
      </c>
      <c r="J38" s="707"/>
      <c r="K38" s="707"/>
      <c r="L38" s="708"/>
      <c r="M38" s="1166">
        <f t="shared" ref="M38" si="6">F38+I38</f>
        <v>3000000</v>
      </c>
      <c r="N38" s="1167"/>
      <c r="O38" s="73"/>
      <c r="P38" s="56"/>
      <c r="Q38" s="73"/>
      <c r="R38" s="73"/>
      <c r="S38" s="73"/>
      <c r="T38" s="73"/>
      <c r="U38" s="73"/>
      <c r="V38" s="73"/>
      <c r="W38" s="73"/>
      <c r="X38" s="73"/>
      <c r="Y38" s="73"/>
      <c r="Z38" s="73"/>
      <c r="AA38" s="73"/>
      <c r="AB38" s="73"/>
      <c r="AC38" s="463"/>
      <c r="AD38" s="463"/>
      <c r="AE38" s="463"/>
      <c r="AF38" s="463"/>
      <c r="AG38" s="463"/>
      <c r="AH38" s="463"/>
      <c r="AI38" s="463"/>
      <c r="AJ38" s="463"/>
      <c r="AK38" s="463"/>
      <c r="AL38" s="463"/>
      <c r="AM38" s="75"/>
      <c r="AN38" s="75"/>
      <c r="AO38" s="75"/>
      <c r="AP38" s="76"/>
      <c r="AQ38" s="72"/>
    </row>
    <row r="39" spans="1:43" s="316" customFormat="1" ht="16.5" customHeight="1">
      <c r="A39" s="314"/>
      <c r="B39" s="1162" t="s">
        <v>179</v>
      </c>
      <c r="C39" s="1163"/>
      <c r="D39" s="1164" t="s">
        <v>449</v>
      </c>
      <c r="E39" s="1165"/>
      <c r="F39" s="706">
        <v>9133660</v>
      </c>
      <c r="G39" s="707"/>
      <c r="H39" s="708"/>
      <c r="I39" s="689">
        <v>2790220</v>
      </c>
      <c r="J39" s="689"/>
      <c r="K39" s="689"/>
      <c r="L39" s="689"/>
      <c r="M39" s="1166">
        <f t="shared" si="0"/>
        <v>11923880</v>
      </c>
      <c r="N39" s="1167"/>
      <c r="O39" s="73"/>
      <c r="P39" s="47"/>
      <c r="Q39" s="77"/>
      <c r="R39" s="77"/>
      <c r="S39" s="77"/>
      <c r="T39" s="77"/>
      <c r="U39" s="77"/>
      <c r="V39" s="77"/>
      <c r="W39" s="77"/>
      <c r="X39" s="77"/>
      <c r="Y39" s="77"/>
      <c r="Z39" s="77"/>
      <c r="AA39" s="77"/>
      <c r="AB39" s="77"/>
      <c r="AC39" s="318"/>
      <c r="AD39" s="318"/>
      <c r="AE39" s="318"/>
      <c r="AF39" s="318"/>
      <c r="AG39" s="318"/>
      <c r="AH39" s="318"/>
      <c r="AI39" s="318"/>
      <c r="AJ39" s="318"/>
      <c r="AK39" s="318"/>
      <c r="AL39" s="318"/>
      <c r="AM39" s="75"/>
      <c r="AN39" s="75"/>
      <c r="AO39" s="75"/>
      <c r="AP39" s="76"/>
      <c r="AQ39" s="72"/>
    </row>
    <row r="40" spans="1:43" s="93" customFormat="1" ht="15" customHeight="1">
      <c r="A40" s="90"/>
      <c r="B40" s="1169" t="s">
        <v>13</v>
      </c>
      <c r="C40" s="1170"/>
      <c r="D40" s="1170"/>
      <c r="E40" s="1171"/>
      <c r="F40" s="1172">
        <f>SUM(F28:F39)</f>
        <v>27149219</v>
      </c>
      <c r="G40" s="1173"/>
      <c r="H40" s="1174"/>
      <c r="I40" s="1172">
        <f>SUM(I28:I39)</f>
        <v>5661800</v>
      </c>
      <c r="J40" s="1173"/>
      <c r="K40" s="1173"/>
      <c r="L40" s="1174"/>
      <c r="M40" s="1196">
        <f>SUM(M28:M39)</f>
        <v>32811019</v>
      </c>
      <c r="N40" s="1197"/>
      <c r="O40" s="73"/>
      <c r="P40" s="56"/>
      <c r="Q40" s="73"/>
      <c r="R40" s="73"/>
      <c r="S40" s="73"/>
      <c r="T40" s="73"/>
      <c r="U40" s="73"/>
      <c r="V40" s="73"/>
      <c r="W40" s="73"/>
      <c r="X40" s="73"/>
      <c r="Y40" s="73"/>
      <c r="Z40" s="73"/>
      <c r="AA40" s="73"/>
      <c r="AB40" s="73"/>
      <c r="AC40" s="97"/>
      <c r="AD40" s="97"/>
      <c r="AE40" s="97"/>
      <c r="AF40" s="97"/>
      <c r="AG40" s="97"/>
      <c r="AH40" s="97"/>
      <c r="AI40" s="97"/>
      <c r="AJ40" s="97"/>
      <c r="AK40" s="97"/>
      <c r="AL40" s="97"/>
      <c r="AM40" s="75"/>
      <c r="AN40" s="75"/>
      <c r="AO40" s="75"/>
      <c r="AP40" s="76"/>
      <c r="AQ40" s="72"/>
    </row>
    <row r="41" spans="1:43" s="105" customFormat="1" ht="3.75" customHeight="1">
      <c r="A41" s="104"/>
      <c r="B41" s="1186"/>
      <c r="C41" s="1186"/>
      <c r="D41" s="1186"/>
      <c r="E41" s="1186"/>
      <c r="F41" s="1186"/>
      <c r="G41" s="1186"/>
      <c r="H41" s="1186"/>
      <c r="I41" s="1186"/>
      <c r="J41" s="1186"/>
      <c r="K41" s="1186"/>
      <c r="L41" s="1186"/>
      <c r="M41" s="1186"/>
      <c r="N41" s="1186"/>
      <c r="O41" s="73"/>
      <c r="P41" s="56"/>
      <c r="Q41" s="73"/>
      <c r="R41" s="73"/>
      <c r="S41" s="73"/>
      <c r="T41" s="73"/>
      <c r="U41" s="73"/>
      <c r="V41" s="73"/>
      <c r="W41" s="73"/>
      <c r="X41" s="73"/>
      <c r="Y41" s="73"/>
      <c r="Z41" s="73"/>
      <c r="AA41" s="73"/>
      <c r="AB41" s="73"/>
      <c r="AC41" s="106"/>
      <c r="AD41" s="106"/>
      <c r="AE41" s="106"/>
      <c r="AF41" s="106"/>
      <c r="AG41" s="106"/>
      <c r="AH41" s="106"/>
      <c r="AI41" s="106"/>
      <c r="AJ41" s="106"/>
      <c r="AK41" s="106"/>
      <c r="AL41" s="106"/>
      <c r="AM41" s="75"/>
      <c r="AN41" s="75"/>
      <c r="AO41" s="75"/>
      <c r="AP41" s="76"/>
      <c r="AQ41" s="72"/>
    </row>
    <row r="42" spans="1:43" s="93" customFormat="1" ht="17.25" customHeight="1">
      <c r="A42" s="10" t="s">
        <v>88</v>
      </c>
      <c r="B42" s="10"/>
      <c r="D42" s="73"/>
      <c r="E42" s="73"/>
      <c r="F42" s="73"/>
      <c r="G42" s="73"/>
      <c r="H42" s="73"/>
      <c r="I42" s="70"/>
      <c r="J42" s="70"/>
      <c r="K42" s="70"/>
      <c r="L42" s="70"/>
      <c r="M42" s="70"/>
      <c r="N42" s="70"/>
      <c r="O42" s="73"/>
      <c r="P42" s="56"/>
      <c r="Q42" s="73"/>
      <c r="R42" s="73"/>
      <c r="S42" s="73"/>
      <c r="T42" s="73"/>
      <c r="U42" s="73"/>
      <c r="V42" s="73"/>
      <c r="W42" s="73"/>
      <c r="X42" s="73"/>
      <c r="Y42" s="73"/>
      <c r="Z42" s="73"/>
      <c r="AA42" s="73"/>
      <c r="AB42" s="73"/>
      <c r="AC42" s="97"/>
      <c r="AD42" s="97"/>
      <c r="AE42" s="97"/>
      <c r="AF42" s="97"/>
      <c r="AG42" s="97"/>
      <c r="AH42" s="97"/>
      <c r="AI42" s="97"/>
      <c r="AJ42" s="97"/>
      <c r="AK42" s="97"/>
      <c r="AL42" s="97"/>
      <c r="AM42" s="75"/>
      <c r="AN42" s="75"/>
      <c r="AO42" s="75"/>
      <c r="AP42" s="76"/>
      <c r="AQ42" s="72"/>
    </row>
    <row r="43" spans="1:43" s="93" customFormat="1" ht="17.25" customHeight="1" thickBot="1">
      <c r="B43" s="761" t="s">
        <v>5</v>
      </c>
      <c r="C43" s="763"/>
      <c r="D43" s="761" t="s">
        <v>69</v>
      </c>
      <c r="E43" s="763"/>
      <c r="F43" s="761" t="s">
        <v>70</v>
      </c>
      <c r="G43" s="762"/>
      <c r="H43" s="763"/>
      <c r="I43" s="776" t="s">
        <v>89</v>
      </c>
      <c r="J43" s="776"/>
      <c r="K43" s="776"/>
      <c r="L43" s="776"/>
      <c r="M43" s="761" t="s">
        <v>72</v>
      </c>
      <c r="N43" s="763"/>
      <c r="O43" s="73"/>
      <c r="P43" s="56"/>
      <c r="Q43" s="73"/>
      <c r="R43" s="73"/>
      <c r="S43" s="73"/>
      <c r="T43" s="73"/>
      <c r="U43" s="73"/>
      <c r="V43" s="73"/>
      <c r="W43" s="73"/>
      <c r="X43" s="73"/>
      <c r="Y43" s="73"/>
      <c r="Z43" s="73"/>
      <c r="AA43" s="73"/>
      <c r="AB43" s="73"/>
      <c r="AC43" s="97"/>
      <c r="AD43" s="97"/>
      <c r="AE43" s="97"/>
      <c r="AF43" s="97"/>
      <c r="AG43" s="97"/>
      <c r="AH43" s="97"/>
      <c r="AI43" s="97"/>
      <c r="AJ43" s="97"/>
      <c r="AK43" s="97"/>
      <c r="AL43" s="97"/>
      <c r="AM43" s="75"/>
      <c r="AN43" s="75"/>
      <c r="AO43" s="75"/>
      <c r="AP43" s="76"/>
      <c r="AQ43" s="72"/>
    </row>
    <row r="44" spans="1:43" s="156" customFormat="1" ht="13.5" customHeight="1" thickTop="1">
      <c r="B44" s="1153" t="s">
        <v>182</v>
      </c>
      <c r="C44" s="1154"/>
      <c r="D44" s="1155" t="s">
        <v>450</v>
      </c>
      <c r="E44" s="1156"/>
      <c r="F44" s="747">
        <v>4380</v>
      </c>
      <c r="G44" s="748"/>
      <c r="H44" s="749"/>
      <c r="I44" s="731">
        <v>1490</v>
      </c>
      <c r="J44" s="731"/>
      <c r="K44" s="731"/>
      <c r="L44" s="731"/>
      <c r="M44" s="1149">
        <f t="shared" ref="M44:M49" si="7">F44+I44</f>
        <v>5870</v>
      </c>
      <c r="N44" s="1150"/>
      <c r="O44" s="73"/>
      <c r="P44" s="56"/>
      <c r="Q44" s="73"/>
      <c r="R44" s="73"/>
      <c r="S44" s="73"/>
      <c r="T44" s="73"/>
      <c r="U44" s="73"/>
      <c r="V44" s="73"/>
      <c r="W44" s="73"/>
      <c r="X44" s="73"/>
      <c r="Y44" s="73"/>
      <c r="Z44" s="73"/>
      <c r="AA44" s="73"/>
      <c r="AB44" s="73"/>
      <c r="AC44" s="155"/>
      <c r="AD44" s="155"/>
      <c r="AE44" s="155"/>
      <c r="AF44" s="155"/>
      <c r="AG44" s="155"/>
      <c r="AH44" s="155"/>
      <c r="AI44" s="155"/>
      <c r="AJ44" s="155"/>
      <c r="AK44" s="155"/>
      <c r="AL44" s="155"/>
      <c r="AM44" s="75"/>
      <c r="AN44" s="75"/>
      <c r="AO44" s="75"/>
      <c r="AP44" s="76"/>
      <c r="AQ44" s="72"/>
    </row>
    <row r="45" spans="1:43" s="319" customFormat="1" ht="13.5" customHeight="1">
      <c r="B45" s="1183" t="s">
        <v>130</v>
      </c>
      <c r="C45" s="1184"/>
      <c r="D45" s="1161" t="s">
        <v>542</v>
      </c>
      <c r="E45" s="1156"/>
      <c r="F45" s="747">
        <v>500000</v>
      </c>
      <c r="G45" s="748"/>
      <c r="H45" s="749"/>
      <c r="I45" s="731">
        <v>0</v>
      </c>
      <c r="J45" s="731"/>
      <c r="K45" s="731"/>
      <c r="L45" s="731"/>
      <c r="M45" s="1149">
        <f t="shared" ref="M45" si="8">F45+I45</f>
        <v>500000</v>
      </c>
      <c r="N45" s="1150"/>
      <c r="O45" s="73"/>
      <c r="P45" s="56"/>
      <c r="Q45" s="73"/>
      <c r="R45" s="73"/>
      <c r="S45" s="73"/>
      <c r="T45" s="73"/>
      <c r="U45" s="73"/>
      <c r="V45" s="73"/>
      <c r="W45" s="73"/>
      <c r="X45" s="73"/>
      <c r="Y45" s="73"/>
      <c r="Z45" s="73"/>
      <c r="AA45" s="73"/>
      <c r="AB45" s="73"/>
      <c r="AC45" s="320"/>
      <c r="AD45" s="320"/>
      <c r="AE45" s="320"/>
      <c r="AF45" s="320"/>
      <c r="AG45" s="320"/>
      <c r="AH45" s="320"/>
      <c r="AI45" s="320"/>
      <c r="AJ45" s="320"/>
      <c r="AK45" s="320"/>
      <c r="AL45" s="320"/>
      <c r="AM45" s="75"/>
      <c r="AN45" s="75"/>
      <c r="AO45" s="75"/>
      <c r="AP45" s="76"/>
      <c r="AQ45" s="72"/>
    </row>
    <row r="46" spans="1:43" s="456" customFormat="1" ht="13.5" customHeight="1">
      <c r="B46" s="1153"/>
      <c r="C46" s="1154"/>
      <c r="D46" s="1157" t="s">
        <v>543</v>
      </c>
      <c r="E46" s="1158"/>
      <c r="F46" s="706">
        <v>1749630</v>
      </c>
      <c r="G46" s="707"/>
      <c r="H46" s="708"/>
      <c r="I46" s="706">
        <v>583210</v>
      </c>
      <c r="J46" s="707"/>
      <c r="K46" s="707"/>
      <c r="L46" s="708"/>
      <c r="M46" s="1149">
        <f t="shared" ref="M46" si="9">F46+I46</f>
        <v>2332840</v>
      </c>
      <c r="N46" s="1150"/>
      <c r="O46" s="73"/>
      <c r="P46" s="56"/>
      <c r="Q46" s="73"/>
      <c r="R46" s="73"/>
      <c r="S46" s="73"/>
      <c r="T46" s="73"/>
      <c r="U46" s="73"/>
      <c r="V46" s="73"/>
      <c r="W46" s="73"/>
      <c r="X46" s="73"/>
      <c r="Y46" s="73"/>
      <c r="Z46" s="73"/>
      <c r="AA46" s="73"/>
      <c r="AB46" s="73"/>
      <c r="AC46" s="455"/>
      <c r="AD46" s="455"/>
      <c r="AE46" s="455"/>
      <c r="AF46" s="455"/>
      <c r="AG46" s="455"/>
      <c r="AH46" s="455"/>
      <c r="AI46" s="455"/>
      <c r="AJ46" s="455"/>
      <c r="AK46" s="455"/>
      <c r="AL46" s="455"/>
      <c r="AM46" s="75"/>
      <c r="AN46" s="75"/>
      <c r="AO46" s="75"/>
      <c r="AP46" s="76"/>
      <c r="AQ46" s="72"/>
    </row>
    <row r="47" spans="1:43" s="156" customFormat="1" ht="13.5" customHeight="1">
      <c r="B47" s="1159" t="s">
        <v>184</v>
      </c>
      <c r="C47" s="1160"/>
      <c r="D47" s="1161" t="s">
        <v>451</v>
      </c>
      <c r="E47" s="1156"/>
      <c r="F47" s="747">
        <v>4800000</v>
      </c>
      <c r="G47" s="748"/>
      <c r="H47" s="749"/>
      <c r="I47" s="731">
        <v>300000</v>
      </c>
      <c r="J47" s="731"/>
      <c r="K47" s="731"/>
      <c r="L47" s="731"/>
      <c r="M47" s="1149">
        <f t="shared" si="7"/>
        <v>5100000</v>
      </c>
      <c r="N47" s="1150"/>
      <c r="O47" s="325"/>
      <c r="P47" s="56"/>
      <c r="Q47" s="73"/>
      <c r="R47" s="73"/>
      <c r="S47" s="73"/>
      <c r="T47" s="73"/>
      <c r="U47" s="73"/>
      <c r="V47" s="73"/>
      <c r="W47" s="73"/>
      <c r="X47" s="73"/>
      <c r="Y47" s="73"/>
      <c r="Z47" s="73"/>
      <c r="AA47" s="73"/>
      <c r="AB47" s="73"/>
      <c r="AC47" s="155"/>
      <c r="AD47" s="155"/>
      <c r="AE47" s="155"/>
      <c r="AF47" s="155"/>
      <c r="AG47" s="155"/>
      <c r="AH47" s="155"/>
      <c r="AI47" s="155"/>
      <c r="AJ47" s="155"/>
      <c r="AK47" s="155"/>
      <c r="AL47" s="155"/>
      <c r="AM47" s="75"/>
      <c r="AN47" s="75"/>
      <c r="AO47" s="75"/>
      <c r="AP47" s="76"/>
      <c r="AQ47" s="72"/>
    </row>
    <row r="48" spans="1:43" s="93" customFormat="1" ht="13.5" customHeight="1">
      <c r="B48" s="1151" t="s">
        <v>167</v>
      </c>
      <c r="C48" s="1152"/>
      <c r="D48" s="1157" t="s">
        <v>451</v>
      </c>
      <c r="E48" s="1158"/>
      <c r="F48" s="706">
        <v>1500000</v>
      </c>
      <c r="G48" s="707"/>
      <c r="H48" s="708"/>
      <c r="I48" s="876">
        <v>900000</v>
      </c>
      <c r="J48" s="877"/>
      <c r="K48" s="877"/>
      <c r="L48" s="878"/>
      <c r="M48" s="848">
        <f t="shared" si="7"/>
        <v>2400000</v>
      </c>
      <c r="N48" s="849"/>
      <c r="O48" s="325"/>
      <c r="P48" s="56"/>
      <c r="Q48" s="73"/>
      <c r="R48" s="73"/>
      <c r="S48" s="73"/>
      <c r="T48" s="73"/>
      <c r="U48" s="73"/>
      <c r="V48" s="73"/>
      <c r="W48" s="73"/>
      <c r="X48" s="73"/>
      <c r="Y48" s="73"/>
      <c r="Z48" s="73"/>
      <c r="AA48" s="73"/>
      <c r="AB48" s="73"/>
      <c r="AC48" s="97"/>
      <c r="AD48" s="97"/>
      <c r="AE48" s="97"/>
      <c r="AF48" s="97"/>
      <c r="AG48" s="97"/>
      <c r="AH48" s="97"/>
      <c r="AI48" s="97"/>
      <c r="AJ48" s="97"/>
      <c r="AK48" s="97"/>
      <c r="AL48" s="97"/>
      <c r="AM48" s="75"/>
      <c r="AN48" s="75"/>
      <c r="AO48" s="75"/>
      <c r="AP48" s="76"/>
      <c r="AQ48" s="72"/>
    </row>
    <row r="49" spans="2:43" s="93" customFormat="1" ht="13.5" customHeight="1">
      <c r="B49" s="1159" t="s">
        <v>118</v>
      </c>
      <c r="C49" s="1160"/>
      <c r="D49" s="1157" t="s">
        <v>451</v>
      </c>
      <c r="E49" s="1158"/>
      <c r="F49" s="706">
        <v>2531500</v>
      </c>
      <c r="G49" s="707"/>
      <c r="H49" s="708"/>
      <c r="I49" s="689">
        <v>985500</v>
      </c>
      <c r="J49" s="689"/>
      <c r="K49" s="689"/>
      <c r="L49" s="689"/>
      <c r="M49" s="848">
        <f t="shared" si="7"/>
        <v>3517000</v>
      </c>
      <c r="N49" s="849"/>
      <c r="O49" s="325"/>
      <c r="P49" s="56"/>
      <c r="Q49" s="73"/>
      <c r="R49" s="73"/>
      <c r="S49" s="73"/>
      <c r="T49" s="73"/>
      <c r="U49" s="73"/>
      <c r="V49" s="73"/>
      <c r="W49" s="73"/>
      <c r="X49" s="73"/>
      <c r="Y49" s="73"/>
      <c r="Z49" s="73"/>
      <c r="AA49" s="73"/>
      <c r="AB49" s="73"/>
      <c r="AC49" s="97"/>
      <c r="AD49" s="97"/>
      <c r="AE49" s="97"/>
      <c r="AF49" s="97"/>
      <c r="AG49" s="97"/>
      <c r="AH49" s="97"/>
      <c r="AI49" s="97"/>
      <c r="AJ49" s="97"/>
      <c r="AK49" s="97"/>
      <c r="AL49" s="97"/>
      <c r="AM49" s="75"/>
      <c r="AN49" s="75"/>
      <c r="AO49" s="75"/>
      <c r="AP49" s="76"/>
      <c r="AQ49" s="72"/>
    </row>
    <row r="50" spans="2:43" s="469" customFormat="1" ht="13.5" customHeight="1">
      <c r="B50" s="1159" t="s">
        <v>633</v>
      </c>
      <c r="C50" s="1160"/>
      <c r="D50" s="1157" t="s">
        <v>634</v>
      </c>
      <c r="E50" s="1158"/>
      <c r="F50" s="706">
        <v>0</v>
      </c>
      <c r="G50" s="707"/>
      <c r="H50" s="708"/>
      <c r="I50" s="706">
        <v>146200</v>
      </c>
      <c r="J50" s="707"/>
      <c r="K50" s="707"/>
      <c r="L50" s="708"/>
      <c r="M50" s="848">
        <f t="shared" ref="M50" si="10">F50+I50</f>
        <v>146200</v>
      </c>
      <c r="N50" s="849"/>
      <c r="O50" s="325"/>
      <c r="P50" s="56"/>
      <c r="Q50" s="73"/>
      <c r="R50" s="73"/>
      <c r="S50" s="73"/>
      <c r="T50" s="73"/>
      <c r="U50" s="73"/>
      <c r="V50" s="73"/>
      <c r="W50" s="73"/>
      <c r="X50" s="73"/>
      <c r="Y50" s="73"/>
      <c r="Z50" s="73"/>
      <c r="AA50" s="73"/>
      <c r="AB50" s="73"/>
      <c r="AC50" s="468"/>
      <c r="AD50" s="468"/>
      <c r="AE50" s="468"/>
      <c r="AF50" s="468"/>
      <c r="AG50" s="468"/>
      <c r="AH50" s="468"/>
      <c r="AI50" s="468"/>
      <c r="AJ50" s="468"/>
      <c r="AK50" s="468"/>
      <c r="AL50" s="468"/>
      <c r="AM50" s="75"/>
      <c r="AN50" s="75"/>
      <c r="AO50" s="75"/>
      <c r="AP50" s="76"/>
      <c r="AQ50" s="72"/>
    </row>
    <row r="51" spans="2:43" s="486" customFormat="1" ht="13.5" customHeight="1">
      <c r="B51" s="1159" t="s">
        <v>635</v>
      </c>
      <c r="C51" s="1160"/>
      <c r="D51" s="1157" t="s">
        <v>636</v>
      </c>
      <c r="E51" s="1158"/>
      <c r="F51" s="706">
        <v>5768292</v>
      </c>
      <c r="G51" s="707"/>
      <c r="H51" s="708"/>
      <c r="I51" s="706">
        <v>0</v>
      </c>
      <c r="J51" s="707"/>
      <c r="K51" s="707"/>
      <c r="L51" s="708"/>
      <c r="M51" s="848">
        <f t="shared" ref="M51" si="11">F51+I51</f>
        <v>5768292</v>
      </c>
      <c r="N51" s="849"/>
      <c r="O51" s="325"/>
      <c r="P51" s="56"/>
      <c r="Q51" s="73"/>
      <c r="R51" s="73"/>
      <c r="S51" s="73"/>
      <c r="T51" s="73"/>
      <c r="U51" s="73"/>
      <c r="V51" s="73"/>
      <c r="W51" s="73"/>
      <c r="X51" s="73"/>
      <c r="Y51" s="73"/>
      <c r="Z51" s="73"/>
      <c r="AA51" s="73"/>
      <c r="AB51" s="73"/>
      <c r="AC51" s="484"/>
      <c r="AD51" s="484"/>
      <c r="AE51" s="484"/>
      <c r="AF51" s="484"/>
      <c r="AG51" s="484"/>
      <c r="AH51" s="484"/>
      <c r="AI51" s="484"/>
      <c r="AJ51" s="484"/>
      <c r="AK51" s="484"/>
      <c r="AL51" s="484"/>
      <c r="AM51" s="75"/>
      <c r="AN51" s="75"/>
      <c r="AO51" s="75"/>
      <c r="AP51" s="76"/>
      <c r="AQ51" s="72"/>
    </row>
    <row r="52" spans="2:43" s="93" customFormat="1" ht="15.75" customHeight="1">
      <c r="B52" s="1169" t="s">
        <v>13</v>
      </c>
      <c r="C52" s="1170"/>
      <c r="D52" s="1170"/>
      <c r="E52" s="1171"/>
      <c r="F52" s="1172">
        <f>SUM(F44:H51)</f>
        <v>16853802</v>
      </c>
      <c r="G52" s="1173"/>
      <c r="H52" s="1174"/>
      <c r="I52" s="1175">
        <f>SUM(I44:I50)</f>
        <v>2916400</v>
      </c>
      <c r="J52" s="1175"/>
      <c r="K52" s="1175"/>
      <c r="L52" s="1175"/>
      <c r="M52" s="1176">
        <f>SUM(M44:N51)</f>
        <v>19770202</v>
      </c>
      <c r="N52" s="1177"/>
      <c r="O52" s="448">
        <f>M40-M52</f>
        <v>13040817</v>
      </c>
      <c r="P52" s="447" t="s">
        <v>528</v>
      </c>
      <c r="Q52" s="73"/>
      <c r="R52" s="73"/>
      <c r="S52" s="73"/>
      <c r="T52" s="73"/>
      <c r="U52" s="73"/>
      <c r="V52" s="73"/>
      <c r="W52" s="73"/>
      <c r="X52" s="73"/>
      <c r="Y52" s="73"/>
      <c r="Z52" s="73"/>
      <c r="AA52" s="73"/>
      <c r="AB52" s="73"/>
      <c r="AC52" s="97"/>
      <c r="AD52" s="97"/>
      <c r="AE52" s="97"/>
      <c r="AF52" s="97"/>
      <c r="AG52" s="97"/>
      <c r="AH52" s="97"/>
      <c r="AI52" s="97"/>
      <c r="AJ52" s="97"/>
      <c r="AK52" s="97"/>
      <c r="AL52" s="97"/>
      <c r="AM52" s="75"/>
      <c r="AN52" s="75"/>
      <c r="AO52" s="75"/>
      <c r="AP52" s="76"/>
      <c r="AQ52" s="72"/>
    </row>
    <row r="53" spans="2:43" s="93" customFormat="1" ht="18" customHeight="1">
      <c r="B53" s="1168"/>
      <c r="C53" s="1168"/>
      <c r="D53" s="1168"/>
      <c r="E53" s="1168"/>
      <c r="F53" s="1168"/>
      <c r="G53" s="1168"/>
      <c r="H53" s="1168"/>
      <c r="I53" s="1168"/>
      <c r="J53" s="1168"/>
      <c r="K53" s="1168"/>
      <c r="L53" s="1168"/>
      <c r="M53" s="1168"/>
      <c r="N53" s="1168"/>
      <c r="O53" s="73"/>
      <c r="P53" s="56"/>
      <c r="Q53" s="73"/>
      <c r="R53" s="73"/>
      <c r="S53" s="73"/>
      <c r="T53" s="73"/>
      <c r="U53" s="73"/>
      <c r="V53" s="73"/>
      <c r="W53" s="73"/>
      <c r="X53" s="73"/>
      <c r="Y53" s="73"/>
      <c r="Z53" s="73"/>
      <c r="AA53" s="73"/>
      <c r="AB53" s="73"/>
      <c r="AC53" s="97"/>
      <c r="AD53" s="97"/>
      <c r="AE53" s="97"/>
      <c r="AF53" s="97"/>
      <c r="AG53" s="97"/>
      <c r="AH53" s="97"/>
      <c r="AI53" s="97"/>
      <c r="AJ53" s="97"/>
      <c r="AK53" s="97"/>
      <c r="AL53" s="97"/>
      <c r="AM53" s="75"/>
      <c r="AN53" s="75"/>
      <c r="AO53" s="75"/>
      <c r="AP53" s="76"/>
      <c r="AQ53" s="72"/>
    </row>
    <row r="54" spans="2:43" ht="18" customHeight="1">
      <c r="O54" s="370"/>
      <c r="Q54" s="71"/>
      <c r="R54" s="71"/>
      <c r="S54" s="71"/>
      <c r="T54" s="71"/>
      <c r="U54" s="71"/>
      <c r="V54" s="71"/>
      <c r="W54" s="71"/>
      <c r="X54" s="71"/>
      <c r="Y54" s="71"/>
      <c r="Z54" s="71"/>
      <c r="AA54" s="71"/>
      <c r="AB54" s="71"/>
    </row>
    <row r="55" spans="2:43" ht="18" customHeight="1">
      <c r="Q55" s="71"/>
      <c r="R55" s="71"/>
      <c r="S55" s="71"/>
      <c r="T55" s="71"/>
      <c r="U55" s="71"/>
      <c r="V55" s="71"/>
      <c r="W55" s="71"/>
      <c r="X55" s="71"/>
      <c r="Y55" s="71"/>
      <c r="Z55" s="71"/>
      <c r="AA55" s="71"/>
      <c r="AB55" s="71"/>
    </row>
    <row r="56" spans="2:43" ht="18" customHeight="1">
      <c r="Q56" s="71"/>
      <c r="R56" s="71"/>
      <c r="S56" s="71"/>
      <c r="T56" s="71"/>
      <c r="U56" s="71"/>
      <c r="V56" s="71"/>
      <c r="W56" s="71"/>
      <c r="X56" s="71"/>
      <c r="Y56" s="71"/>
      <c r="Z56" s="71"/>
      <c r="AA56" s="71"/>
      <c r="AB56" s="71"/>
    </row>
    <row r="57" spans="2:43" ht="18" customHeight="1">
      <c r="AC57" s="71"/>
      <c r="AD57" s="71"/>
      <c r="AE57" s="71"/>
      <c r="AF57" s="71"/>
      <c r="AG57" s="71"/>
      <c r="AH57" s="71"/>
      <c r="AI57" s="71"/>
      <c r="AJ57" s="71"/>
      <c r="AK57" s="71"/>
      <c r="AL57" s="71"/>
      <c r="AM57" s="71"/>
      <c r="AN57" s="71"/>
      <c r="AO57" s="71"/>
      <c r="AP57" s="71"/>
    </row>
    <row r="58" spans="2:43" ht="18" customHeight="1">
      <c r="M58" s="645"/>
      <c r="N58" s="645"/>
      <c r="AC58" s="71"/>
      <c r="AD58" s="71"/>
      <c r="AE58" s="71"/>
      <c r="AF58" s="71"/>
      <c r="AG58" s="71"/>
      <c r="AH58" s="71"/>
      <c r="AI58" s="71"/>
      <c r="AJ58" s="71"/>
      <c r="AK58" s="71"/>
      <c r="AL58" s="71"/>
      <c r="AM58" s="71"/>
      <c r="AN58" s="71"/>
      <c r="AO58" s="71"/>
      <c r="AP58" s="71"/>
    </row>
    <row r="59" spans="2:43" ht="18" customHeight="1">
      <c r="AC59" s="71"/>
      <c r="AD59" s="71"/>
      <c r="AE59" s="71"/>
      <c r="AF59" s="71"/>
      <c r="AG59" s="71"/>
      <c r="AH59" s="71"/>
      <c r="AI59" s="71"/>
      <c r="AJ59" s="71"/>
      <c r="AK59" s="71"/>
      <c r="AL59" s="71"/>
      <c r="AM59" s="71"/>
      <c r="AN59" s="71"/>
      <c r="AO59" s="71"/>
      <c r="AP59" s="71"/>
    </row>
    <row r="60" spans="2:43">
      <c r="AC60" s="71"/>
      <c r="AD60" s="71"/>
      <c r="AE60" s="71"/>
      <c r="AF60" s="71"/>
      <c r="AG60" s="71"/>
      <c r="AH60" s="71"/>
      <c r="AI60" s="71"/>
      <c r="AJ60" s="71"/>
      <c r="AK60" s="71"/>
      <c r="AL60" s="71"/>
      <c r="AM60" s="71"/>
      <c r="AN60" s="71"/>
      <c r="AO60" s="71"/>
      <c r="AP60" s="71"/>
    </row>
    <row r="61" spans="2:43">
      <c r="AC61" s="71"/>
      <c r="AD61" s="71"/>
      <c r="AE61" s="71"/>
      <c r="AF61" s="71"/>
      <c r="AG61" s="71"/>
      <c r="AH61" s="71"/>
      <c r="AI61" s="71"/>
      <c r="AJ61" s="71"/>
      <c r="AK61" s="71"/>
      <c r="AL61" s="71"/>
      <c r="AM61" s="71"/>
      <c r="AN61" s="71"/>
      <c r="AO61" s="71"/>
      <c r="AP61" s="71"/>
    </row>
    <row r="62" spans="2:43">
      <c r="AC62" s="71"/>
      <c r="AD62" s="71"/>
      <c r="AE62" s="71"/>
      <c r="AF62" s="71"/>
      <c r="AG62" s="71"/>
      <c r="AH62" s="71"/>
      <c r="AI62" s="71"/>
      <c r="AJ62" s="71"/>
      <c r="AK62" s="71"/>
      <c r="AL62" s="71"/>
      <c r="AM62" s="71"/>
      <c r="AN62" s="71"/>
      <c r="AO62" s="71"/>
      <c r="AP62" s="71"/>
    </row>
    <row r="63" spans="2:43">
      <c r="AC63" s="71"/>
      <c r="AD63" s="71"/>
      <c r="AE63" s="71"/>
      <c r="AF63" s="71"/>
      <c r="AG63" s="71"/>
      <c r="AH63" s="71"/>
      <c r="AI63" s="71"/>
      <c r="AJ63" s="71"/>
      <c r="AK63" s="71"/>
      <c r="AL63" s="71"/>
      <c r="AM63" s="71"/>
      <c r="AN63" s="71"/>
      <c r="AO63" s="71"/>
      <c r="AP63" s="71"/>
    </row>
    <row r="64" spans="2:43">
      <c r="AC64" s="71"/>
      <c r="AD64" s="71"/>
      <c r="AE64" s="71"/>
      <c r="AF64" s="71"/>
      <c r="AG64" s="71"/>
      <c r="AH64" s="71"/>
      <c r="AI64" s="71"/>
      <c r="AJ64" s="71"/>
      <c r="AK64" s="71"/>
      <c r="AL64" s="71"/>
      <c r="AM64" s="71"/>
      <c r="AN64" s="71"/>
      <c r="AO64" s="71"/>
      <c r="AP64" s="71"/>
    </row>
    <row r="65" spans="29:42">
      <c r="AC65" s="71"/>
      <c r="AD65" s="71"/>
      <c r="AE65" s="71"/>
      <c r="AF65" s="71"/>
      <c r="AG65" s="71"/>
      <c r="AH65" s="71"/>
      <c r="AI65" s="71"/>
      <c r="AJ65" s="71"/>
      <c r="AK65" s="71"/>
      <c r="AL65" s="71"/>
      <c r="AM65" s="71"/>
      <c r="AN65" s="71"/>
      <c r="AO65" s="71"/>
      <c r="AP65" s="71"/>
    </row>
    <row r="66" spans="29:42">
      <c r="AC66" s="71"/>
      <c r="AD66" s="71"/>
      <c r="AE66" s="71"/>
      <c r="AF66" s="71"/>
      <c r="AG66" s="71"/>
      <c r="AH66" s="71"/>
      <c r="AI66" s="71"/>
      <c r="AJ66" s="71"/>
      <c r="AK66" s="71"/>
      <c r="AL66" s="71"/>
      <c r="AM66" s="71"/>
      <c r="AN66" s="71"/>
      <c r="AO66" s="71"/>
      <c r="AP66" s="71"/>
    </row>
    <row r="67" spans="29:42">
      <c r="AC67" s="71"/>
      <c r="AD67" s="71"/>
      <c r="AE67" s="71"/>
      <c r="AF67" s="71"/>
      <c r="AG67" s="71"/>
      <c r="AH67" s="71"/>
      <c r="AI67" s="71"/>
      <c r="AJ67" s="71"/>
      <c r="AK67" s="71"/>
      <c r="AL67" s="71"/>
      <c r="AM67" s="71"/>
      <c r="AN67" s="71"/>
      <c r="AO67" s="71"/>
      <c r="AP67" s="71"/>
    </row>
    <row r="68" spans="29:42">
      <c r="AC68" s="71"/>
      <c r="AD68" s="71"/>
      <c r="AE68" s="71"/>
      <c r="AF68" s="71"/>
      <c r="AG68" s="71"/>
      <c r="AH68" s="71"/>
      <c r="AI68" s="71"/>
      <c r="AJ68" s="71"/>
      <c r="AK68" s="71"/>
      <c r="AL68" s="71"/>
      <c r="AM68" s="71"/>
      <c r="AN68" s="71"/>
      <c r="AO68" s="71"/>
      <c r="AP68" s="71"/>
    </row>
    <row r="69" spans="29:42">
      <c r="AC69" s="71"/>
      <c r="AD69" s="71"/>
      <c r="AE69" s="71"/>
      <c r="AF69" s="71"/>
      <c r="AG69" s="71"/>
      <c r="AH69" s="71"/>
      <c r="AI69" s="71"/>
      <c r="AJ69" s="71"/>
      <c r="AK69" s="71"/>
      <c r="AL69" s="71"/>
      <c r="AM69" s="71"/>
      <c r="AN69" s="71"/>
      <c r="AO69" s="71"/>
      <c r="AP69" s="71"/>
    </row>
    <row r="70" spans="29:42">
      <c r="AC70" s="71"/>
      <c r="AD70" s="71"/>
      <c r="AE70" s="71"/>
      <c r="AF70" s="71"/>
      <c r="AG70" s="71"/>
      <c r="AH70" s="71"/>
      <c r="AI70" s="71"/>
      <c r="AJ70" s="71"/>
      <c r="AK70" s="71"/>
      <c r="AL70" s="71"/>
      <c r="AM70" s="71"/>
      <c r="AN70" s="71"/>
      <c r="AO70" s="71"/>
      <c r="AP70" s="71"/>
    </row>
    <row r="71" spans="29:42">
      <c r="AC71" s="71"/>
      <c r="AD71" s="71"/>
      <c r="AE71" s="71"/>
      <c r="AF71" s="71"/>
      <c r="AG71" s="71"/>
      <c r="AH71" s="71"/>
      <c r="AI71" s="71"/>
      <c r="AJ71" s="71"/>
      <c r="AK71" s="71"/>
      <c r="AL71" s="71"/>
      <c r="AM71" s="71"/>
      <c r="AN71" s="71"/>
      <c r="AO71" s="71"/>
      <c r="AP71" s="71"/>
    </row>
    <row r="72" spans="29:42">
      <c r="AC72" s="71"/>
      <c r="AD72" s="71"/>
      <c r="AE72" s="71"/>
      <c r="AF72" s="71"/>
      <c r="AG72" s="71"/>
      <c r="AH72" s="71"/>
      <c r="AI72" s="71"/>
      <c r="AJ72" s="71"/>
      <c r="AK72" s="71"/>
      <c r="AL72" s="71"/>
      <c r="AM72" s="71"/>
      <c r="AN72" s="71"/>
      <c r="AO72" s="71"/>
      <c r="AP72" s="71"/>
    </row>
    <row r="73" spans="29:42">
      <c r="AC73" s="71"/>
      <c r="AD73" s="71"/>
      <c r="AE73" s="71"/>
      <c r="AF73" s="71"/>
      <c r="AG73" s="71"/>
      <c r="AH73" s="71"/>
      <c r="AI73" s="71"/>
      <c r="AJ73" s="71"/>
      <c r="AK73" s="71"/>
      <c r="AL73" s="71"/>
      <c r="AM73" s="71"/>
      <c r="AN73" s="71"/>
      <c r="AO73" s="71"/>
      <c r="AP73" s="71"/>
    </row>
    <row r="74" spans="29:42">
      <c r="AC74" s="71"/>
      <c r="AD74" s="71"/>
      <c r="AE74" s="71"/>
      <c r="AF74" s="71"/>
      <c r="AG74" s="71"/>
      <c r="AH74" s="71"/>
      <c r="AI74" s="71"/>
      <c r="AJ74" s="71"/>
      <c r="AK74" s="71"/>
      <c r="AL74" s="71"/>
      <c r="AM74" s="71"/>
      <c r="AN74" s="71"/>
      <c r="AO74" s="71"/>
      <c r="AP74" s="71"/>
    </row>
    <row r="75" spans="29:42">
      <c r="AC75" s="71"/>
      <c r="AD75" s="71"/>
      <c r="AE75" s="71"/>
      <c r="AF75" s="71"/>
      <c r="AG75" s="71"/>
      <c r="AH75" s="71"/>
      <c r="AI75" s="71"/>
      <c r="AJ75" s="71"/>
      <c r="AK75" s="71"/>
      <c r="AL75" s="71"/>
      <c r="AM75" s="71"/>
      <c r="AN75" s="71"/>
      <c r="AO75" s="71"/>
      <c r="AP75" s="71"/>
    </row>
    <row r="76" spans="29:42">
      <c r="AC76" s="71"/>
      <c r="AD76" s="71"/>
      <c r="AE76" s="71"/>
      <c r="AF76" s="71"/>
      <c r="AG76" s="71"/>
      <c r="AH76" s="71"/>
      <c r="AI76" s="71"/>
      <c r="AJ76" s="71"/>
      <c r="AK76" s="71"/>
      <c r="AL76" s="71"/>
      <c r="AM76" s="71"/>
      <c r="AN76" s="71"/>
      <c r="AO76" s="71"/>
      <c r="AP76" s="71"/>
    </row>
    <row r="77" spans="29:42">
      <c r="AC77" s="71"/>
      <c r="AD77" s="71"/>
      <c r="AE77" s="71"/>
      <c r="AF77" s="71"/>
      <c r="AG77" s="71"/>
      <c r="AH77" s="71"/>
      <c r="AI77" s="71"/>
      <c r="AJ77" s="71"/>
      <c r="AK77" s="71"/>
      <c r="AL77" s="71"/>
      <c r="AM77" s="71"/>
      <c r="AN77" s="71"/>
      <c r="AO77" s="71"/>
      <c r="AP77" s="71"/>
    </row>
    <row r="78" spans="29:42">
      <c r="AC78" s="71"/>
      <c r="AD78" s="71"/>
      <c r="AE78" s="71"/>
      <c r="AF78" s="71"/>
      <c r="AG78" s="71"/>
      <c r="AH78" s="71"/>
      <c r="AI78" s="71"/>
      <c r="AJ78" s="71"/>
      <c r="AK78" s="71"/>
      <c r="AL78" s="71"/>
      <c r="AM78" s="71"/>
      <c r="AN78" s="71"/>
      <c r="AO78" s="71"/>
      <c r="AP78" s="71"/>
    </row>
    <row r="79" spans="29:42">
      <c r="AC79" s="71"/>
      <c r="AD79" s="71"/>
      <c r="AE79" s="71"/>
      <c r="AF79" s="71"/>
      <c r="AG79" s="71"/>
      <c r="AH79" s="71"/>
      <c r="AI79" s="71"/>
      <c r="AJ79" s="71"/>
      <c r="AK79" s="71"/>
      <c r="AL79" s="71"/>
      <c r="AM79" s="71"/>
      <c r="AN79" s="71"/>
      <c r="AO79" s="71"/>
      <c r="AP79" s="71"/>
    </row>
    <row r="80" spans="29:42">
      <c r="AC80" s="71"/>
      <c r="AD80" s="71"/>
      <c r="AE80" s="71"/>
      <c r="AF80" s="71"/>
      <c r="AG80" s="71"/>
      <c r="AH80" s="71"/>
      <c r="AI80" s="71"/>
      <c r="AJ80" s="71"/>
      <c r="AK80" s="71"/>
      <c r="AL80" s="71"/>
      <c r="AM80" s="71"/>
      <c r="AN80" s="71"/>
      <c r="AO80" s="71"/>
      <c r="AP80" s="71"/>
    </row>
    <row r="81" spans="29:42">
      <c r="AC81" s="71"/>
      <c r="AD81" s="71"/>
      <c r="AE81" s="71"/>
      <c r="AF81" s="71"/>
      <c r="AG81" s="71"/>
      <c r="AH81" s="71"/>
      <c r="AI81" s="71"/>
      <c r="AJ81" s="71"/>
      <c r="AK81" s="71"/>
      <c r="AL81" s="71"/>
      <c r="AM81" s="71"/>
      <c r="AN81" s="71"/>
      <c r="AO81" s="71"/>
      <c r="AP81" s="71"/>
    </row>
    <row r="82" spans="29:42">
      <c r="AC82" s="71"/>
      <c r="AD82" s="71"/>
      <c r="AE82" s="71"/>
      <c r="AF82" s="71"/>
      <c r="AG82" s="71"/>
      <c r="AH82" s="71"/>
      <c r="AI82" s="71"/>
      <c r="AJ82" s="71"/>
      <c r="AK82" s="71"/>
      <c r="AL82" s="71"/>
      <c r="AM82" s="71"/>
      <c r="AN82" s="71"/>
      <c r="AO82" s="71"/>
      <c r="AP82" s="71"/>
    </row>
    <row r="83" spans="29:42">
      <c r="AC83" s="71"/>
      <c r="AD83" s="71"/>
      <c r="AE83" s="71"/>
      <c r="AF83" s="71"/>
      <c r="AG83" s="71"/>
      <c r="AH83" s="71"/>
      <c r="AI83" s="71"/>
      <c r="AJ83" s="71"/>
      <c r="AK83" s="71"/>
      <c r="AL83" s="71"/>
      <c r="AM83" s="71"/>
      <c r="AN83" s="71"/>
      <c r="AO83" s="71"/>
      <c r="AP83" s="71"/>
    </row>
    <row r="84" spans="29:42">
      <c r="AC84" s="71"/>
      <c r="AD84" s="71"/>
      <c r="AE84" s="71"/>
      <c r="AF84" s="71"/>
      <c r="AG84" s="71"/>
      <c r="AH84" s="71"/>
      <c r="AI84" s="71"/>
      <c r="AJ84" s="71"/>
      <c r="AK84" s="71"/>
      <c r="AL84" s="71"/>
      <c r="AM84" s="71"/>
      <c r="AN84" s="71"/>
      <c r="AO84" s="71"/>
      <c r="AP84" s="71"/>
    </row>
    <row r="85" spans="29:42">
      <c r="AC85" s="71"/>
      <c r="AD85" s="71"/>
      <c r="AE85" s="71"/>
      <c r="AF85" s="71"/>
      <c r="AG85" s="71"/>
      <c r="AH85" s="71"/>
      <c r="AI85" s="71"/>
      <c r="AJ85" s="71"/>
      <c r="AK85" s="71"/>
      <c r="AL85" s="71"/>
      <c r="AM85" s="71"/>
      <c r="AN85" s="71"/>
      <c r="AO85" s="71"/>
      <c r="AP85" s="71"/>
    </row>
    <row r="86" spans="29:42">
      <c r="AC86" s="71"/>
      <c r="AD86" s="71"/>
      <c r="AE86" s="71"/>
      <c r="AF86" s="71"/>
      <c r="AG86" s="71"/>
      <c r="AH86" s="71"/>
      <c r="AI86" s="71"/>
      <c r="AJ86" s="71"/>
      <c r="AK86" s="71"/>
      <c r="AL86" s="71"/>
      <c r="AM86" s="71"/>
      <c r="AN86" s="71"/>
      <c r="AO86" s="71"/>
      <c r="AP86" s="71"/>
    </row>
    <row r="87" spans="29:42">
      <c r="AC87" s="71"/>
      <c r="AD87" s="71"/>
      <c r="AE87" s="71"/>
      <c r="AF87" s="71"/>
      <c r="AG87" s="71"/>
      <c r="AH87" s="71"/>
      <c r="AI87" s="71"/>
      <c r="AJ87" s="71"/>
      <c r="AK87" s="71"/>
      <c r="AL87" s="71"/>
      <c r="AM87" s="71"/>
      <c r="AN87" s="71"/>
      <c r="AO87" s="71"/>
      <c r="AP87" s="71"/>
    </row>
    <row r="88" spans="29:42">
      <c r="AC88" s="71"/>
      <c r="AD88" s="71"/>
      <c r="AE88" s="71"/>
      <c r="AF88" s="71"/>
      <c r="AG88" s="71"/>
      <c r="AH88" s="71"/>
      <c r="AI88" s="71"/>
      <c r="AJ88" s="71"/>
      <c r="AK88" s="71"/>
      <c r="AL88" s="71"/>
      <c r="AM88" s="71"/>
      <c r="AN88" s="71"/>
      <c r="AO88" s="71"/>
      <c r="AP88" s="71"/>
    </row>
    <row r="89" spans="29:42">
      <c r="AC89" s="71"/>
      <c r="AD89" s="71"/>
      <c r="AE89" s="71"/>
      <c r="AF89" s="71"/>
      <c r="AG89" s="71"/>
      <c r="AH89" s="71"/>
      <c r="AI89" s="71"/>
      <c r="AJ89" s="71"/>
      <c r="AK89" s="71"/>
      <c r="AL89" s="71"/>
      <c r="AM89" s="71"/>
      <c r="AN89" s="71"/>
      <c r="AO89" s="71"/>
      <c r="AP89" s="71"/>
    </row>
    <row r="90" spans="29:42">
      <c r="AC90" s="71"/>
      <c r="AD90" s="71"/>
      <c r="AE90" s="71"/>
      <c r="AF90" s="71"/>
      <c r="AG90" s="71"/>
      <c r="AH90" s="71"/>
      <c r="AI90" s="71"/>
      <c r="AJ90" s="71"/>
      <c r="AK90" s="71"/>
      <c r="AL90" s="71"/>
      <c r="AM90" s="71"/>
      <c r="AN90" s="71"/>
      <c r="AO90" s="71"/>
      <c r="AP90" s="71"/>
    </row>
    <row r="91" spans="29:42">
      <c r="AC91" s="71"/>
      <c r="AD91" s="71"/>
      <c r="AE91" s="71"/>
      <c r="AF91" s="71"/>
      <c r="AG91" s="71"/>
      <c r="AH91" s="71"/>
      <c r="AI91" s="71"/>
      <c r="AJ91" s="71"/>
      <c r="AK91" s="71"/>
      <c r="AL91" s="71"/>
      <c r="AM91" s="71"/>
      <c r="AN91" s="71"/>
      <c r="AO91" s="71"/>
      <c r="AP91" s="71"/>
    </row>
    <row r="92" spans="29:42">
      <c r="AC92" s="71"/>
      <c r="AD92" s="71"/>
      <c r="AE92" s="71"/>
      <c r="AF92" s="71"/>
      <c r="AG92" s="71"/>
      <c r="AH92" s="71"/>
      <c r="AI92" s="71"/>
      <c r="AJ92" s="71"/>
      <c r="AK92" s="71"/>
      <c r="AL92" s="71"/>
      <c r="AM92" s="71"/>
      <c r="AN92" s="71"/>
      <c r="AO92" s="71"/>
      <c r="AP92" s="71"/>
    </row>
    <row r="93" spans="29:42">
      <c r="AC93" s="71"/>
      <c r="AD93" s="71"/>
      <c r="AE93" s="71"/>
      <c r="AF93" s="71"/>
      <c r="AG93" s="71"/>
      <c r="AH93" s="71"/>
      <c r="AI93" s="71"/>
      <c r="AJ93" s="71"/>
      <c r="AK93" s="71"/>
      <c r="AL93" s="71"/>
      <c r="AM93" s="71"/>
      <c r="AN93" s="71"/>
      <c r="AO93" s="71"/>
      <c r="AP93" s="71"/>
    </row>
    <row r="94" spans="29:42">
      <c r="AC94" s="71"/>
      <c r="AD94" s="71"/>
      <c r="AE94" s="71"/>
      <c r="AF94" s="71"/>
      <c r="AG94" s="71"/>
      <c r="AH94" s="71"/>
      <c r="AI94" s="71"/>
      <c r="AJ94" s="71"/>
      <c r="AK94" s="71"/>
      <c r="AL94" s="71"/>
      <c r="AM94" s="71"/>
      <c r="AN94" s="71"/>
      <c r="AO94" s="71"/>
      <c r="AP94" s="71"/>
    </row>
    <row r="95" spans="29:42">
      <c r="AC95" s="71"/>
      <c r="AD95" s="71"/>
      <c r="AE95" s="71"/>
      <c r="AF95" s="71"/>
      <c r="AG95" s="71"/>
      <c r="AH95" s="71"/>
      <c r="AI95" s="71"/>
      <c r="AJ95" s="71"/>
      <c r="AK95" s="71"/>
      <c r="AL95" s="71"/>
      <c r="AM95" s="71"/>
      <c r="AN95" s="71"/>
      <c r="AO95" s="71"/>
      <c r="AP95" s="71"/>
    </row>
    <row r="96" spans="29:42">
      <c r="AC96" s="71"/>
      <c r="AD96" s="71"/>
      <c r="AE96" s="71"/>
      <c r="AF96" s="71"/>
      <c r="AG96" s="71"/>
      <c r="AH96" s="71"/>
      <c r="AI96" s="71"/>
      <c r="AJ96" s="71"/>
      <c r="AK96" s="71"/>
      <c r="AL96" s="71"/>
      <c r="AM96" s="71"/>
      <c r="AN96" s="71"/>
      <c r="AO96" s="71"/>
      <c r="AP96" s="71"/>
    </row>
    <row r="97" spans="29:42">
      <c r="AC97" s="71"/>
      <c r="AD97" s="71"/>
      <c r="AE97" s="71"/>
      <c r="AF97" s="71"/>
      <c r="AG97" s="71"/>
      <c r="AH97" s="71"/>
      <c r="AI97" s="71"/>
      <c r="AJ97" s="71"/>
      <c r="AK97" s="71"/>
      <c r="AL97" s="71"/>
      <c r="AM97" s="71"/>
      <c r="AN97" s="71"/>
      <c r="AO97" s="71"/>
      <c r="AP97" s="71"/>
    </row>
    <row r="98" spans="29:42">
      <c r="AC98" s="71"/>
      <c r="AD98" s="71"/>
      <c r="AE98" s="71"/>
      <c r="AF98" s="71"/>
      <c r="AG98" s="71"/>
      <c r="AH98" s="71"/>
      <c r="AI98" s="71"/>
      <c r="AJ98" s="71"/>
      <c r="AK98" s="71"/>
      <c r="AL98" s="71"/>
      <c r="AM98" s="71"/>
      <c r="AN98" s="71"/>
      <c r="AO98" s="71"/>
      <c r="AP98" s="71"/>
    </row>
    <row r="99" spans="29:42">
      <c r="AC99" s="71"/>
      <c r="AD99" s="71"/>
      <c r="AE99" s="71"/>
      <c r="AF99" s="71"/>
      <c r="AG99" s="71"/>
      <c r="AH99" s="71"/>
      <c r="AI99" s="71"/>
      <c r="AJ99" s="71"/>
      <c r="AK99" s="71"/>
      <c r="AL99" s="71"/>
      <c r="AM99" s="71"/>
      <c r="AN99" s="71"/>
      <c r="AO99" s="71"/>
      <c r="AP99" s="71"/>
    </row>
  </sheetData>
  <mergeCells count="208">
    <mergeCell ref="B51:C51"/>
    <mergeCell ref="D51:E51"/>
    <mergeCell ref="F51:H51"/>
    <mergeCell ref="I51:L51"/>
    <mergeCell ref="M51:N51"/>
    <mergeCell ref="B50:C50"/>
    <mergeCell ref="D50:E50"/>
    <mergeCell ref="F50:H50"/>
    <mergeCell ref="I50:L50"/>
    <mergeCell ref="M50:N50"/>
    <mergeCell ref="M46:N46"/>
    <mergeCell ref="D46:E46"/>
    <mergeCell ref="F46:H46"/>
    <mergeCell ref="B18:C18"/>
    <mergeCell ref="D18:G18"/>
    <mergeCell ref="H18:L18"/>
    <mergeCell ref="M18:N18"/>
    <mergeCell ref="B24:G24"/>
    <mergeCell ref="H24:L24"/>
    <mergeCell ref="M24:N24"/>
    <mergeCell ref="B22:G22"/>
    <mergeCell ref="H22:L22"/>
    <mergeCell ref="M22:N22"/>
    <mergeCell ref="F28:H28"/>
    <mergeCell ref="M33:N33"/>
    <mergeCell ref="B31:C35"/>
    <mergeCell ref="I43:L43"/>
    <mergeCell ref="L26:N26"/>
    <mergeCell ref="B27:C27"/>
    <mergeCell ref="B28:C28"/>
    <mergeCell ref="D28:E28"/>
    <mergeCell ref="I34:L34"/>
    <mergeCell ref="M34:N34"/>
    <mergeCell ref="D37:E37"/>
    <mergeCell ref="B16:C16"/>
    <mergeCell ref="D16:G16"/>
    <mergeCell ref="H16:L16"/>
    <mergeCell ref="M16:N16"/>
    <mergeCell ref="D31:E31"/>
    <mergeCell ref="F31:H31"/>
    <mergeCell ref="I31:L31"/>
    <mergeCell ref="M31:N31"/>
    <mergeCell ref="D32:E32"/>
    <mergeCell ref="F32:H32"/>
    <mergeCell ref="I32:L32"/>
    <mergeCell ref="M32:N32"/>
    <mergeCell ref="D29:E29"/>
    <mergeCell ref="F29:H29"/>
    <mergeCell ref="B20:C20"/>
    <mergeCell ref="D20:G20"/>
    <mergeCell ref="H20:L20"/>
    <mergeCell ref="M20:N20"/>
    <mergeCell ref="I29:L29"/>
    <mergeCell ref="M29:N29"/>
    <mergeCell ref="D27:E27"/>
    <mergeCell ref="F27:H27"/>
    <mergeCell ref="I27:L27"/>
    <mergeCell ref="M27:N27"/>
    <mergeCell ref="O4:R7"/>
    <mergeCell ref="M58:N58"/>
    <mergeCell ref="B15:C15"/>
    <mergeCell ref="D15:G15"/>
    <mergeCell ref="H15:L15"/>
    <mergeCell ref="M15:N15"/>
    <mergeCell ref="B19:C19"/>
    <mergeCell ref="D19:G19"/>
    <mergeCell ref="H19:L19"/>
    <mergeCell ref="M19:N19"/>
    <mergeCell ref="B17:C17"/>
    <mergeCell ref="D17:G17"/>
    <mergeCell ref="H17:L17"/>
    <mergeCell ref="M17:N17"/>
    <mergeCell ref="M44:N44"/>
    <mergeCell ref="H10:L10"/>
    <mergeCell ref="H11:L11"/>
    <mergeCell ref="M10:N10"/>
    <mergeCell ref="M11:N11"/>
    <mergeCell ref="B6:C6"/>
    <mergeCell ref="H13:L13"/>
    <mergeCell ref="M13:N13"/>
    <mergeCell ref="B14:C14"/>
    <mergeCell ref="D14:G14"/>
    <mergeCell ref="L1:N1"/>
    <mergeCell ref="B2:C2"/>
    <mergeCell ref="D2:G2"/>
    <mergeCell ref="H2:L2"/>
    <mergeCell ref="M2:N2"/>
    <mergeCell ref="B5:C5"/>
    <mergeCell ref="D5:G5"/>
    <mergeCell ref="H5:L5"/>
    <mergeCell ref="M5:N5"/>
    <mergeCell ref="B3:C3"/>
    <mergeCell ref="D3:G3"/>
    <mergeCell ref="H3:L3"/>
    <mergeCell ref="M3:N3"/>
    <mergeCell ref="B4:C4"/>
    <mergeCell ref="D4:G4"/>
    <mergeCell ref="H4:L4"/>
    <mergeCell ref="H14:L14"/>
    <mergeCell ref="M14:N14"/>
    <mergeCell ref="M4:N4"/>
    <mergeCell ref="B7:C7"/>
    <mergeCell ref="D7:G7"/>
    <mergeCell ref="H7:L7"/>
    <mergeCell ref="M7:N7"/>
    <mergeCell ref="B9:C9"/>
    <mergeCell ref="D9:G9"/>
    <mergeCell ref="H9:L9"/>
    <mergeCell ref="M9:N9"/>
    <mergeCell ref="B12:G12"/>
    <mergeCell ref="H12:L12"/>
    <mergeCell ref="B10:C10"/>
    <mergeCell ref="B11:C11"/>
    <mergeCell ref="D10:G10"/>
    <mergeCell ref="D11:G11"/>
    <mergeCell ref="M12:N12"/>
    <mergeCell ref="B8:C8"/>
    <mergeCell ref="D8:G8"/>
    <mergeCell ref="H8:L8"/>
    <mergeCell ref="M8:N8"/>
    <mergeCell ref="D6:G6"/>
    <mergeCell ref="H6:L6"/>
    <mergeCell ref="M6:N6"/>
    <mergeCell ref="B13:C13"/>
    <mergeCell ref="D13:G13"/>
    <mergeCell ref="M30:N30"/>
    <mergeCell ref="B41:N41"/>
    <mergeCell ref="B30:C30"/>
    <mergeCell ref="B21:C21"/>
    <mergeCell ref="D21:G21"/>
    <mergeCell ref="H21:L21"/>
    <mergeCell ref="M21:N21"/>
    <mergeCell ref="I28:L28"/>
    <mergeCell ref="M28:N28"/>
    <mergeCell ref="B23:C23"/>
    <mergeCell ref="D23:G23"/>
    <mergeCell ref="H23:L23"/>
    <mergeCell ref="M23:N23"/>
    <mergeCell ref="B40:E40"/>
    <mergeCell ref="F40:H40"/>
    <mergeCell ref="I40:L40"/>
    <mergeCell ref="M40:N40"/>
    <mergeCell ref="F37:H37"/>
    <mergeCell ref="I37:L37"/>
    <mergeCell ref="B39:C39"/>
    <mergeCell ref="B29:C29"/>
    <mergeCell ref="D30:E30"/>
    <mergeCell ref="F30:H30"/>
    <mergeCell ref="I30:L30"/>
    <mergeCell ref="D36:E36"/>
    <mergeCell ref="F36:H36"/>
    <mergeCell ref="I36:L36"/>
    <mergeCell ref="M36:N36"/>
    <mergeCell ref="D35:E35"/>
    <mergeCell ref="F35:H35"/>
    <mergeCell ref="I35:L35"/>
    <mergeCell ref="M35:N35"/>
    <mergeCell ref="D33:E33"/>
    <mergeCell ref="F33:H33"/>
    <mergeCell ref="I33:L33"/>
    <mergeCell ref="F39:H39"/>
    <mergeCell ref="I39:L39"/>
    <mergeCell ref="M39:N39"/>
    <mergeCell ref="B43:C43"/>
    <mergeCell ref="D43:E43"/>
    <mergeCell ref="F43:H43"/>
    <mergeCell ref="M37:N37"/>
    <mergeCell ref="B53:N53"/>
    <mergeCell ref="B52:E52"/>
    <mergeCell ref="F52:H52"/>
    <mergeCell ref="I52:L52"/>
    <mergeCell ref="M52:N52"/>
    <mergeCell ref="M49:N49"/>
    <mergeCell ref="B49:C49"/>
    <mergeCell ref="D49:E49"/>
    <mergeCell ref="F49:H49"/>
    <mergeCell ref="I49:L49"/>
    <mergeCell ref="B37:C38"/>
    <mergeCell ref="D38:E38"/>
    <mergeCell ref="F38:H38"/>
    <mergeCell ref="I38:L38"/>
    <mergeCell ref="M38:N38"/>
    <mergeCell ref="I46:L46"/>
    <mergeCell ref="B45:C46"/>
    <mergeCell ref="O23:P23"/>
    <mergeCell ref="M45:N45"/>
    <mergeCell ref="M48:N48"/>
    <mergeCell ref="B48:C48"/>
    <mergeCell ref="M43:N43"/>
    <mergeCell ref="B44:C44"/>
    <mergeCell ref="D44:E44"/>
    <mergeCell ref="F44:H44"/>
    <mergeCell ref="I44:L44"/>
    <mergeCell ref="D48:E48"/>
    <mergeCell ref="F48:H48"/>
    <mergeCell ref="I48:L48"/>
    <mergeCell ref="B47:C47"/>
    <mergeCell ref="D47:E47"/>
    <mergeCell ref="F47:H47"/>
    <mergeCell ref="I47:L47"/>
    <mergeCell ref="D45:E45"/>
    <mergeCell ref="F45:H45"/>
    <mergeCell ref="I45:L45"/>
    <mergeCell ref="M47:N47"/>
    <mergeCell ref="D34:E34"/>
    <mergeCell ref="F34:H34"/>
    <mergeCell ref="B36:C36"/>
    <mergeCell ref="D39:E39"/>
  </mergeCells>
  <phoneticPr fontId="17" type="noConversion"/>
  <printOptions horizontalCentered="1"/>
  <pageMargins left="0.27559055118110237" right="0.27559055118110237" top="0.47244094488188981" bottom="0.27" header="0.51181102362204722" footer="0"/>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theme="1" tint="0.499984740745262"/>
  </sheetPr>
  <dimension ref="A1:AQ112"/>
  <sheetViews>
    <sheetView tabSelected="1" zoomScaleSheetLayoutView="100" workbookViewId="0">
      <selection activeCell="A2" sqref="A2:D2"/>
    </sheetView>
  </sheetViews>
  <sheetFormatPr defaultColWidth="9.77734375" defaultRowHeight="13.5"/>
  <cols>
    <col min="1" max="2" width="4.44140625" style="479" customWidth="1"/>
    <col min="3" max="3" width="9.109375" style="479" customWidth="1"/>
    <col min="4" max="4" width="13.21875" style="479" customWidth="1"/>
    <col min="5" max="5" width="7.6640625" style="479" customWidth="1"/>
    <col min="6" max="6" width="4.44140625" style="479" customWidth="1"/>
    <col min="7" max="7" width="3.5546875" style="479" customWidth="1"/>
    <col min="8" max="8" width="7.109375" style="479" customWidth="1"/>
    <col min="9" max="9" width="2.77734375" style="479" customWidth="1"/>
    <col min="10" max="10" width="2.88671875" style="479" customWidth="1"/>
    <col min="11" max="11" width="3.33203125" style="479" customWidth="1"/>
    <col min="12" max="12" width="3.77734375" style="479" customWidth="1"/>
    <col min="13" max="13" width="7.44140625" style="479" customWidth="1"/>
    <col min="14" max="14" width="10.88671875" style="479" customWidth="1"/>
    <col min="15" max="15" width="13.109375" style="71" customWidth="1"/>
    <col min="16" max="16" width="11.6640625" style="71" customWidth="1"/>
    <col min="17" max="17" width="19.21875" style="479" customWidth="1"/>
    <col min="18" max="18" width="15.88671875" style="479" customWidth="1"/>
    <col min="19" max="19" width="9.5546875" style="479" customWidth="1"/>
    <col min="20" max="20" width="6.77734375" style="479" customWidth="1"/>
    <col min="21" max="21" width="6.21875" style="479" customWidth="1"/>
    <col min="22" max="22" width="5.88671875" style="479" customWidth="1"/>
    <col min="23" max="23" width="1.5546875" style="479" customWidth="1"/>
    <col min="24" max="24" width="9" style="479" bestFit="1" customWidth="1"/>
    <col min="25" max="25" width="12.44140625" style="479" customWidth="1"/>
    <col min="26" max="16384" width="9.77734375" style="479"/>
  </cols>
  <sheetData>
    <row r="1" spans="1:43" ht="27" customHeight="1" thickBot="1"/>
    <row r="2" spans="1:43" s="486" customFormat="1" ht="30" customHeight="1">
      <c r="A2" s="1254" t="s">
        <v>503</v>
      </c>
      <c r="B2" s="1255"/>
      <c r="C2" s="1255"/>
      <c r="D2" s="1255"/>
      <c r="E2" s="346"/>
      <c r="F2" s="346"/>
      <c r="G2" s="346"/>
      <c r="H2" s="346"/>
      <c r="I2" s="345"/>
      <c r="J2" s="345"/>
      <c r="K2" s="345"/>
      <c r="L2" s="345"/>
      <c r="M2" s="345"/>
      <c r="N2" s="344"/>
      <c r="O2" s="148"/>
      <c r="P2" s="501"/>
      <c r="Q2" s="73"/>
      <c r="R2" s="73"/>
      <c r="S2" s="73"/>
      <c r="T2" s="73"/>
      <c r="U2" s="73"/>
      <c r="V2" s="73"/>
      <c r="W2" s="73"/>
      <c r="X2" s="73"/>
      <c r="Y2" s="73"/>
      <c r="Z2" s="73"/>
      <c r="AA2" s="73"/>
      <c r="AB2" s="73"/>
      <c r="AC2" s="484"/>
      <c r="AD2" s="484"/>
      <c r="AE2" s="484"/>
      <c r="AF2" s="484"/>
      <c r="AG2" s="484"/>
      <c r="AH2" s="484"/>
      <c r="AI2" s="484"/>
      <c r="AJ2" s="484"/>
      <c r="AK2" s="484"/>
      <c r="AL2" s="484"/>
      <c r="AM2" s="75"/>
      <c r="AN2" s="75"/>
      <c r="AO2" s="75"/>
      <c r="AP2" s="76"/>
      <c r="AQ2" s="72"/>
    </row>
    <row r="3" spans="1:43" s="486" customFormat="1" ht="27" customHeight="1">
      <c r="A3" s="341"/>
      <c r="D3" s="73"/>
      <c r="E3" s="73"/>
      <c r="F3" s="73"/>
      <c r="G3" s="73"/>
      <c r="H3" s="73"/>
      <c r="I3" s="487"/>
      <c r="J3" s="487"/>
      <c r="K3" s="487"/>
      <c r="L3" s="487"/>
      <c r="M3" s="487"/>
      <c r="N3" s="343" t="s">
        <v>597</v>
      </c>
      <c r="O3" s="502"/>
      <c r="P3" s="148"/>
      <c r="Q3" s="77"/>
      <c r="R3" s="77"/>
      <c r="S3" s="77"/>
      <c r="T3" s="77"/>
      <c r="U3" s="77"/>
      <c r="V3" s="77"/>
      <c r="W3" s="77"/>
      <c r="X3" s="77"/>
      <c r="Y3" s="77"/>
      <c r="Z3" s="77"/>
      <c r="AA3" s="77"/>
      <c r="AB3" s="77"/>
      <c r="AC3" s="484"/>
      <c r="AD3" s="484"/>
      <c r="AE3" s="484"/>
      <c r="AF3" s="484"/>
      <c r="AG3" s="484"/>
      <c r="AH3" s="484"/>
      <c r="AI3" s="484"/>
      <c r="AJ3" s="484"/>
      <c r="AK3" s="484"/>
      <c r="AL3" s="484"/>
      <c r="AM3" s="75"/>
      <c r="AN3" s="75"/>
      <c r="AO3" s="75"/>
      <c r="AP3" s="76"/>
      <c r="AQ3" s="72"/>
    </row>
    <row r="4" spans="1:43" s="342" customFormat="1" ht="21.75" customHeight="1">
      <c r="A4" s="1256" t="s">
        <v>504</v>
      </c>
      <c r="B4" s="781"/>
      <c r="C4" s="781"/>
      <c r="D4" s="781"/>
      <c r="E4" s="781"/>
      <c r="F4" s="785"/>
      <c r="G4" s="1219">
        <v>89606828</v>
      </c>
      <c r="H4" s="1220"/>
      <c r="I4" s="1220"/>
      <c r="J4" s="1220"/>
      <c r="K4" s="1220"/>
      <c r="L4" s="1220"/>
      <c r="M4" s="1220"/>
      <c r="N4" s="1221"/>
      <c r="O4" s="502"/>
      <c r="P4" s="502"/>
      <c r="AC4" s="502"/>
      <c r="AD4" s="502"/>
      <c r="AE4" s="502"/>
      <c r="AF4" s="502"/>
      <c r="AG4" s="502"/>
      <c r="AH4" s="502"/>
      <c r="AI4" s="502"/>
      <c r="AJ4" s="502"/>
      <c r="AK4" s="502"/>
      <c r="AL4" s="502"/>
      <c r="AM4" s="503"/>
      <c r="AN4" s="503"/>
      <c r="AO4" s="503"/>
      <c r="AP4" s="504"/>
      <c r="AQ4" s="505"/>
    </row>
    <row r="5" spans="1:43" s="342" customFormat="1" ht="21.75" customHeight="1">
      <c r="A5" s="1256" t="s">
        <v>505</v>
      </c>
      <c r="B5" s="781"/>
      <c r="C5" s="781"/>
      <c r="D5" s="781"/>
      <c r="E5" s="781"/>
      <c r="F5" s="785"/>
      <c r="G5" s="1219">
        <f>E33</f>
        <v>2790220</v>
      </c>
      <c r="H5" s="1220"/>
      <c r="I5" s="1220"/>
      <c r="J5" s="1220"/>
      <c r="K5" s="1220"/>
      <c r="L5" s="1220"/>
      <c r="M5" s="1220"/>
      <c r="N5" s="1221"/>
      <c r="O5" s="506"/>
      <c r="P5" s="502"/>
      <c r="AC5" s="502"/>
      <c r="AD5" s="502"/>
      <c r="AE5" s="502"/>
      <c r="AF5" s="502"/>
      <c r="AG5" s="502"/>
      <c r="AH5" s="502"/>
      <c r="AI5" s="502"/>
      <c r="AJ5" s="502"/>
      <c r="AK5" s="502"/>
      <c r="AL5" s="502"/>
      <c r="AM5" s="503"/>
      <c r="AN5" s="503"/>
      <c r="AO5" s="503"/>
      <c r="AP5" s="504"/>
      <c r="AQ5" s="505"/>
    </row>
    <row r="6" spans="1:43" s="342" customFormat="1" ht="21.75" customHeight="1">
      <c r="A6" s="1256" t="s">
        <v>490</v>
      </c>
      <c r="B6" s="781"/>
      <c r="C6" s="781"/>
      <c r="D6" s="781"/>
      <c r="E6" s="781"/>
      <c r="F6" s="785"/>
      <c r="G6" s="1219">
        <f>E34</f>
        <v>279022</v>
      </c>
      <c r="H6" s="1220"/>
      <c r="I6" s="1220"/>
      <c r="J6" s="1220"/>
      <c r="K6" s="1220"/>
      <c r="L6" s="1220"/>
      <c r="M6" s="1220"/>
      <c r="N6" s="1221"/>
      <c r="O6" s="506"/>
      <c r="P6" s="502"/>
      <c r="AC6" s="502"/>
      <c r="AD6" s="502"/>
      <c r="AE6" s="502"/>
      <c r="AF6" s="502"/>
      <c r="AG6" s="502"/>
      <c r="AH6" s="502"/>
      <c r="AI6" s="502"/>
      <c r="AJ6" s="502"/>
      <c r="AK6" s="502"/>
      <c r="AL6" s="502"/>
      <c r="AM6" s="503"/>
      <c r="AN6" s="503"/>
      <c r="AO6" s="503"/>
      <c r="AP6" s="504"/>
      <c r="AQ6" s="505"/>
    </row>
    <row r="7" spans="1:43" s="486" customFormat="1" ht="21.75" customHeight="1">
      <c r="A7" s="1256" t="s">
        <v>491</v>
      </c>
      <c r="B7" s="781"/>
      <c r="C7" s="781"/>
      <c r="D7" s="781"/>
      <c r="E7" s="781"/>
      <c r="F7" s="785"/>
      <c r="G7" s="1219">
        <f>M33</f>
        <v>2185500</v>
      </c>
      <c r="H7" s="1220"/>
      <c r="I7" s="1220"/>
      <c r="J7" s="1220"/>
      <c r="K7" s="1220"/>
      <c r="L7" s="1220"/>
      <c r="M7" s="1220"/>
      <c r="N7" s="1221"/>
      <c r="O7" s="506"/>
      <c r="P7" s="506"/>
      <c r="Q7" s="494"/>
      <c r="R7" s="494"/>
      <c r="S7" s="494"/>
      <c r="T7" s="494"/>
      <c r="U7" s="494"/>
      <c r="V7" s="494"/>
      <c r="W7" s="494"/>
      <c r="X7" s="494"/>
      <c r="Y7" s="494"/>
      <c r="Z7" s="494"/>
      <c r="AA7" s="494"/>
      <c r="AB7" s="494"/>
      <c r="AC7" s="484"/>
      <c r="AD7" s="484"/>
      <c r="AE7" s="484"/>
      <c r="AF7" s="484"/>
      <c r="AG7" s="484"/>
      <c r="AH7" s="484"/>
      <c r="AI7" s="484"/>
      <c r="AJ7" s="484"/>
      <c r="AK7" s="484"/>
      <c r="AL7" s="484"/>
      <c r="AM7" s="484"/>
      <c r="AN7" s="484"/>
      <c r="AO7" s="484"/>
      <c r="AP7" s="484"/>
    </row>
    <row r="8" spans="1:43" s="486" customFormat="1" ht="21.75" customHeight="1" thickBot="1">
      <c r="A8" s="1256" t="s">
        <v>598</v>
      </c>
      <c r="B8" s="781"/>
      <c r="C8" s="781"/>
      <c r="D8" s="781"/>
      <c r="E8" s="781"/>
      <c r="F8" s="785"/>
      <c r="G8" s="1262">
        <f>G4+G5+G6-G7</f>
        <v>90490570</v>
      </c>
      <c r="H8" s="1263"/>
      <c r="I8" s="1263"/>
      <c r="J8" s="1263"/>
      <c r="K8" s="1263"/>
      <c r="L8" s="1263"/>
      <c r="M8" s="1263"/>
      <c r="N8" s="1264"/>
      <c r="O8" s="506"/>
      <c r="P8" s="506"/>
      <c r="Q8" s="494"/>
      <c r="R8" s="494"/>
      <c r="S8" s="494"/>
      <c r="T8" s="494"/>
      <c r="U8" s="494"/>
      <c r="V8" s="494"/>
      <c r="W8" s="494"/>
      <c r="X8" s="494"/>
      <c r="Y8" s="494"/>
      <c r="Z8" s="494"/>
      <c r="AA8" s="494"/>
      <c r="AB8" s="494"/>
      <c r="AC8" s="484"/>
      <c r="AD8" s="484"/>
      <c r="AE8" s="484"/>
      <c r="AF8" s="484"/>
      <c r="AG8" s="484"/>
      <c r="AH8" s="484"/>
      <c r="AI8" s="484"/>
      <c r="AJ8" s="484"/>
      <c r="AK8" s="484"/>
      <c r="AL8" s="484"/>
      <c r="AM8" s="484"/>
      <c r="AN8" s="484"/>
      <c r="AO8" s="484"/>
      <c r="AP8" s="484"/>
    </row>
    <row r="9" spans="1:43" s="486" customFormat="1" ht="21.75" customHeight="1" thickBot="1">
      <c r="A9" s="1265" t="s">
        <v>599</v>
      </c>
      <c r="B9" s="1266"/>
      <c r="C9" s="1266"/>
      <c r="D9" s="1266"/>
      <c r="E9" s="1266"/>
      <c r="F9" s="1267"/>
      <c r="G9" s="1268" t="s">
        <v>600</v>
      </c>
      <c r="H9" s="1266"/>
      <c r="I9" s="1266"/>
      <c r="J9" s="1266"/>
      <c r="K9" s="1266"/>
      <c r="L9" s="1266"/>
      <c r="M9" s="1266"/>
      <c r="N9" s="1269"/>
      <c r="O9" s="507"/>
      <c r="P9" s="506"/>
      <c r="Q9" s="494"/>
      <c r="R9" s="494"/>
      <c r="S9" s="494"/>
      <c r="T9" s="494"/>
      <c r="U9" s="494"/>
      <c r="V9" s="494"/>
      <c r="W9" s="494"/>
      <c r="X9" s="494"/>
      <c r="Y9" s="494"/>
      <c r="Z9" s="494"/>
      <c r="AA9" s="494"/>
      <c r="AB9" s="494"/>
      <c r="AC9" s="484"/>
      <c r="AD9" s="484"/>
      <c r="AE9" s="75"/>
      <c r="AF9" s="75"/>
      <c r="AG9" s="75"/>
      <c r="AH9" s="76"/>
      <c r="AI9" s="76"/>
      <c r="AJ9" s="484"/>
      <c r="AK9" s="484"/>
      <c r="AL9" s="484"/>
      <c r="AM9" s="484"/>
      <c r="AN9" s="484"/>
      <c r="AO9" s="484"/>
      <c r="AP9" s="484"/>
    </row>
    <row r="10" spans="1:43" s="486" customFormat="1" ht="21.75" customHeight="1" thickBot="1">
      <c r="A10" s="1257" t="s">
        <v>601</v>
      </c>
      <c r="B10" s="1258"/>
      <c r="C10" s="1258"/>
      <c r="D10" s="1259"/>
      <c r="E10" s="1260" t="s">
        <v>492</v>
      </c>
      <c r="F10" s="1259"/>
      <c r="G10" s="1260" t="s">
        <v>601</v>
      </c>
      <c r="H10" s="1258"/>
      <c r="I10" s="1258"/>
      <c r="J10" s="1258"/>
      <c r="K10" s="1258"/>
      <c r="L10" s="1259"/>
      <c r="M10" s="1260" t="s">
        <v>493</v>
      </c>
      <c r="N10" s="1261"/>
      <c r="O10" s="507"/>
      <c r="P10" s="507"/>
      <c r="Q10" s="493"/>
      <c r="R10" s="493"/>
      <c r="S10" s="493"/>
      <c r="T10" s="493"/>
      <c r="U10" s="493"/>
      <c r="V10" s="493"/>
      <c r="W10" s="493"/>
      <c r="X10" s="493"/>
      <c r="Y10" s="493"/>
      <c r="Z10" s="493"/>
      <c r="AA10" s="493"/>
      <c r="AB10" s="493"/>
      <c r="AC10" s="484"/>
      <c r="AD10" s="484"/>
      <c r="AE10" s="75"/>
      <c r="AF10" s="75"/>
      <c r="AG10" s="75"/>
      <c r="AH10" s="76"/>
      <c r="AI10" s="76"/>
      <c r="AJ10" s="484"/>
      <c r="AK10" s="484"/>
      <c r="AL10" s="484"/>
      <c r="AM10" s="484"/>
      <c r="AN10" s="484"/>
      <c r="AO10" s="484"/>
      <c r="AP10" s="484"/>
    </row>
    <row r="11" spans="1:43" s="482" customFormat="1" ht="19.5" customHeight="1">
      <c r="A11" s="508"/>
      <c r="B11" s="1273" t="s">
        <v>602</v>
      </c>
      <c r="C11" s="1233" t="s">
        <v>603</v>
      </c>
      <c r="D11" s="1234"/>
      <c r="E11" s="1226">
        <v>55000</v>
      </c>
      <c r="F11" s="1228"/>
      <c r="G11" s="1229" t="s">
        <v>506</v>
      </c>
      <c r="H11" s="1230"/>
      <c r="I11" s="1230"/>
      <c r="J11" s="1230"/>
      <c r="K11" s="1230"/>
      <c r="L11" s="1231"/>
      <c r="M11" s="1224">
        <v>300000</v>
      </c>
      <c r="N11" s="1232"/>
      <c r="O11" s="506"/>
      <c r="P11" s="507"/>
      <c r="Q11" s="493"/>
      <c r="R11" s="493"/>
      <c r="S11" s="495"/>
      <c r="T11" s="495"/>
      <c r="U11" s="495"/>
      <c r="V11" s="495"/>
      <c r="W11" s="495"/>
      <c r="X11" s="495"/>
      <c r="Y11" s="495"/>
      <c r="Z11" s="495"/>
      <c r="AA11" s="495"/>
      <c r="AB11" s="495"/>
      <c r="AC11" s="509"/>
      <c r="AD11" s="509"/>
      <c r="AE11" s="510"/>
      <c r="AF11" s="510"/>
      <c r="AG11" s="510"/>
      <c r="AH11" s="511"/>
      <c r="AI11" s="511"/>
      <c r="AJ11" s="509"/>
      <c r="AK11" s="509"/>
      <c r="AL11" s="509"/>
      <c r="AM11" s="509"/>
      <c r="AN11" s="509"/>
      <c r="AO11" s="509"/>
      <c r="AP11" s="509"/>
    </row>
    <row r="12" spans="1:43" s="486" customFormat="1" ht="19.5" customHeight="1">
      <c r="A12" s="512"/>
      <c r="B12" s="1274"/>
      <c r="C12" s="1233" t="s">
        <v>604</v>
      </c>
      <c r="D12" s="1234"/>
      <c r="E12" s="1224">
        <v>55000</v>
      </c>
      <c r="F12" s="1235"/>
      <c r="G12" s="958" t="s">
        <v>605</v>
      </c>
      <c r="H12" s="958"/>
      <c r="I12" s="958"/>
      <c r="J12" s="958"/>
      <c r="K12" s="958"/>
      <c r="L12" s="1276"/>
      <c r="M12" s="1226">
        <v>770000</v>
      </c>
      <c r="N12" s="1227"/>
      <c r="O12" s="506"/>
      <c r="P12" s="507"/>
      <c r="Q12" s="493"/>
      <c r="R12" s="493"/>
      <c r="S12" s="493"/>
      <c r="T12" s="493"/>
      <c r="U12" s="493"/>
      <c r="V12" s="493"/>
      <c r="W12" s="493"/>
      <c r="X12" s="493"/>
      <c r="Y12" s="493"/>
      <c r="Z12" s="493"/>
      <c r="AA12" s="493"/>
      <c r="AB12" s="493"/>
      <c r="AC12" s="484"/>
      <c r="AD12" s="484"/>
      <c r="AE12" s="75"/>
      <c r="AF12" s="75"/>
      <c r="AG12" s="75"/>
      <c r="AH12" s="76"/>
      <c r="AI12" s="76"/>
      <c r="AJ12" s="484"/>
      <c r="AK12" s="484"/>
      <c r="AL12" s="484"/>
      <c r="AM12" s="484"/>
      <c r="AN12" s="484"/>
      <c r="AO12" s="484"/>
      <c r="AP12" s="484"/>
    </row>
    <row r="13" spans="1:43" s="486" customFormat="1" ht="19.5" customHeight="1">
      <c r="A13" s="512"/>
      <c r="B13" s="1274"/>
      <c r="C13" s="1233" t="s">
        <v>606</v>
      </c>
      <c r="D13" s="1236"/>
      <c r="E13" s="1237">
        <v>55000</v>
      </c>
      <c r="F13" s="1238"/>
      <c r="G13" s="1277" t="s">
        <v>607</v>
      </c>
      <c r="H13" s="958"/>
      <c r="I13" s="958"/>
      <c r="J13" s="958"/>
      <c r="K13" s="958"/>
      <c r="L13" s="1276"/>
      <c r="M13" s="1226">
        <v>100000</v>
      </c>
      <c r="N13" s="1227"/>
      <c r="O13" s="506"/>
      <c r="P13" s="506"/>
      <c r="Q13" s="493"/>
      <c r="R13" s="493"/>
      <c r="S13" s="493"/>
      <c r="T13" s="493"/>
      <c r="U13" s="493"/>
      <c r="V13" s="493"/>
      <c r="W13" s="493"/>
      <c r="X13" s="493"/>
      <c r="Y13" s="493"/>
      <c r="Z13" s="493"/>
      <c r="AA13" s="493"/>
      <c r="AB13" s="493"/>
      <c r="AC13" s="484"/>
      <c r="AD13" s="484"/>
      <c r="AE13" s="75"/>
      <c r="AF13" s="75"/>
      <c r="AG13" s="75"/>
      <c r="AH13" s="76"/>
      <c r="AI13" s="76"/>
      <c r="AJ13" s="484"/>
      <c r="AK13" s="484"/>
      <c r="AL13" s="484"/>
      <c r="AM13" s="484"/>
      <c r="AN13" s="484"/>
      <c r="AO13" s="484"/>
      <c r="AP13" s="484"/>
    </row>
    <row r="14" spans="1:43" s="486" customFormat="1" ht="19.5" customHeight="1">
      <c r="A14" s="512" t="s">
        <v>631</v>
      </c>
      <c r="B14" s="1274"/>
      <c r="C14" s="1222" t="s">
        <v>608</v>
      </c>
      <c r="D14" s="1223"/>
      <c r="E14" s="1224">
        <v>33000</v>
      </c>
      <c r="F14" s="1225"/>
      <c r="G14" s="1277" t="s">
        <v>609</v>
      </c>
      <c r="H14" s="958"/>
      <c r="I14" s="958"/>
      <c r="J14" s="958"/>
      <c r="K14" s="958"/>
      <c r="L14" s="1276"/>
      <c r="M14" s="1226">
        <v>400000</v>
      </c>
      <c r="N14" s="1227"/>
      <c r="O14" s="506"/>
      <c r="P14" s="507"/>
      <c r="Q14" s="493"/>
      <c r="R14" s="493"/>
      <c r="S14" s="493"/>
      <c r="T14" s="493"/>
      <c r="U14" s="493"/>
      <c r="V14" s="493"/>
      <c r="W14" s="493"/>
      <c r="X14" s="493"/>
      <c r="Y14" s="493"/>
      <c r="Z14" s="493"/>
      <c r="AA14" s="493"/>
      <c r="AB14" s="493"/>
      <c r="AC14" s="484"/>
      <c r="AD14" s="484"/>
      <c r="AE14" s="75"/>
      <c r="AF14" s="75"/>
      <c r="AG14" s="75"/>
      <c r="AH14" s="76"/>
      <c r="AI14" s="76"/>
      <c r="AJ14" s="484"/>
      <c r="AK14" s="484"/>
      <c r="AL14" s="484"/>
      <c r="AM14" s="484"/>
      <c r="AN14" s="484"/>
      <c r="AO14" s="484"/>
      <c r="AP14" s="484"/>
    </row>
    <row r="15" spans="1:43" s="486" customFormat="1" ht="19.5" customHeight="1">
      <c r="A15" s="512"/>
      <c r="B15" s="1274"/>
      <c r="C15" s="1222" t="s">
        <v>610</v>
      </c>
      <c r="D15" s="1223"/>
      <c r="E15" s="1224">
        <v>33000</v>
      </c>
      <c r="F15" s="1225"/>
      <c r="G15" s="1277" t="s">
        <v>611</v>
      </c>
      <c r="H15" s="958"/>
      <c r="I15" s="958"/>
      <c r="J15" s="958"/>
      <c r="K15" s="958"/>
      <c r="L15" s="1276"/>
      <c r="M15" s="1226">
        <v>400000</v>
      </c>
      <c r="N15" s="1227"/>
      <c r="O15" s="506"/>
      <c r="P15" s="507"/>
      <c r="Q15" s="493"/>
      <c r="R15" s="493"/>
      <c r="S15" s="493"/>
      <c r="T15" s="493"/>
      <c r="U15" s="493"/>
      <c r="V15" s="493"/>
      <c r="W15" s="493"/>
      <c r="X15" s="493"/>
      <c r="Y15" s="493"/>
      <c r="Z15" s="493"/>
      <c r="AA15" s="493"/>
      <c r="AB15" s="493"/>
      <c r="AC15" s="484"/>
      <c r="AD15" s="484"/>
      <c r="AE15" s="75"/>
      <c r="AF15" s="75"/>
      <c r="AG15" s="75"/>
      <c r="AH15" s="76"/>
      <c r="AI15" s="76"/>
      <c r="AJ15" s="484"/>
      <c r="AK15" s="484"/>
      <c r="AL15" s="484"/>
      <c r="AM15" s="484"/>
      <c r="AN15" s="484"/>
      <c r="AO15" s="484"/>
      <c r="AP15" s="484"/>
    </row>
    <row r="16" spans="1:43" s="486" customFormat="1" ht="19.5" customHeight="1">
      <c r="A16" s="512"/>
      <c r="B16" s="1274"/>
      <c r="C16" s="1222" t="s">
        <v>612</v>
      </c>
      <c r="D16" s="1223"/>
      <c r="E16" s="1224">
        <v>55000</v>
      </c>
      <c r="F16" s="1225"/>
      <c r="G16" s="1277" t="s">
        <v>613</v>
      </c>
      <c r="H16" s="958"/>
      <c r="I16" s="958"/>
      <c r="J16" s="958"/>
      <c r="K16" s="958"/>
      <c r="L16" s="1276"/>
      <c r="M16" s="1224">
        <v>215500</v>
      </c>
      <c r="N16" s="1232"/>
      <c r="O16" s="506"/>
      <c r="P16" s="507"/>
      <c r="Q16" s="493"/>
      <c r="R16" s="493"/>
      <c r="S16" s="493"/>
      <c r="T16" s="493"/>
      <c r="U16" s="493"/>
      <c r="V16" s="493"/>
      <c r="W16" s="493"/>
      <c r="X16" s="493"/>
      <c r="Y16" s="493"/>
      <c r="Z16" s="493"/>
      <c r="AA16" s="493"/>
      <c r="AB16" s="493"/>
      <c r="AC16" s="484"/>
      <c r="AD16" s="484"/>
      <c r="AE16" s="75"/>
      <c r="AF16" s="75"/>
      <c r="AG16" s="75"/>
      <c r="AH16" s="76"/>
      <c r="AI16" s="76"/>
      <c r="AJ16" s="484"/>
      <c r="AK16" s="484"/>
      <c r="AL16" s="484"/>
      <c r="AM16" s="484"/>
      <c r="AN16" s="484"/>
      <c r="AO16" s="484"/>
      <c r="AP16" s="484"/>
    </row>
    <row r="17" spans="1:42" s="486" customFormat="1" ht="19.5" customHeight="1">
      <c r="A17" s="512"/>
      <c r="B17" s="1275"/>
      <c r="C17" s="1239" t="s">
        <v>614</v>
      </c>
      <c r="D17" s="1240"/>
      <c r="E17" s="1241">
        <v>33000</v>
      </c>
      <c r="F17" s="1242"/>
      <c r="G17" s="420"/>
      <c r="H17" s="485"/>
      <c r="I17" s="485"/>
      <c r="J17" s="485"/>
      <c r="K17" s="485"/>
      <c r="L17" s="489"/>
      <c r="M17" s="490"/>
      <c r="N17" s="491"/>
      <c r="O17" s="506"/>
      <c r="P17" s="507"/>
      <c r="Q17" s="493"/>
      <c r="R17" s="493"/>
      <c r="S17" s="493"/>
      <c r="T17" s="493"/>
      <c r="U17" s="493"/>
      <c r="V17" s="493"/>
      <c r="W17" s="493"/>
      <c r="X17" s="493"/>
      <c r="Y17" s="493"/>
      <c r="Z17" s="493"/>
      <c r="AA17" s="493"/>
      <c r="AB17" s="493"/>
      <c r="AC17" s="484"/>
      <c r="AD17" s="484"/>
      <c r="AE17" s="75"/>
      <c r="AF17" s="75"/>
      <c r="AG17" s="75"/>
      <c r="AH17" s="76"/>
      <c r="AI17" s="76"/>
      <c r="AJ17" s="484"/>
      <c r="AK17" s="484"/>
      <c r="AL17" s="484"/>
      <c r="AM17" s="484"/>
      <c r="AN17" s="484"/>
      <c r="AO17" s="484"/>
      <c r="AP17" s="484"/>
    </row>
    <row r="18" spans="1:42" s="486" customFormat="1" ht="19.5" customHeight="1">
      <c r="A18" s="512"/>
      <c r="B18" s="786" t="s">
        <v>615</v>
      </c>
      <c r="C18" s="1222" t="s">
        <v>616</v>
      </c>
      <c r="D18" s="1243"/>
      <c r="E18" s="1224">
        <v>55000</v>
      </c>
      <c r="F18" s="1235"/>
      <c r="G18" s="420"/>
      <c r="H18" s="485"/>
      <c r="I18" s="485"/>
      <c r="J18" s="485"/>
      <c r="K18" s="485"/>
      <c r="L18" s="489"/>
      <c r="M18" s="490"/>
      <c r="N18" s="491"/>
      <c r="O18" s="506"/>
      <c r="P18" s="507"/>
      <c r="Q18" s="493"/>
      <c r="R18" s="493"/>
      <c r="S18" s="493"/>
      <c r="T18" s="493"/>
      <c r="U18" s="493"/>
      <c r="V18" s="493"/>
      <c r="W18" s="493"/>
      <c r="X18" s="493"/>
      <c r="Y18" s="493"/>
      <c r="Z18" s="493"/>
      <c r="AA18" s="493"/>
      <c r="AB18" s="493"/>
      <c r="AC18" s="484"/>
      <c r="AD18" s="484"/>
      <c r="AE18" s="75"/>
      <c r="AF18" s="75"/>
      <c r="AG18" s="75"/>
      <c r="AH18" s="76"/>
      <c r="AI18" s="76"/>
      <c r="AJ18" s="484"/>
      <c r="AK18" s="484"/>
      <c r="AL18" s="484"/>
      <c r="AM18" s="484"/>
      <c r="AN18" s="484"/>
      <c r="AO18" s="484"/>
      <c r="AP18" s="484"/>
    </row>
    <row r="19" spans="1:42" s="486" customFormat="1" ht="19.5" customHeight="1">
      <c r="A19" s="512"/>
      <c r="B19" s="1274"/>
      <c r="C19" s="1222" t="s">
        <v>617</v>
      </c>
      <c r="D19" s="1223"/>
      <c r="E19" s="1226">
        <v>55000</v>
      </c>
      <c r="F19" s="1244"/>
      <c r="G19" s="420"/>
      <c r="H19" s="485"/>
      <c r="I19" s="485"/>
      <c r="J19" s="485"/>
      <c r="K19" s="485"/>
      <c r="L19" s="489"/>
      <c r="M19" s="490"/>
      <c r="N19" s="491"/>
      <c r="O19" s="506"/>
      <c r="P19" s="507"/>
      <c r="Q19" s="493"/>
      <c r="R19" s="493"/>
      <c r="S19" s="493"/>
      <c r="T19" s="493"/>
      <c r="U19" s="493"/>
      <c r="V19" s="493"/>
      <c r="W19" s="493"/>
      <c r="X19" s="493"/>
      <c r="Y19" s="493"/>
      <c r="Z19" s="493"/>
      <c r="AA19" s="493"/>
      <c r="AB19" s="493"/>
      <c r="AC19" s="484"/>
      <c r="AD19" s="484"/>
      <c r="AE19" s="75"/>
      <c r="AF19" s="75"/>
      <c r="AG19" s="75"/>
      <c r="AH19" s="76"/>
      <c r="AI19" s="76"/>
      <c r="AJ19" s="484"/>
      <c r="AK19" s="484"/>
      <c r="AL19" s="484"/>
      <c r="AM19" s="484"/>
      <c r="AN19" s="484"/>
      <c r="AO19" s="484"/>
      <c r="AP19" s="484"/>
    </row>
    <row r="20" spans="1:42" s="486" customFormat="1" ht="19.5" customHeight="1">
      <c r="A20" s="512" t="s">
        <v>632</v>
      </c>
      <c r="B20" s="786" t="s">
        <v>619</v>
      </c>
      <c r="C20" s="1245" t="s">
        <v>620</v>
      </c>
      <c r="D20" s="1246"/>
      <c r="E20" s="1247">
        <v>33000</v>
      </c>
      <c r="F20" s="1248"/>
      <c r="G20" s="420"/>
      <c r="H20" s="485"/>
      <c r="I20" s="485"/>
      <c r="J20" s="485"/>
      <c r="K20" s="485"/>
      <c r="L20" s="489"/>
      <c r="M20" s="490"/>
      <c r="N20" s="491"/>
      <c r="O20" s="506"/>
      <c r="P20" s="507"/>
      <c r="Q20" s="493"/>
      <c r="R20" s="493"/>
      <c r="S20" s="493"/>
      <c r="T20" s="493"/>
      <c r="U20" s="493"/>
      <c r="V20" s="493"/>
      <c r="W20" s="493"/>
      <c r="X20" s="493"/>
      <c r="Y20" s="493"/>
      <c r="Z20" s="493"/>
      <c r="AA20" s="493"/>
      <c r="AB20" s="493"/>
      <c r="AC20" s="484"/>
      <c r="AD20" s="484"/>
      <c r="AE20" s="75"/>
      <c r="AF20" s="75"/>
      <c r="AG20" s="75"/>
      <c r="AH20" s="76"/>
      <c r="AI20" s="76"/>
      <c r="AJ20" s="484"/>
      <c r="AK20" s="484"/>
      <c r="AL20" s="484"/>
      <c r="AM20" s="484"/>
      <c r="AN20" s="484"/>
      <c r="AO20" s="484"/>
      <c r="AP20" s="484"/>
    </row>
    <row r="21" spans="1:42" s="486" customFormat="1" ht="19.5" customHeight="1">
      <c r="A21" s="512"/>
      <c r="B21" s="1274"/>
      <c r="C21" s="1222" t="s">
        <v>621</v>
      </c>
      <c r="D21" s="1223"/>
      <c r="E21" s="1226">
        <v>55000</v>
      </c>
      <c r="F21" s="1228"/>
      <c r="G21" s="420"/>
      <c r="H21" s="485"/>
      <c r="I21" s="485"/>
      <c r="J21" s="485"/>
      <c r="K21" s="485"/>
      <c r="L21" s="489"/>
      <c r="M21" s="494"/>
      <c r="N21" s="492"/>
      <c r="O21" s="506"/>
      <c r="P21" s="507"/>
      <c r="Q21" s="493"/>
      <c r="R21" s="493"/>
      <c r="S21" s="493"/>
      <c r="T21" s="493"/>
      <c r="U21" s="493"/>
      <c r="V21" s="493"/>
      <c r="W21" s="493"/>
      <c r="X21" s="493"/>
      <c r="Y21" s="493"/>
      <c r="Z21" s="493"/>
      <c r="AA21" s="493"/>
      <c r="AB21" s="493"/>
      <c r="AC21" s="484"/>
      <c r="AD21" s="484"/>
      <c r="AE21" s="75"/>
      <c r="AF21" s="75"/>
      <c r="AG21" s="75"/>
      <c r="AH21" s="76"/>
      <c r="AI21" s="76"/>
      <c r="AJ21" s="484"/>
      <c r="AK21" s="484"/>
      <c r="AL21" s="484"/>
      <c r="AM21" s="484"/>
      <c r="AN21" s="484"/>
      <c r="AO21" s="484"/>
      <c r="AP21" s="484"/>
    </row>
    <row r="22" spans="1:42" s="486" customFormat="1" ht="19.5" customHeight="1">
      <c r="A22" s="512"/>
      <c r="B22" s="1274"/>
      <c r="C22" s="1222" t="s">
        <v>622</v>
      </c>
      <c r="D22" s="1223"/>
      <c r="E22" s="1224">
        <v>33000</v>
      </c>
      <c r="F22" s="1235"/>
      <c r="G22" s="485"/>
      <c r="H22" s="485"/>
      <c r="I22" s="485"/>
      <c r="J22" s="485"/>
      <c r="K22" s="485"/>
      <c r="L22" s="489"/>
      <c r="M22" s="494"/>
      <c r="N22" s="492"/>
      <c r="O22" s="506"/>
      <c r="P22" s="507"/>
      <c r="Q22" s="493"/>
      <c r="R22" s="493"/>
      <c r="S22" s="493"/>
      <c r="T22" s="493"/>
      <c r="U22" s="493"/>
      <c r="V22" s="493"/>
      <c r="W22" s="493"/>
      <c r="X22" s="493"/>
      <c r="Y22" s="493"/>
      <c r="Z22" s="493"/>
      <c r="AA22" s="493"/>
      <c r="AB22" s="493"/>
      <c r="AC22" s="484"/>
      <c r="AD22" s="484"/>
      <c r="AE22" s="75"/>
      <c r="AF22" s="75"/>
      <c r="AG22" s="75"/>
      <c r="AH22" s="76"/>
      <c r="AI22" s="76"/>
      <c r="AJ22" s="484"/>
      <c r="AK22" s="484"/>
      <c r="AL22" s="484"/>
      <c r="AM22" s="484"/>
      <c r="AN22" s="484"/>
      <c r="AO22" s="484"/>
      <c r="AP22" s="484"/>
    </row>
    <row r="23" spans="1:42" s="486" customFormat="1" ht="19.5" customHeight="1">
      <c r="A23" s="512"/>
      <c r="B23" s="1275"/>
      <c r="C23" s="1239" t="s">
        <v>623</v>
      </c>
      <c r="D23" s="1249"/>
      <c r="E23" s="1241">
        <v>33000</v>
      </c>
      <c r="F23" s="1242"/>
      <c r="G23" s="420"/>
      <c r="H23" s="485"/>
      <c r="I23" s="485"/>
      <c r="J23" s="485"/>
      <c r="K23" s="485"/>
      <c r="L23" s="489"/>
      <c r="M23" s="494"/>
      <c r="N23" s="492"/>
      <c r="O23" s="506"/>
      <c r="P23" s="507"/>
      <c r="Q23" s="493"/>
      <c r="R23" s="493"/>
      <c r="S23" s="493"/>
      <c r="T23" s="493"/>
      <c r="U23" s="493"/>
      <c r="V23" s="493"/>
      <c r="W23" s="493"/>
      <c r="X23" s="493"/>
      <c r="Y23" s="493"/>
      <c r="Z23" s="493"/>
      <c r="AA23" s="493"/>
      <c r="AB23" s="493"/>
      <c r="AC23" s="484"/>
      <c r="AD23" s="484"/>
      <c r="AE23" s="75"/>
      <c r="AF23" s="75"/>
      <c r="AG23" s="75"/>
      <c r="AH23" s="76"/>
      <c r="AI23" s="76"/>
      <c r="AJ23" s="484"/>
      <c r="AK23" s="484"/>
      <c r="AL23" s="484"/>
      <c r="AM23" s="484"/>
      <c r="AN23" s="484"/>
      <c r="AO23" s="484"/>
      <c r="AP23" s="484"/>
    </row>
    <row r="24" spans="1:42" s="486" customFormat="1" ht="19.5" customHeight="1">
      <c r="A24" s="512"/>
      <c r="B24" s="367" t="s">
        <v>624</v>
      </c>
      <c r="C24" s="1250" t="s">
        <v>625</v>
      </c>
      <c r="D24" s="1251"/>
      <c r="E24" s="1252">
        <v>33000</v>
      </c>
      <c r="F24" s="1253"/>
      <c r="G24" s="485"/>
      <c r="H24" s="485"/>
      <c r="I24" s="485"/>
      <c r="J24" s="485"/>
      <c r="K24" s="485"/>
      <c r="L24" s="489"/>
      <c r="M24" s="494"/>
      <c r="N24" s="492"/>
      <c r="O24" s="506"/>
      <c r="P24" s="507"/>
      <c r="Q24" s="493"/>
      <c r="R24" s="493"/>
      <c r="S24" s="493"/>
      <c r="T24" s="493"/>
      <c r="U24" s="493"/>
      <c r="V24" s="493"/>
      <c r="W24" s="493"/>
      <c r="X24" s="493"/>
      <c r="Y24" s="493"/>
      <c r="Z24" s="493"/>
      <c r="AA24" s="493"/>
      <c r="AB24" s="493"/>
      <c r="AC24" s="484"/>
      <c r="AD24" s="484"/>
      <c r="AE24" s="75"/>
      <c r="AF24" s="75"/>
      <c r="AG24" s="75"/>
      <c r="AH24" s="76"/>
      <c r="AI24" s="76"/>
      <c r="AJ24" s="484"/>
      <c r="AK24" s="484"/>
      <c r="AL24" s="484"/>
      <c r="AM24" s="484"/>
      <c r="AN24" s="484"/>
      <c r="AO24" s="484"/>
      <c r="AP24" s="484"/>
    </row>
    <row r="25" spans="1:42" s="486" customFormat="1" ht="19.5" customHeight="1">
      <c r="A25" s="512"/>
      <c r="B25" s="488" t="s">
        <v>626</v>
      </c>
      <c r="C25" s="1239" t="s">
        <v>627</v>
      </c>
      <c r="D25" s="1240"/>
      <c r="E25" s="1241">
        <v>2420242</v>
      </c>
      <c r="F25" s="1242"/>
      <c r="G25" s="485"/>
      <c r="H25" s="485"/>
      <c r="I25" s="485"/>
      <c r="J25" s="485"/>
      <c r="K25" s="485"/>
      <c r="L25" s="489"/>
      <c r="M25" s="494"/>
      <c r="N25" s="492"/>
      <c r="O25" s="506"/>
      <c r="P25" s="507"/>
      <c r="Q25" s="493"/>
      <c r="R25" s="493"/>
      <c r="S25" s="493"/>
      <c r="T25" s="493"/>
      <c r="U25" s="493"/>
      <c r="V25" s="493"/>
      <c r="W25" s="493"/>
      <c r="X25" s="493"/>
      <c r="Y25" s="493"/>
      <c r="Z25" s="493"/>
      <c r="AA25" s="493"/>
      <c r="AB25" s="493"/>
      <c r="AC25" s="484"/>
      <c r="AD25" s="484"/>
      <c r="AE25" s="75"/>
      <c r="AF25" s="75"/>
      <c r="AG25" s="75"/>
      <c r="AH25" s="76"/>
      <c r="AI25" s="76"/>
      <c r="AJ25" s="484"/>
      <c r="AK25" s="484"/>
      <c r="AL25" s="484"/>
      <c r="AM25" s="484"/>
      <c r="AN25" s="484"/>
      <c r="AO25" s="484"/>
      <c r="AP25" s="484"/>
    </row>
    <row r="26" spans="1:42" s="486" customFormat="1" ht="19.5" customHeight="1">
      <c r="A26" s="512" t="s">
        <v>618</v>
      </c>
      <c r="B26" s="367" t="s">
        <v>628</v>
      </c>
      <c r="C26" s="1250" t="s">
        <v>629</v>
      </c>
      <c r="D26" s="1291"/>
      <c r="E26" s="1292">
        <v>33000</v>
      </c>
      <c r="F26" s="966"/>
      <c r="G26" s="420"/>
      <c r="H26" s="485"/>
      <c r="I26" s="485"/>
      <c r="J26" s="485"/>
      <c r="K26" s="485"/>
      <c r="L26" s="489"/>
      <c r="M26" s="494"/>
      <c r="N26" s="492"/>
      <c r="O26" s="506"/>
      <c r="P26" s="507"/>
      <c r="Q26" s="493"/>
      <c r="R26" s="493"/>
      <c r="S26" s="493"/>
      <c r="T26" s="493"/>
      <c r="U26" s="493"/>
      <c r="V26" s="493"/>
      <c r="W26" s="493"/>
      <c r="X26" s="493"/>
      <c r="Y26" s="493"/>
      <c r="Z26" s="493"/>
      <c r="AA26" s="493"/>
      <c r="AB26" s="493"/>
      <c r="AC26" s="484"/>
      <c r="AD26" s="484"/>
      <c r="AE26" s="75"/>
      <c r="AF26" s="75"/>
      <c r="AG26" s="75"/>
      <c r="AH26" s="76"/>
      <c r="AI26" s="76"/>
      <c r="AJ26" s="484"/>
      <c r="AK26" s="484"/>
      <c r="AL26" s="484"/>
      <c r="AM26" s="484"/>
      <c r="AN26" s="484"/>
      <c r="AO26" s="484"/>
      <c r="AP26" s="484"/>
    </row>
    <row r="27" spans="1:42" s="486" customFormat="1" ht="19.5" customHeight="1">
      <c r="A27" s="512"/>
      <c r="B27" s="513"/>
      <c r="C27" s="1222"/>
      <c r="D27" s="1223"/>
      <c r="E27" s="1226"/>
      <c r="F27" s="1228"/>
      <c r="G27" s="420"/>
      <c r="H27" s="485"/>
      <c r="I27" s="485"/>
      <c r="J27" s="485"/>
      <c r="K27" s="485"/>
      <c r="L27" s="489"/>
      <c r="M27" s="494"/>
      <c r="N27" s="492"/>
      <c r="O27" s="506"/>
      <c r="P27" s="507"/>
      <c r="Q27" s="493"/>
      <c r="R27" s="493"/>
      <c r="S27" s="493"/>
      <c r="T27" s="493"/>
      <c r="U27" s="493"/>
      <c r="V27" s="493"/>
      <c r="W27" s="493"/>
      <c r="X27" s="493"/>
      <c r="Y27" s="493"/>
      <c r="Z27" s="493"/>
      <c r="AA27" s="493"/>
      <c r="AB27" s="493"/>
      <c r="AC27" s="484"/>
      <c r="AD27" s="484"/>
      <c r="AE27" s="75"/>
      <c r="AF27" s="75"/>
      <c r="AG27" s="75"/>
      <c r="AH27" s="76"/>
      <c r="AI27" s="76"/>
      <c r="AJ27" s="484"/>
      <c r="AK27" s="484"/>
      <c r="AL27" s="484"/>
      <c r="AM27" s="484"/>
      <c r="AN27" s="484"/>
      <c r="AO27" s="484"/>
      <c r="AP27" s="484"/>
    </row>
    <row r="28" spans="1:42" s="486" customFormat="1" ht="19.5" customHeight="1">
      <c r="A28" s="512"/>
      <c r="B28" s="472"/>
      <c r="C28" s="1222"/>
      <c r="D28" s="1223"/>
      <c r="E28" s="1226"/>
      <c r="F28" s="1228"/>
      <c r="G28" s="420"/>
      <c r="H28" s="485"/>
      <c r="I28" s="485"/>
      <c r="J28" s="485"/>
      <c r="K28" s="485"/>
      <c r="L28" s="489"/>
      <c r="M28" s="494"/>
      <c r="N28" s="492"/>
      <c r="O28" s="506"/>
      <c r="P28" s="507"/>
      <c r="Q28" s="493"/>
      <c r="R28" s="493"/>
      <c r="S28" s="493"/>
      <c r="T28" s="493"/>
      <c r="U28" s="493"/>
      <c r="V28" s="493"/>
      <c r="W28" s="493"/>
      <c r="X28" s="493"/>
      <c r="Y28" s="493"/>
      <c r="Z28" s="493"/>
      <c r="AA28" s="493"/>
      <c r="AB28" s="493"/>
      <c r="AC28" s="484"/>
      <c r="AD28" s="484"/>
      <c r="AE28" s="75"/>
      <c r="AF28" s="75"/>
      <c r="AG28" s="75"/>
      <c r="AH28" s="76"/>
      <c r="AI28" s="76"/>
      <c r="AJ28" s="484"/>
      <c r="AK28" s="484"/>
      <c r="AL28" s="484"/>
      <c r="AM28" s="484"/>
      <c r="AN28" s="484"/>
      <c r="AO28" s="484"/>
      <c r="AP28" s="484"/>
    </row>
    <row r="29" spans="1:42" s="486" customFormat="1" ht="19.5" customHeight="1">
      <c r="A29" s="512"/>
      <c r="B29" s="513"/>
      <c r="C29" s="1222"/>
      <c r="D29" s="1243"/>
      <c r="E29" s="1224"/>
      <c r="F29" s="1235"/>
      <c r="G29" s="485"/>
      <c r="H29" s="485"/>
      <c r="I29" s="485"/>
      <c r="J29" s="485"/>
      <c r="K29" s="485"/>
      <c r="L29" s="489"/>
      <c r="M29" s="494"/>
      <c r="N29" s="492"/>
      <c r="O29" s="506"/>
      <c r="P29" s="507"/>
      <c r="Q29" s="493"/>
      <c r="R29" s="493"/>
      <c r="S29" s="493"/>
      <c r="T29" s="493"/>
      <c r="U29" s="493"/>
      <c r="V29" s="493"/>
      <c r="W29" s="493"/>
      <c r="X29" s="493"/>
      <c r="Y29" s="493"/>
      <c r="Z29" s="493"/>
      <c r="AA29" s="493"/>
      <c r="AB29" s="493"/>
      <c r="AC29" s="484"/>
      <c r="AD29" s="484"/>
      <c r="AE29" s="75"/>
      <c r="AF29" s="75"/>
      <c r="AG29" s="75"/>
      <c r="AH29" s="76"/>
      <c r="AI29" s="76"/>
      <c r="AJ29" s="484"/>
      <c r="AK29" s="484"/>
      <c r="AL29" s="484"/>
      <c r="AM29" s="484"/>
      <c r="AN29" s="484"/>
      <c r="AO29" s="484"/>
      <c r="AP29" s="484"/>
    </row>
    <row r="30" spans="1:42" s="486" customFormat="1" ht="19.5" customHeight="1">
      <c r="A30" s="512"/>
      <c r="B30" s="513"/>
      <c r="C30" s="1222"/>
      <c r="D30" s="1243"/>
      <c r="E30" s="1224"/>
      <c r="F30" s="1235"/>
      <c r="G30" s="485"/>
      <c r="H30" s="485"/>
      <c r="I30" s="485"/>
      <c r="J30" s="485"/>
      <c r="K30" s="485"/>
      <c r="L30" s="489"/>
      <c r="M30" s="494"/>
      <c r="N30" s="492"/>
      <c r="O30" s="506"/>
      <c r="P30" s="507"/>
      <c r="Q30" s="493"/>
      <c r="R30" s="493"/>
      <c r="S30" s="493"/>
      <c r="T30" s="493"/>
      <c r="U30" s="493"/>
      <c r="V30" s="493"/>
      <c r="W30" s="493"/>
      <c r="X30" s="493"/>
      <c r="Y30" s="493"/>
      <c r="Z30" s="493"/>
      <c r="AA30" s="493"/>
      <c r="AB30" s="493"/>
      <c r="AC30" s="484"/>
      <c r="AD30" s="484"/>
      <c r="AE30" s="75"/>
      <c r="AF30" s="75"/>
      <c r="AG30" s="75"/>
      <c r="AH30" s="76"/>
      <c r="AI30" s="76"/>
      <c r="AJ30" s="484"/>
      <c r="AK30" s="484"/>
      <c r="AL30" s="484"/>
      <c r="AM30" s="484"/>
      <c r="AN30" s="484"/>
      <c r="AO30" s="484"/>
      <c r="AP30" s="484"/>
    </row>
    <row r="31" spans="1:42" s="486" customFormat="1" ht="19.5" customHeight="1">
      <c r="A31" s="512"/>
      <c r="B31" s="513"/>
      <c r="C31" s="1222"/>
      <c r="D31" s="1243"/>
      <c r="E31" s="1224"/>
      <c r="F31" s="1235"/>
      <c r="G31" s="485"/>
      <c r="H31" s="485"/>
      <c r="I31" s="485"/>
      <c r="J31" s="485"/>
      <c r="K31" s="485"/>
      <c r="L31" s="489"/>
      <c r="M31" s="494"/>
      <c r="N31" s="492"/>
      <c r="O31" s="506"/>
      <c r="P31" s="507"/>
      <c r="Q31" s="493"/>
      <c r="R31" s="493"/>
      <c r="S31" s="493"/>
      <c r="T31" s="493"/>
      <c r="U31" s="493"/>
      <c r="V31" s="493"/>
      <c r="W31" s="493"/>
      <c r="X31" s="493"/>
      <c r="Y31" s="493"/>
      <c r="Z31" s="493"/>
      <c r="AA31" s="493"/>
      <c r="AB31" s="493"/>
      <c r="AC31" s="484"/>
      <c r="AD31" s="484"/>
      <c r="AE31" s="75"/>
      <c r="AF31" s="75"/>
      <c r="AG31" s="75"/>
      <c r="AH31" s="76"/>
      <c r="AI31" s="76"/>
      <c r="AJ31" s="484"/>
      <c r="AK31" s="484"/>
      <c r="AL31" s="484"/>
      <c r="AM31" s="484"/>
      <c r="AN31" s="484"/>
      <c r="AO31" s="484"/>
      <c r="AP31" s="484"/>
    </row>
    <row r="32" spans="1:42" s="486" customFormat="1" ht="19.5" customHeight="1">
      <c r="A32" s="512"/>
      <c r="B32" s="514"/>
      <c r="C32" s="1239"/>
      <c r="D32" s="1240"/>
      <c r="E32" s="1280"/>
      <c r="F32" s="1281"/>
      <c r="G32" s="485"/>
      <c r="H32" s="485"/>
      <c r="I32" s="485"/>
      <c r="J32" s="485"/>
      <c r="K32" s="485"/>
      <c r="L32" s="489"/>
      <c r="M32" s="494"/>
      <c r="N32" s="492"/>
      <c r="O32" s="506"/>
      <c r="P32" s="507"/>
      <c r="Q32" s="493"/>
      <c r="R32" s="493"/>
      <c r="S32" s="493"/>
      <c r="T32" s="493"/>
      <c r="U32" s="493"/>
      <c r="V32" s="493"/>
      <c r="W32" s="493"/>
      <c r="X32" s="493"/>
      <c r="Y32" s="493"/>
      <c r="Z32" s="493"/>
      <c r="AA32" s="493"/>
      <c r="AB32" s="493"/>
      <c r="AC32" s="484"/>
      <c r="AD32" s="484"/>
      <c r="AE32" s="75"/>
      <c r="AF32" s="75"/>
      <c r="AG32" s="75"/>
      <c r="AH32" s="76"/>
      <c r="AI32" s="76"/>
      <c r="AJ32" s="484"/>
      <c r="AK32" s="484"/>
      <c r="AL32" s="484"/>
      <c r="AM32" s="484"/>
      <c r="AN32" s="484"/>
      <c r="AO32" s="484"/>
      <c r="AP32" s="484"/>
    </row>
    <row r="33" spans="1:42" s="74" customFormat="1" ht="19.5" customHeight="1">
      <c r="A33" s="1256" t="s">
        <v>494</v>
      </c>
      <c r="B33" s="781"/>
      <c r="C33" s="781"/>
      <c r="D33" s="785"/>
      <c r="E33" s="1278">
        <v>2790220</v>
      </c>
      <c r="F33" s="1279"/>
      <c r="G33" s="989" t="s">
        <v>477</v>
      </c>
      <c r="H33" s="990"/>
      <c r="I33" s="990"/>
      <c r="J33" s="990"/>
      <c r="K33" s="990"/>
      <c r="L33" s="991"/>
      <c r="M33" s="1285">
        <f>SUM(M11:N32)</f>
        <v>2185500</v>
      </c>
      <c r="N33" s="1286"/>
      <c r="O33" s="1270"/>
      <c r="P33" s="1271"/>
      <c r="Q33" s="515"/>
      <c r="R33" s="516">
        <v>900000</v>
      </c>
      <c r="S33" s="517">
        <v>1200000</v>
      </c>
      <c r="AC33" s="518"/>
      <c r="AD33" s="502"/>
      <c r="AE33" s="518"/>
      <c r="AF33" s="518"/>
      <c r="AG33" s="518"/>
      <c r="AH33" s="518"/>
      <c r="AI33" s="518"/>
      <c r="AJ33" s="518"/>
      <c r="AK33" s="518"/>
      <c r="AL33" s="518"/>
      <c r="AM33" s="518"/>
      <c r="AN33" s="518"/>
      <c r="AO33" s="518"/>
      <c r="AP33" s="518"/>
    </row>
    <row r="34" spans="1:42" s="486" customFormat="1" ht="19.5" customHeight="1">
      <c r="A34" s="1272" t="s">
        <v>490</v>
      </c>
      <c r="B34" s="949"/>
      <c r="C34" s="949"/>
      <c r="D34" s="950"/>
      <c r="E34" s="1241">
        <v>279022</v>
      </c>
      <c r="F34" s="1242"/>
      <c r="G34" s="747"/>
      <c r="H34" s="748"/>
      <c r="I34" s="748"/>
      <c r="J34" s="748"/>
      <c r="K34" s="748"/>
      <c r="L34" s="749"/>
      <c r="M34" s="1287"/>
      <c r="N34" s="1288"/>
      <c r="O34" s="1270"/>
      <c r="P34" s="1271"/>
      <c r="Q34" s="493"/>
      <c r="R34" s="493">
        <v>90000</v>
      </c>
      <c r="S34" s="493">
        <v>120000</v>
      </c>
      <c r="T34" s="493"/>
      <c r="U34" s="493"/>
      <c r="V34" s="493"/>
      <c r="W34" s="493"/>
      <c r="X34" s="493"/>
      <c r="Y34" s="493"/>
      <c r="Z34" s="493"/>
      <c r="AA34" s="493"/>
      <c r="AB34" s="493"/>
      <c r="AC34" s="484"/>
      <c r="AD34" s="484"/>
      <c r="AE34" s="75"/>
      <c r="AF34" s="75"/>
      <c r="AG34" s="75"/>
      <c r="AH34" s="76"/>
      <c r="AI34" s="76"/>
      <c r="AJ34" s="484"/>
      <c r="AK34" s="484"/>
      <c r="AL34" s="484"/>
      <c r="AM34" s="484"/>
      <c r="AN34" s="484"/>
      <c r="AO34" s="484"/>
      <c r="AP34" s="484"/>
    </row>
    <row r="35" spans="1:42" s="74" customFormat="1" ht="19.5" customHeight="1">
      <c r="A35" s="341"/>
      <c r="B35" s="941" t="s">
        <v>469</v>
      </c>
      <c r="C35" s="941"/>
      <c r="D35" s="941"/>
      <c r="E35" s="487"/>
      <c r="F35" s="487"/>
      <c r="G35" s="486"/>
      <c r="H35" s="486"/>
      <c r="I35" s="486"/>
      <c r="J35" s="486"/>
      <c r="K35" s="486"/>
      <c r="L35" s="486"/>
      <c r="M35" s="1289">
        <v>42124</v>
      </c>
      <c r="N35" s="1290"/>
      <c r="O35" s="518"/>
      <c r="P35" s="518"/>
      <c r="AC35" s="518"/>
      <c r="AD35" s="502"/>
      <c r="AE35" s="518"/>
      <c r="AF35" s="518"/>
      <c r="AG35" s="518"/>
      <c r="AH35" s="518"/>
      <c r="AI35" s="518"/>
      <c r="AJ35" s="518"/>
      <c r="AK35" s="518"/>
      <c r="AL35" s="518"/>
      <c r="AM35" s="518"/>
      <c r="AN35" s="518"/>
      <c r="AO35" s="518"/>
      <c r="AP35" s="518"/>
    </row>
    <row r="36" spans="1:42" ht="71.25" customHeight="1" thickBot="1">
      <c r="A36" s="1282" t="s">
        <v>630</v>
      </c>
      <c r="B36" s="1283"/>
      <c r="C36" s="1283"/>
      <c r="D36" s="1283"/>
      <c r="E36" s="1283"/>
      <c r="F36" s="1283"/>
      <c r="G36" s="1283"/>
      <c r="H36" s="1283"/>
      <c r="I36" s="1283"/>
      <c r="J36" s="1283"/>
      <c r="K36" s="1283"/>
      <c r="L36" s="1283"/>
      <c r="M36" s="1283"/>
      <c r="N36" s="1284"/>
      <c r="O36" s="69"/>
      <c r="AC36" s="71"/>
      <c r="AD36" s="484"/>
      <c r="AE36" s="71"/>
      <c r="AF36" s="71"/>
      <c r="AG36" s="71"/>
      <c r="AH36" s="71"/>
      <c r="AI36" s="71"/>
      <c r="AJ36" s="71"/>
      <c r="AK36" s="71"/>
      <c r="AL36" s="71"/>
      <c r="AM36" s="71"/>
      <c r="AN36" s="71"/>
      <c r="AO36" s="71"/>
      <c r="AP36" s="71"/>
    </row>
    <row r="37" spans="1:42" ht="16.5" customHeight="1">
      <c r="A37" s="74"/>
      <c r="B37" s="74"/>
      <c r="C37" s="74"/>
      <c r="D37" s="74"/>
      <c r="E37" s="74"/>
      <c r="F37" s="74"/>
      <c r="G37" s="74"/>
      <c r="H37" s="74"/>
      <c r="I37" s="74"/>
      <c r="J37" s="74"/>
      <c r="K37" s="74"/>
      <c r="L37" s="74"/>
      <c r="M37" s="74"/>
      <c r="N37" s="74"/>
      <c r="O37" s="69"/>
      <c r="AC37" s="71"/>
      <c r="AD37" s="484"/>
      <c r="AE37" s="71"/>
      <c r="AF37" s="71"/>
      <c r="AG37" s="71"/>
      <c r="AH37" s="71"/>
      <c r="AI37" s="71"/>
      <c r="AJ37" s="71"/>
      <c r="AK37" s="71"/>
      <c r="AL37" s="71"/>
      <c r="AM37" s="71"/>
      <c r="AN37" s="71"/>
      <c r="AO37" s="71"/>
      <c r="AP37" s="71"/>
    </row>
    <row r="38" spans="1:42">
      <c r="B38" s="480"/>
      <c r="P38" s="484"/>
      <c r="Q38" s="71"/>
      <c r="R38" s="71"/>
      <c r="S38" s="71"/>
      <c r="T38" s="71"/>
      <c r="U38" s="71"/>
      <c r="V38" s="71"/>
      <c r="W38" s="71"/>
      <c r="X38" s="71"/>
      <c r="Y38" s="71"/>
      <c r="Z38" s="71"/>
      <c r="AA38" s="71"/>
      <c r="AB38" s="71"/>
    </row>
    <row r="39" spans="1:42">
      <c r="B39" s="480"/>
      <c r="P39" s="484"/>
      <c r="Q39" s="71"/>
      <c r="R39" s="71"/>
      <c r="S39" s="71"/>
      <c r="T39" s="71"/>
      <c r="U39" s="71"/>
      <c r="V39" s="71"/>
      <c r="W39" s="71"/>
      <c r="X39" s="71"/>
      <c r="Y39" s="71"/>
      <c r="Z39" s="71"/>
      <c r="AA39" s="71"/>
      <c r="AB39" s="71"/>
    </row>
    <row r="40" spans="1:42">
      <c r="P40" s="484"/>
      <c r="Q40" s="71"/>
      <c r="R40" s="71"/>
      <c r="S40" s="71"/>
      <c r="T40" s="71"/>
      <c r="U40" s="71"/>
      <c r="V40" s="71"/>
      <c r="W40" s="71"/>
      <c r="X40" s="71"/>
      <c r="Y40" s="71"/>
      <c r="Z40" s="71"/>
      <c r="AA40" s="71"/>
      <c r="AB40" s="71"/>
    </row>
    <row r="41" spans="1:42">
      <c r="P41" s="484"/>
      <c r="Q41" s="71"/>
      <c r="R41" s="71"/>
      <c r="S41" s="71"/>
      <c r="T41" s="71"/>
      <c r="U41" s="71"/>
      <c r="V41" s="71"/>
      <c r="W41" s="71"/>
      <c r="X41" s="71"/>
      <c r="Y41" s="71"/>
      <c r="Z41" s="71"/>
      <c r="AA41" s="71"/>
      <c r="AB41" s="71"/>
    </row>
    <row r="42" spans="1:42" ht="18.75">
      <c r="B42" s="519"/>
      <c r="C42" s="519"/>
      <c r="D42" s="519"/>
      <c r="E42" s="519"/>
      <c r="F42" s="519"/>
      <c r="G42" s="519"/>
      <c r="H42" s="519"/>
      <c r="I42" s="519"/>
      <c r="J42" s="519"/>
      <c r="K42" s="519"/>
      <c r="L42" s="519"/>
      <c r="M42" s="519"/>
      <c r="N42" s="519"/>
      <c r="P42" s="484"/>
      <c r="Q42" s="71"/>
      <c r="R42" s="71"/>
      <c r="S42" s="71"/>
      <c r="T42" s="71"/>
      <c r="U42" s="71"/>
      <c r="V42" s="71"/>
      <c r="W42" s="71"/>
      <c r="X42" s="71"/>
      <c r="Y42" s="71"/>
      <c r="Z42" s="71"/>
      <c r="AA42" s="71"/>
      <c r="AB42" s="71"/>
    </row>
    <row r="43" spans="1:42" ht="18.75">
      <c r="B43" s="519"/>
      <c r="C43" s="519"/>
      <c r="D43" s="519"/>
      <c r="E43" s="519"/>
      <c r="F43" s="519"/>
      <c r="G43" s="519"/>
      <c r="H43" s="519"/>
      <c r="I43" s="519"/>
      <c r="J43" s="519"/>
      <c r="K43" s="519"/>
      <c r="L43" s="519"/>
      <c r="M43" s="519"/>
      <c r="N43" s="519"/>
      <c r="P43" s="484"/>
      <c r="Q43" s="71"/>
      <c r="R43" s="71"/>
      <c r="S43" s="71"/>
      <c r="T43" s="71"/>
      <c r="U43" s="71"/>
      <c r="V43" s="71"/>
      <c r="W43" s="71"/>
      <c r="X43" s="71"/>
      <c r="Y43" s="71"/>
      <c r="Z43" s="71"/>
      <c r="AA43" s="71"/>
      <c r="AB43" s="71"/>
    </row>
    <row r="44" spans="1:42">
      <c r="P44" s="484"/>
      <c r="Q44" s="71"/>
      <c r="R44" s="71"/>
      <c r="S44" s="71"/>
      <c r="T44" s="71"/>
      <c r="U44" s="71"/>
      <c r="V44" s="71"/>
      <c r="W44" s="71"/>
      <c r="X44" s="71"/>
      <c r="Y44" s="71"/>
      <c r="Z44" s="71"/>
      <c r="AA44" s="71"/>
      <c r="AB44" s="71"/>
    </row>
    <row r="45" spans="1:42">
      <c r="P45" s="484"/>
      <c r="Q45" s="71"/>
      <c r="R45" s="71"/>
      <c r="S45" s="71"/>
      <c r="T45" s="71"/>
      <c r="U45" s="71"/>
      <c r="V45" s="71"/>
      <c r="W45" s="71"/>
      <c r="X45" s="71"/>
      <c r="Y45" s="71"/>
      <c r="Z45" s="71"/>
      <c r="AA45" s="71"/>
      <c r="AB45" s="71"/>
    </row>
    <row r="46" spans="1:42">
      <c r="P46" s="484"/>
      <c r="Q46" s="71"/>
      <c r="R46" s="71"/>
      <c r="S46" s="71"/>
      <c r="T46" s="71"/>
      <c r="U46" s="71"/>
      <c r="V46" s="71"/>
      <c r="W46" s="71"/>
      <c r="X46" s="71"/>
      <c r="Y46" s="71"/>
      <c r="Z46" s="71"/>
      <c r="AA46" s="71"/>
      <c r="AB46" s="71"/>
    </row>
    <row r="47" spans="1:42">
      <c r="O47" s="479"/>
      <c r="P47" s="484"/>
      <c r="Q47" s="71"/>
      <c r="R47" s="71"/>
      <c r="S47" s="71"/>
      <c r="T47" s="71"/>
      <c r="U47" s="71"/>
      <c r="V47" s="71"/>
      <c r="W47" s="71"/>
      <c r="X47" s="71"/>
      <c r="Y47" s="71"/>
      <c r="Z47" s="71"/>
      <c r="AA47" s="71"/>
      <c r="AB47" s="71"/>
    </row>
    <row r="48" spans="1:42">
      <c r="O48" s="479"/>
      <c r="P48" s="484"/>
      <c r="Q48" s="71"/>
      <c r="R48" s="71"/>
      <c r="S48" s="71"/>
      <c r="T48" s="71"/>
      <c r="U48" s="71"/>
      <c r="V48" s="71"/>
      <c r="W48" s="71"/>
      <c r="X48" s="71"/>
      <c r="Y48" s="71"/>
      <c r="Z48" s="71"/>
      <c r="AA48" s="71"/>
      <c r="AB48" s="71"/>
    </row>
    <row r="49" spans="15:28">
      <c r="O49" s="479"/>
      <c r="P49" s="484"/>
      <c r="Q49" s="71"/>
      <c r="R49" s="71"/>
      <c r="S49" s="71"/>
      <c r="T49" s="71"/>
      <c r="U49" s="71"/>
      <c r="V49" s="71"/>
      <c r="W49" s="71"/>
      <c r="X49" s="71"/>
      <c r="Y49" s="71"/>
      <c r="Z49" s="71"/>
      <c r="AA49" s="71"/>
      <c r="AB49" s="71"/>
    </row>
    <row r="50" spans="15:28">
      <c r="O50" s="479"/>
      <c r="P50" s="484"/>
      <c r="Q50" s="71"/>
      <c r="R50" s="71"/>
      <c r="S50" s="71"/>
      <c r="T50" s="71"/>
      <c r="U50" s="71"/>
      <c r="V50" s="71"/>
      <c r="W50" s="71"/>
      <c r="X50" s="71"/>
      <c r="Y50" s="71"/>
      <c r="Z50" s="71"/>
      <c r="AA50" s="71"/>
      <c r="AB50" s="71"/>
    </row>
    <row r="51" spans="15:28">
      <c r="O51" s="479"/>
      <c r="P51" s="484"/>
      <c r="Q51" s="71"/>
      <c r="R51" s="71"/>
      <c r="S51" s="71"/>
      <c r="T51" s="71"/>
      <c r="U51" s="71"/>
      <c r="V51" s="71"/>
      <c r="W51" s="71"/>
      <c r="X51" s="71"/>
      <c r="Y51" s="71"/>
      <c r="Z51" s="71"/>
      <c r="AA51" s="71"/>
      <c r="AB51" s="71"/>
    </row>
    <row r="52" spans="15:28">
      <c r="O52" s="479"/>
      <c r="P52" s="484"/>
      <c r="Q52" s="71"/>
      <c r="R52" s="71"/>
      <c r="S52" s="71"/>
      <c r="T52" s="71"/>
      <c r="U52" s="71"/>
      <c r="V52" s="71"/>
      <c r="W52" s="71"/>
      <c r="X52" s="71"/>
      <c r="Y52" s="71"/>
      <c r="Z52" s="71"/>
      <c r="AA52" s="71"/>
      <c r="AB52" s="71"/>
    </row>
    <row r="53" spans="15:28">
      <c r="O53" s="479"/>
      <c r="P53" s="484"/>
      <c r="Q53" s="71"/>
      <c r="R53" s="71"/>
      <c r="S53" s="71"/>
      <c r="T53" s="71"/>
      <c r="U53" s="71"/>
      <c r="V53" s="71"/>
      <c r="W53" s="71"/>
      <c r="X53" s="71"/>
      <c r="Y53" s="71"/>
      <c r="Z53" s="71"/>
      <c r="AA53" s="71"/>
      <c r="AB53" s="71"/>
    </row>
    <row r="54" spans="15:28">
      <c r="O54" s="479"/>
      <c r="P54" s="484"/>
      <c r="Q54" s="71"/>
      <c r="R54" s="71"/>
      <c r="S54" s="71"/>
      <c r="T54" s="71"/>
      <c r="U54" s="71"/>
      <c r="V54" s="71"/>
      <c r="W54" s="71"/>
      <c r="X54" s="71"/>
      <c r="Y54" s="71"/>
      <c r="Z54" s="71"/>
      <c r="AA54" s="71"/>
      <c r="AB54" s="71"/>
    </row>
    <row r="55" spans="15:28">
      <c r="O55" s="479"/>
      <c r="P55" s="484"/>
      <c r="Q55" s="71"/>
      <c r="R55" s="71"/>
      <c r="S55" s="71"/>
      <c r="T55" s="71"/>
      <c r="U55" s="71"/>
      <c r="V55" s="71"/>
      <c r="W55" s="71"/>
      <c r="X55" s="71"/>
      <c r="Y55" s="71"/>
      <c r="Z55" s="71"/>
      <c r="AA55" s="71"/>
      <c r="AB55" s="71"/>
    </row>
    <row r="56" spans="15:28">
      <c r="O56" s="479"/>
      <c r="P56" s="484"/>
      <c r="Q56" s="71"/>
      <c r="R56" s="71"/>
      <c r="S56" s="71"/>
      <c r="T56" s="71"/>
      <c r="U56" s="71"/>
      <c r="V56" s="71"/>
      <c r="W56" s="71"/>
      <c r="X56" s="71"/>
      <c r="Y56" s="71"/>
      <c r="Z56" s="71"/>
      <c r="AA56" s="71"/>
      <c r="AB56" s="71"/>
    </row>
    <row r="57" spans="15:28">
      <c r="O57" s="479"/>
      <c r="P57" s="484"/>
      <c r="Q57" s="71"/>
      <c r="R57" s="71"/>
      <c r="S57" s="71"/>
      <c r="T57" s="71"/>
      <c r="U57" s="71"/>
      <c r="V57" s="71"/>
      <c r="W57" s="71"/>
      <c r="X57" s="71"/>
      <c r="Y57" s="71"/>
      <c r="Z57" s="71"/>
      <c r="AA57" s="71"/>
      <c r="AB57" s="71"/>
    </row>
    <row r="58" spans="15:28">
      <c r="O58" s="479"/>
      <c r="P58" s="484"/>
      <c r="Q58" s="71"/>
      <c r="R58" s="71"/>
      <c r="S58" s="71"/>
      <c r="T58" s="71"/>
      <c r="U58" s="71"/>
      <c r="V58" s="71"/>
      <c r="W58" s="71"/>
      <c r="X58" s="71"/>
      <c r="Y58" s="71"/>
      <c r="Z58" s="71"/>
      <c r="AA58" s="71"/>
      <c r="AB58" s="71"/>
    </row>
    <row r="59" spans="15:28">
      <c r="O59" s="479"/>
      <c r="P59" s="484"/>
      <c r="Q59" s="71"/>
      <c r="R59" s="71"/>
      <c r="S59" s="71"/>
      <c r="T59" s="71"/>
      <c r="U59" s="71"/>
      <c r="V59" s="71"/>
      <c r="W59" s="71"/>
      <c r="X59" s="71"/>
      <c r="Y59" s="71"/>
      <c r="Z59" s="71"/>
      <c r="AA59" s="71"/>
      <c r="AB59" s="71"/>
    </row>
    <row r="60" spans="15:28">
      <c r="O60" s="479"/>
      <c r="P60" s="484"/>
      <c r="Q60" s="71"/>
      <c r="R60" s="71"/>
      <c r="S60" s="71"/>
      <c r="T60" s="71"/>
      <c r="U60" s="71"/>
      <c r="V60" s="71"/>
      <c r="W60" s="71"/>
      <c r="X60" s="71"/>
      <c r="Y60" s="71"/>
      <c r="Z60" s="71"/>
      <c r="AA60" s="71"/>
      <c r="AB60" s="71"/>
    </row>
    <row r="61" spans="15:28">
      <c r="O61" s="479"/>
      <c r="P61" s="484"/>
      <c r="Q61" s="71"/>
      <c r="R61" s="71"/>
      <c r="S61" s="71"/>
      <c r="T61" s="71"/>
      <c r="U61" s="71"/>
      <c r="V61" s="71"/>
      <c r="W61" s="71"/>
      <c r="X61" s="71"/>
      <c r="Y61" s="71"/>
      <c r="Z61" s="71"/>
      <c r="AA61" s="71"/>
      <c r="AB61" s="71"/>
    </row>
    <row r="62" spans="15:28">
      <c r="O62" s="479"/>
      <c r="P62" s="484"/>
      <c r="Q62" s="71"/>
      <c r="R62" s="71"/>
      <c r="S62" s="71"/>
      <c r="T62" s="71"/>
      <c r="U62" s="71"/>
      <c r="V62" s="71"/>
      <c r="W62" s="71"/>
      <c r="X62" s="71"/>
      <c r="Y62" s="71"/>
      <c r="Z62" s="71"/>
      <c r="AA62" s="71"/>
      <c r="AB62" s="71"/>
    </row>
    <row r="63" spans="15:28">
      <c r="O63" s="479"/>
      <c r="P63" s="484"/>
      <c r="Q63" s="71"/>
      <c r="R63" s="71"/>
      <c r="S63" s="71"/>
      <c r="T63" s="71"/>
      <c r="U63" s="71"/>
      <c r="V63" s="71"/>
      <c r="W63" s="71"/>
      <c r="X63" s="71"/>
      <c r="Y63" s="71"/>
      <c r="Z63" s="71"/>
      <c r="AA63" s="71"/>
      <c r="AB63" s="71"/>
    </row>
    <row r="64" spans="15:28">
      <c r="O64" s="479"/>
      <c r="P64" s="484"/>
      <c r="Q64" s="71"/>
      <c r="R64" s="71"/>
      <c r="S64" s="71"/>
      <c r="T64" s="71"/>
      <c r="U64" s="71"/>
      <c r="V64" s="71"/>
      <c r="W64" s="71"/>
      <c r="X64" s="71"/>
      <c r="Y64" s="71"/>
      <c r="Z64" s="71"/>
      <c r="AA64" s="71"/>
      <c r="AB64" s="71"/>
    </row>
    <row r="65" spans="15:42">
      <c r="O65" s="479"/>
      <c r="P65" s="484"/>
      <c r="Q65" s="71"/>
      <c r="R65" s="71"/>
      <c r="S65" s="71"/>
      <c r="T65" s="71"/>
      <c r="U65" s="71"/>
      <c r="V65" s="71"/>
      <c r="W65" s="71"/>
      <c r="X65" s="71"/>
      <c r="Y65" s="71"/>
      <c r="Z65" s="71"/>
      <c r="AA65" s="71"/>
      <c r="AB65" s="71"/>
    </row>
    <row r="66" spans="15:42">
      <c r="O66" s="479"/>
      <c r="Q66" s="71"/>
      <c r="R66" s="71"/>
      <c r="S66" s="71"/>
      <c r="T66" s="71"/>
      <c r="U66" s="71"/>
      <c r="V66" s="71"/>
      <c r="W66" s="71"/>
      <c r="X66" s="71"/>
      <c r="Y66" s="71"/>
      <c r="Z66" s="71"/>
      <c r="AA66" s="71"/>
      <c r="AB66" s="71"/>
    </row>
    <row r="67" spans="15:42">
      <c r="O67" s="479"/>
      <c r="Q67" s="71"/>
      <c r="R67" s="71"/>
      <c r="S67" s="71"/>
      <c r="T67" s="71"/>
      <c r="U67" s="71"/>
      <c r="V67" s="71"/>
      <c r="W67" s="71"/>
      <c r="X67" s="71"/>
      <c r="Y67" s="71"/>
      <c r="Z67" s="71"/>
      <c r="AA67" s="71"/>
      <c r="AB67" s="71"/>
    </row>
    <row r="68" spans="15:42">
      <c r="O68" s="479"/>
      <c r="Q68" s="71"/>
      <c r="R68" s="71"/>
      <c r="S68" s="71"/>
      <c r="T68" s="71"/>
      <c r="U68" s="71"/>
      <c r="V68" s="71"/>
      <c r="W68" s="71"/>
      <c r="X68" s="71"/>
      <c r="Y68" s="71"/>
      <c r="Z68" s="71"/>
      <c r="AA68" s="71"/>
      <c r="AB68" s="71"/>
    </row>
    <row r="69" spans="15:42">
      <c r="O69" s="479"/>
      <c r="Q69" s="71"/>
      <c r="R69" s="71"/>
      <c r="S69" s="71"/>
      <c r="T69" s="71"/>
      <c r="U69" s="71"/>
      <c r="V69" s="71"/>
      <c r="W69" s="71"/>
      <c r="X69" s="71"/>
      <c r="Y69" s="71"/>
      <c r="Z69" s="71"/>
      <c r="AA69" s="71"/>
      <c r="AB69" s="71"/>
    </row>
    <row r="70" spans="15:42">
      <c r="O70" s="479"/>
      <c r="AC70" s="71"/>
      <c r="AD70" s="71"/>
      <c r="AE70" s="71"/>
      <c r="AF70" s="71"/>
      <c r="AG70" s="71"/>
      <c r="AH70" s="71"/>
      <c r="AI70" s="71"/>
      <c r="AJ70" s="71"/>
      <c r="AK70" s="71"/>
      <c r="AL70" s="71"/>
      <c r="AM70" s="71"/>
      <c r="AN70" s="71"/>
      <c r="AO70" s="71"/>
      <c r="AP70" s="71"/>
    </row>
    <row r="71" spans="15:42">
      <c r="O71" s="479"/>
      <c r="AC71" s="71"/>
      <c r="AD71" s="71"/>
      <c r="AE71" s="71"/>
      <c r="AF71" s="71"/>
      <c r="AG71" s="71"/>
      <c r="AH71" s="71"/>
      <c r="AI71" s="71"/>
      <c r="AJ71" s="71"/>
      <c r="AK71" s="71"/>
      <c r="AL71" s="71"/>
      <c r="AM71" s="71"/>
      <c r="AN71" s="71"/>
      <c r="AO71" s="71"/>
      <c r="AP71" s="71"/>
    </row>
    <row r="72" spans="15:42">
      <c r="O72" s="479"/>
      <c r="AC72" s="71"/>
      <c r="AD72" s="71"/>
      <c r="AE72" s="71"/>
      <c r="AF72" s="71"/>
      <c r="AG72" s="71"/>
      <c r="AH72" s="71"/>
      <c r="AI72" s="71"/>
      <c r="AJ72" s="71"/>
      <c r="AK72" s="71"/>
      <c r="AL72" s="71"/>
      <c r="AM72" s="71"/>
      <c r="AN72" s="71"/>
      <c r="AO72" s="71"/>
      <c r="AP72" s="71"/>
    </row>
    <row r="73" spans="15:42">
      <c r="O73" s="479"/>
      <c r="AC73" s="71"/>
      <c r="AD73" s="71"/>
      <c r="AE73" s="71"/>
      <c r="AF73" s="71"/>
      <c r="AG73" s="71"/>
      <c r="AH73" s="71"/>
      <c r="AI73" s="71"/>
      <c r="AJ73" s="71"/>
      <c r="AK73" s="71"/>
      <c r="AL73" s="71"/>
      <c r="AM73" s="71"/>
      <c r="AN73" s="71"/>
      <c r="AO73" s="71"/>
      <c r="AP73" s="71"/>
    </row>
    <row r="74" spans="15:42">
      <c r="O74" s="479"/>
      <c r="AC74" s="71"/>
      <c r="AD74" s="71"/>
      <c r="AE74" s="71"/>
      <c r="AF74" s="71"/>
      <c r="AG74" s="71"/>
      <c r="AH74" s="71"/>
      <c r="AI74" s="71"/>
      <c r="AJ74" s="71"/>
      <c r="AK74" s="71"/>
      <c r="AL74" s="71"/>
      <c r="AM74" s="71"/>
      <c r="AN74" s="71"/>
      <c r="AO74" s="71"/>
      <c r="AP74" s="71"/>
    </row>
    <row r="75" spans="15:42">
      <c r="O75" s="479"/>
      <c r="AC75" s="71"/>
      <c r="AD75" s="71"/>
      <c r="AE75" s="71"/>
      <c r="AF75" s="71"/>
      <c r="AG75" s="71"/>
      <c r="AH75" s="71"/>
      <c r="AI75" s="71"/>
      <c r="AJ75" s="71"/>
      <c r="AK75" s="71"/>
      <c r="AL75" s="71"/>
      <c r="AM75" s="71"/>
      <c r="AN75" s="71"/>
      <c r="AO75" s="71"/>
      <c r="AP75" s="71"/>
    </row>
    <row r="76" spans="15:42">
      <c r="O76" s="479"/>
      <c r="AC76" s="71"/>
      <c r="AD76" s="71"/>
      <c r="AE76" s="71"/>
      <c r="AF76" s="71"/>
      <c r="AG76" s="71"/>
      <c r="AH76" s="71"/>
      <c r="AI76" s="71"/>
      <c r="AJ76" s="71"/>
      <c r="AK76" s="71"/>
      <c r="AL76" s="71"/>
      <c r="AM76" s="71"/>
      <c r="AN76" s="71"/>
      <c r="AO76" s="71"/>
      <c r="AP76" s="71"/>
    </row>
    <row r="77" spans="15:42">
      <c r="O77" s="479"/>
      <c r="AC77" s="71"/>
      <c r="AD77" s="71"/>
      <c r="AE77" s="71"/>
      <c r="AF77" s="71"/>
      <c r="AG77" s="71"/>
      <c r="AH77" s="71"/>
      <c r="AI77" s="71"/>
      <c r="AJ77" s="71"/>
      <c r="AK77" s="71"/>
      <c r="AL77" s="71"/>
      <c r="AM77" s="71"/>
      <c r="AN77" s="71"/>
      <c r="AO77" s="71"/>
      <c r="AP77" s="71"/>
    </row>
    <row r="78" spans="15:42">
      <c r="O78" s="479"/>
      <c r="AC78" s="71"/>
      <c r="AD78" s="71"/>
      <c r="AE78" s="71"/>
      <c r="AF78" s="71"/>
      <c r="AG78" s="71"/>
      <c r="AH78" s="71"/>
      <c r="AI78" s="71"/>
      <c r="AJ78" s="71"/>
      <c r="AK78" s="71"/>
      <c r="AL78" s="71"/>
      <c r="AM78" s="71"/>
      <c r="AN78" s="71"/>
      <c r="AO78" s="71"/>
      <c r="AP78" s="71"/>
    </row>
    <row r="79" spans="15:42">
      <c r="O79" s="479"/>
      <c r="P79" s="479"/>
      <c r="AC79" s="71"/>
      <c r="AD79" s="71"/>
      <c r="AE79" s="71"/>
      <c r="AF79" s="71"/>
      <c r="AG79" s="71"/>
      <c r="AH79" s="71"/>
      <c r="AI79" s="71"/>
      <c r="AJ79" s="71"/>
      <c r="AK79" s="71"/>
      <c r="AL79" s="71"/>
      <c r="AM79" s="71"/>
      <c r="AN79" s="71"/>
      <c r="AO79" s="71"/>
      <c r="AP79" s="71"/>
    </row>
    <row r="80" spans="15:42">
      <c r="O80" s="479"/>
      <c r="P80" s="479"/>
      <c r="AC80" s="71"/>
      <c r="AD80" s="71"/>
      <c r="AE80" s="71"/>
      <c r="AF80" s="71"/>
      <c r="AG80" s="71"/>
      <c r="AH80" s="71"/>
      <c r="AI80" s="71"/>
      <c r="AJ80" s="71"/>
      <c r="AK80" s="71"/>
      <c r="AL80" s="71"/>
      <c r="AM80" s="71"/>
      <c r="AN80" s="71"/>
      <c r="AO80" s="71"/>
      <c r="AP80" s="71"/>
    </row>
    <row r="81" spans="15:42">
      <c r="O81" s="479"/>
      <c r="P81" s="479"/>
      <c r="AC81" s="71"/>
      <c r="AD81" s="71"/>
      <c r="AE81" s="71"/>
      <c r="AF81" s="71"/>
      <c r="AG81" s="71"/>
      <c r="AH81" s="71"/>
      <c r="AI81" s="71"/>
      <c r="AJ81" s="71"/>
      <c r="AK81" s="71"/>
      <c r="AL81" s="71"/>
      <c r="AM81" s="71"/>
      <c r="AN81" s="71"/>
      <c r="AO81" s="71"/>
      <c r="AP81" s="71"/>
    </row>
    <row r="82" spans="15:42">
      <c r="O82" s="479"/>
      <c r="P82" s="479"/>
      <c r="AC82" s="71"/>
      <c r="AD82" s="71"/>
      <c r="AE82" s="71"/>
      <c r="AF82" s="71"/>
      <c r="AG82" s="71"/>
      <c r="AH82" s="71"/>
      <c r="AI82" s="71"/>
      <c r="AJ82" s="71"/>
      <c r="AK82" s="71"/>
      <c r="AL82" s="71"/>
      <c r="AM82" s="71"/>
      <c r="AN82" s="71"/>
      <c r="AO82" s="71"/>
      <c r="AP82" s="71"/>
    </row>
    <row r="83" spans="15:42">
      <c r="O83" s="479"/>
      <c r="P83" s="479"/>
      <c r="AC83" s="71"/>
      <c r="AD83" s="71"/>
      <c r="AE83" s="71"/>
      <c r="AF83" s="71"/>
      <c r="AG83" s="71"/>
      <c r="AH83" s="71"/>
      <c r="AI83" s="71"/>
      <c r="AJ83" s="71"/>
      <c r="AK83" s="71"/>
      <c r="AL83" s="71"/>
      <c r="AM83" s="71"/>
      <c r="AN83" s="71"/>
      <c r="AO83" s="71"/>
      <c r="AP83" s="71"/>
    </row>
    <row r="84" spans="15:42">
      <c r="O84" s="479"/>
      <c r="P84" s="479"/>
      <c r="AC84" s="71"/>
      <c r="AD84" s="71"/>
      <c r="AE84" s="71"/>
      <c r="AF84" s="71"/>
      <c r="AG84" s="71"/>
      <c r="AH84" s="71"/>
      <c r="AI84" s="71"/>
      <c r="AJ84" s="71"/>
      <c r="AK84" s="71"/>
      <c r="AL84" s="71"/>
      <c r="AM84" s="71"/>
      <c r="AN84" s="71"/>
      <c r="AO84" s="71"/>
      <c r="AP84" s="71"/>
    </row>
    <row r="85" spans="15:42">
      <c r="O85" s="479"/>
      <c r="P85" s="479"/>
      <c r="AC85" s="71"/>
      <c r="AD85" s="71"/>
      <c r="AE85" s="71"/>
      <c r="AF85" s="71"/>
      <c r="AG85" s="71"/>
      <c r="AH85" s="71"/>
      <c r="AI85" s="71"/>
      <c r="AJ85" s="71"/>
      <c r="AK85" s="71"/>
      <c r="AL85" s="71"/>
      <c r="AM85" s="71"/>
      <c r="AN85" s="71"/>
      <c r="AO85" s="71"/>
      <c r="AP85" s="71"/>
    </row>
    <row r="86" spans="15:42">
      <c r="O86" s="479"/>
      <c r="P86" s="479"/>
      <c r="AC86" s="71"/>
      <c r="AD86" s="71"/>
      <c r="AE86" s="71"/>
      <c r="AF86" s="71"/>
      <c r="AG86" s="71"/>
      <c r="AH86" s="71"/>
      <c r="AI86" s="71"/>
      <c r="AJ86" s="71"/>
      <c r="AK86" s="71"/>
      <c r="AL86" s="71"/>
      <c r="AM86" s="71"/>
      <c r="AN86" s="71"/>
      <c r="AO86" s="71"/>
      <c r="AP86" s="71"/>
    </row>
    <row r="87" spans="15:42">
      <c r="O87" s="479"/>
      <c r="P87" s="479"/>
      <c r="AC87" s="71"/>
      <c r="AD87" s="71"/>
      <c r="AE87" s="71"/>
      <c r="AF87" s="71"/>
      <c r="AG87" s="71"/>
      <c r="AH87" s="71"/>
      <c r="AI87" s="71"/>
      <c r="AJ87" s="71"/>
      <c r="AK87" s="71"/>
      <c r="AL87" s="71"/>
      <c r="AM87" s="71"/>
      <c r="AN87" s="71"/>
      <c r="AO87" s="71"/>
      <c r="AP87" s="71"/>
    </row>
    <row r="88" spans="15:42">
      <c r="O88" s="479"/>
      <c r="P88" s="479"/>
      <c r="AC88" s="71"/>
      <c r="AD88" s="71"/>
      <c r="AE88" s="71"/>
      <c r="AF88" s="71"/>
      <c r="AG88" s="71"/>
      <c r="AH88" s="71"/>
      <c r="AI88" s="71"/>
      <c r="AJ88" s="71"/>
      <c r="AK88" s="71"/>
      <c r="AL88" s="71"/>
      <c r="AM88" s="71"/>
      <c r="AN88" s="71"/>
      <c r="AO88" s="71"/>
      <c r="AP88" s="71"/>
    </row>
    <row r="89" spans="15:42">
      <c r="O89" s="479"/>
      <c r="P89" s="479"/>
      <c r="AC89" s="71"/>
      <c r="AD89" s="71"/>
      <c r="AE89" s="71"/>
      <c r="AF89" s="71"/>
      <c r="AG89" s="71"/>
      <c r="AH89" s="71"/>
      <c r="AI89" s="71"/>
      <c r="AJ89" s="71"/>
      <c r="AK89" s="71"/>
      <c r="AL89" s="71"/>
      <c r="AM89" s="71"/>
      <c r="AN89" s="71"/>
      <c r="AO89" s="71"/>
      <c r="AP89" s="71"/>
    </row>
    <row r="90" spans="15:42">
      <c r="O90" s="479"/>
      <c r="P90" s="479"/>
      <c r="AC90" s="71"/>
      <c r="AD90" s="71"/>
      <c r="AE90" s="71"/>
      <c r="AF90" s="71"/>
      <c r="AG90" s="71"/>
      <c r="AH90" s="71"/>
      <c r="AI90" s="71"/>
      <c r="AJ90" s="71"/>
      <c r="AK90" s="71"/>
      <c r="AL90" s="71"/>
      <c r="AM90" s="71"/>
      <c r="AN90" s="71"/>
      <c r="AO90" s="71"/>
      <c r="AP90" s="71"/>
    </row>
    <row r="91" spans="15:42">
      <c r="O91" s="479"/>
      <c r="P91" s="479"/>
      <c r="AC91" s="71"/>
      <c r="AD91" s="71"/>
      <c r="AE91" s="71"/>
      <c r="AF91" s="71"/>
      <c r="AG91" s="71"/>
      <c r="AH91" s="71"/>
      <c r="AI91" s="71"/>
      <c r="AJ91" s="71"/>
      <c r="AK91" s="71"/>
      <c r="AL91" s="71"/>
      <c r="AM91" s="71"/>
      <c r="AN91" s="71"/>
      <c r="AO91" s="71"/>
      <c r="AP91" s="71"/>
    </row>
    <row r="92" spans="15:42">
      <c r="O92" s="479"/>
      <c r="P92" s="479"/>
      <c r="AC92" s="71"/>
      <c r="AD92" s="71"/>
      <c r="AE92" s="71"/>
      <c r="AF92" s="71"/>
      <c r="AG92" s="71"/>
      <c r="AH92" s="71"/>
      <c r="AI92" s="71"/>
      <c r="AJ92" s="71"/>
      <c r="AK92" s="71"/>
      <c r="AL92" s="71"/>
      <c r="AM92" s="71"/>
      <c r="AN92" s="71"/>
      <c r="AO92" s="71"/>
      <c r="AP92" s="71"/>
    </row>
    <row r="93" spans="15:42">
      <c r="O93" s="479"/>
      <c r="P93" s="479"/>
      <c r="AC93" s="71"/>
      <c r="AD93" s="71"/>
      <c r="AE93" s="71"/>
      <c r="AF93" s="71"/>
      <c r="AG93" s="71"/>
      <c r="AH93" s="71"/>
      <c r="AI93" s="71"/>
      <c r="AJ93" s="71"/>
      <c r="AK93" s="71"/>
      <c r="AL93" s="71"/>
      <c r="AM93" s="71"/>
      <c r="AN93" s="71"/>
      <c r="AO93" s="71"/>
      <c r="AP93" s="71"/>
    </row>
    <row r="94" spans="15:42">
      <c r="O94" s="479"/>
      <c r="P94" s="479"/>
      <c r="AC94" s="71"/>
      <c r="AD94" s="71"/>
      <c r="AE94" s="71"/>
      <c r="AF94" s="71"/>
      <c r="AG94" s="71"/>
      <c r="AH94" s="71"/>
      <c r="AI94" s="71"/>
      <c r="AJ94" s="71"/>
      <c r="AK94" s="71"/>
      <c r="AL94" s="71"/>
      <c r="AM94" s="71"/>
      <c r="AN94" s="71"/>
      <c r="AO94" s="71"/>
      <c r="AP94" s="71"/>
    </row>
    <row r="95" spans="15:42">
      <c r="O95" s="479"/>
      <c r="P95" s="479"/>
      <c r="AC95" s="71"/>
      <c r="AD95" s="71"/>
      <c r="AE95" s="71"/>
      <c r="AF95" s="71"/>
      <c r="AG95" s="71"/>
      <c r="AH95" s="71"/>
      <c r="AI95" s="71"/>
      <c r="AJ95" s="71"/>
      <c r="AK95" s="71"/>
      <c r="AL95" s="71"/>
      <c r="AM95" s="71"/>
      <c r="AN95" s="71"/>
      <c r="AO95" s="71"/>
      <c r="AP95" s="71"/>
    </row>
    <row r="96" spans="15:42">
      <c r="O96" s="479"/>
      <c r="P96" s="479"/>
      <c r="AC96" s="71"/>
      <c r="AD96" s="71"/>
      <c r="AE96" s="71"/>
      <c r="AF96" s="71"/>
      <c r="AG96" s="71"/>
      <c r="AH96" s="71"/>
      <c r="AI96" s="71"/>
      <c r="AJ96" s="71"/>
      <c r="AK96" s="71"/>
      <c r="AL96" s="71"/>
      <c r="AM96" s="71"/>
      <c r="AN96" s="71"/>
      <c r="AO96" s="71"/>
      <c r="AP96" s="71"/>
    </row>
    <row r="97" spans="15:42">
      <c r="O97" s="479"/>
      <c r="P97" s="479"/>
      <c r="AC97" s="71"/>
      <c r="AD97" s="71"/>
      <c r="AE97" s="71"/>
      <c r="AF97" s="71"/>
      <c r="AG97" s="71"/>
      <c r="AH97" s="71"/>
      <c r="AI97" s="71"/>
      <c r="AJ97" s="71"/>
      <c r="AK97" s="71"/>
      <c r="AL97" s="71"/>
      <c r="AM97" s="71"/>
      <c r="AN97" s="71"/>
      <c r="AO97" s="71"/>
      <c r="AP97" s="71"/>
    </row>
    <row r="98" spans="15:42">
      <c r="O98" s="479"/>
      <c r="P98" s="479"/>
      <c r="AC98" s="71"/>
      <c r="AD98" s="71"/>
      <c r="AE98" s="71"/>
      <c r="AF98" s="71"/>
      <c r="AG98" s="71"/>
      <c r="AH98" s="71"/>
      <c r="AI98" s="71"/>
      <c r="AJ98" s="71"/>
      <c r="AK98" s="71"/>
      <c r="AL98" s="71"/>
      <c r="AM98" s="71"/>
      <c r="AN98" s="71"/>
      <c r="AO98" s="71"/>
      <c r="AP98" s="71"/>
    </row>
    <row r="99" spans="15:42">
      <c r="O99" s="479"/>
      <c r="P99" s="479"/>
      <c r="AC99" s="71"/>
      <c r="AD99" s="71"/>
      <c r="AE99" s="71"/>
      <c r="AF99" s="71"/>
      <c r="AG99" s="71"/>
      <c r="AH99" s="71"/>
      <c r="AI99" s="71"/>
      <c r="AJ99" s="71"/>
      <c r="AK99" s="71"/>
      <c r="AL99" s="71"/>
      <c r="AM99" s="71"/>
      <c r="AN99" s="71"/>
      <c r="AO99" s="71"/>
      <c r="AP99" s="71"/>
    </row>
    <row r="100" spans="15:42">
      <c r="O100" s="479"/>
      <c r="P100" s="479"/>
      <c r="AC100" s="71"/>
      <c r="AD100" s="71"/>
      <c r="AE100" s="71"/>
      <c r="AF100" s="71"/>
      <c r="AG100" s="71"/>
      <c r="AH100" s="71"/>
      <c r="AI100" s="71"/>
      <c r="AJ100" s="71"/>
      <c r="AK100" s="71"/>
      <c r="AL100" s="71"/>
      <c r="AM100" s="71"/>
      <c r="AN100" s="71"/>
      <c r="AO100" s="71"/>
      <c r="AP100" s="71"/>
    </row>
    <row r="101" spans="15:42">
      <c r="O101" s="479"/>
      <c r="P101" s="479"/>
      <c r="AC101" s="71"/>
      <c r="AD101" s="71"/>
      <c r="AE101" s="71"/>
      <c r="AF101" s="71"/>
      <c r="AG101" s="71"/>
      <c r="AH101" s="71"/>
      <c r="AI101" s="71"/>
      <c r="AJ101" s="71"/>
      <c r="AK101" s="71"/>
      <c r="AL101" s="71"/>
      <c r="AM101" s="71"/>
      <c r="AN101" s="71"/>
      <c r="AO101" s="71"/>
      <c r="AP101" s="71"/>
    </row>
    <row r="102" spans="15:42">
      <c r="O102" s="479"/>
      <c r="P102" s="479"/>
      <c r="AC102" s="71"/>
      <c r="AD102" s="71"/>
      <c r="AE102" s="71"/>
      <c r="AF102" s="71"/>
      <c r="AG102" s="71"/>
      <c r="AH102" s="71"/>
      <c r="AI102" s="71"/>
      <c r="AJ102" s="71"/>
      <c r="AK102" s="71"/>
      <c r="AL102" s="71"/>
      <c r="AM102" s="71"/>
      <c r="AN102" s="71"/>
      <c r="AO102" s="71"/>
      <c r="AP102" s="71"/>
    </row>
    <row r="103" spans="15:42">
      <c r="O103" s="479"/>
      <c r="P103" s="479"/>
      <c r="AC103" s="71"/>
      <c r="AD103" s="71"/>
      <c r="AE103" s="71"/>
      <c r="AF103" s="71"/>
      <c r="AG103" s="71"/>
      <c r="AH103" s="71"/>
      <c r="AI103" s="71"/>
      <c r="AJ103" s="71"/>
      <c r="AK103" s="71"/>
      <c r="AL103" s="71"/>
      <c r="AM103" s="71"/>
      <c r="AN103" s="71"/>
      <c r="AO103" s="71"/>
      <c r="AP103" s="71"/>
    </row>
    <row r="104" spans="15:42">
      <c r="O104" s="479"/>
      <c r="P104" s="479"/>
      <c r="AC104" s="71"/>
      <c r="AD104" s="71"/>
      <c r="AE104" s="71"/>
      <c r="AF104" s="71"/>
      <c r="AG104" s="71"/>
      <c r="AH104" s="71"/>
      <c r="AI104" s="71"/>
      <c r="AJ104" s="71"/>
      <c r="AK104" s="71"/>
      <c r="AL104" s="71"/>
      <c r="AM104" s="71"/>
      <c r="AN104" s="71"/>
      <c r="AO104" s="71"/>
      <c r="AP104" s="71"/>
    </row>
    <row r="105" spans="15:42">
      <c r="O105" s="479"/>
      <c r="P105" s="479"/>
      <c r="AC105" s="71"/>
      <c r="AD105" s="71"/>
      <c r="AE105" s="71"/>
      <c r="AF105" s="71"/>
      <c r="AG105" s="71"/>
      <c r="AH105" s="71"/>
      <c r="AI105" s="71"/>
      <c r="AJ105" s="71"/>
      <c r="AK105" s="71"/>
      <c r="AL105" s="71"/>
      <c r="AM105" s="71"/>
      <c r="AN105" s="71"/>
      <c r="AO105" s="71"/>
      <c r="AP105" s="71"/>
    </row>
    <row r="106" spans="15:42">
      <c r="O106" s="479"/>
      <c r="P106" s="479"/>
      <c r="AC106" s="71"/>
      <c r="AD106" s="71"/>
      <c r="AE106" s="71"/>
      <c r="AF106" s="71"/>
      <c r="AG106" s="71"/>
      <c r="AH106" s="71"/>
      <c r="AI106" s="71"/>
      <c r="AJ106" s="71"/>
      <c r="AK106" s="71"/>
      <c r="AL106" s="71"/>
      <c r="AM106" s="71"/>
      <c r="AN106" s="71"/>
      <c r="AO106" s="71"/>
      <c r="AP106" s="71"/>
    </row>
    <row r="107" spans="15:42">
      <c r="O107" s="479"/>
      <c r="P107" s="479"/>
      <c r="AC107" s="71"/>
      <c r="AD107" s="71"/>
      <c r="AE107" s="71"/>
      <c r="AF107" s="71"/>
      <c r="AG107" s="71"/>
      <c r="AH107" s="71"/>
      <c r="AI107" s="71"/>
      <c r="AJ107" s="71"/>
      <c r="AK107" s="71"/>
      <c r="AL107" s="71"/>
      <c r="AM107" s="71"/>
      <c r="AN107" s="71"/>
      <c r="AO107" s="71"/>
      <c r="AP107" s="71"/>
    </row>
    <row r="108" spans="15:42">
      <c r="O108" s="479"/>
      <c r="P108" s="479"/>
      <c r="AC108" s="71"/>
      <c r="AD108" s="71"/>
      <c r="AE108" s="71"/>
      <c r="AF108" s="71"/>
      <c r="AG108" s="71"/>
      <c r="AH108" s="71"/>
      <c r="AI108" s="71"/>
      <c r="AJ108" s="71"/>
      <c r="AK108" s="71"/>
      <c r="AL108" s="71"/>
      <c r="AM108" s="71"/>
      <c r="AN108" s="71"/>
      <c r="AO108" s="71"/>
      <c r="AP108" s="71"/>
    </row>
    <row r="109" spans="15:42">
      <c r="O109" s="479"/>
      <c r="P109" s="479"/>
      <c r="AC109" s="71"/>
      <c r="AD109" s="71"/>
      <c r="AE109" s="71"/>
      <c r="AF109" s="71"/>
      <c r="AG109" s="71"/>
      <c r="AH109" s="71"/>
      <c r="AI109" s="71"/>
      <c r="AJ109" s="71"/>
      <c r="AK109" s="71"/>
      <c r="AL109" s="71"/>
      <c r="AM109" s="71"/>
      <c r="AN109" s="71"/>
      <c r="AO109" s="71"/>
      <c r="AP109" s="71"/>
    </row>
    <row r="110" spans="15:42">
      <c r="O110" s="479"/>
      <c r="P110" s="479"/>
      <c r="AC110" s="71"/>
      <c r="AD110" s="71"/>
      <c r="AE110" s="71"/>
      <c r="AF110" s="71"/>
      <c r="AG110" s="71"/>
      <c r="AH110" s="71"/>
      <c r="AI110" s="71"/>
      <c r="AJ110" s="71"/>
      <c r="AK110" s="71"/>
      <c r="AL110" s="71"/>
      <c r="AM110" s="71"/>
      <c r="AN110" s="71"/>
      <c r="AO110" s="71"/>
      <c r="AP110" s="71"/>
    </row>
    <row r="111" spans="15:42">
      <c r="O111" s="479"/>
      <c r="P111" s="479"/>
      <c r="AC111" s="71"/>
      <c r="AD111" s="71"/>
      <c r="AE111" s="71"/>
      <c r="AF111" s="71"/>
      <c r="AG111" s="71"/>
      <c r="AH111" s="71"/>
      <c r="AI111" s="71"/>
      <c r="AJ111" s="71"/>
      <c r="AK111" s="71"/>
      <c r="AL111" s="71"/>
      <c r="AM111" s="71"/>
      <c r="AN111" s="71"/>
      <c r="AO111" s="71"/>
      <c r="AP111" s="71"/>
    </row>
    <row r="112" spans="15:42">
      <c r="O112" s="479"/>
      <c r="P112" s="479"/>
      <c r="AC112" s="71"/>
      <c r="AD112" s="71"/>
      <c r="AE112" s="71"/>
      <c r="AF112" s="71"/>
      <c r="AG112" s="71"/>
      <c r="AH112" s="71"/>
      <c r="AI112" s="71"/>
      <c r="AJ112" s="71"/>
      <c r="AK112" s="71"/>
      <c r="AL112" s="71"/>
      <c r="AM112" s="71"/>
      <c r="AN112" s="71"/>
      <c r="AO112" s="71"/>
      <c r="AP112" s="71"/>
    </row>
  </sheetData>
  <mergeCells count="86">
    <mergeCell ref="A36:N36"/>
    <mergeCell ref="B18:B19"/>
    <mergeCell ref="B20:B23"/>
    <mergeCell ref="A33:D33"/>
    <mergeCell ref="G33:L34"/>
    <mergeCell ref="M33:N34"/>
    <mergeCell ref="M35:N35"/>
    <mergeCell ref="B35:D35"/>
    <mergeCell ref="E28:F28"/>
    <mergeCell ref="C29:D29"/>
    <mergeCell ref="E29:F29"/>
    <mergeCell ref="C30:D30"/>
    <mergeCell ref="E30:F30"/>
    <mergeCell ref="C26:D26"/>
    <mergeCell ref="E26:F26"/>
    <mergeCell ref="C27:D27"/>
    <mergeCell ref="O33:P34"/>
    <mergeCell ref="A34:D34"/>
    <mergeCell ref="B11:B17"/>
    <mergeCell ref="C11:D11"/>
    <mergeCell ref="G12:L12"/>
    <mergeCell ref="G13:L13"/>
    <mergeCell ref="G14:L14"/>
    <mergeCell ref="G15:L15"/>
    <mergeCell ref="G16:L16"/>
    <mergeCell ref="E33:F33"/>
    <mergeCell ref="E34:F34"/>
    <mergeCell ref="C31:D31"/>
    <mergeCell ref="E31:F31"/>
    <mergeCell ref="C32:D32"/>
    <mergeCell ref="E32:F32"/>
    <mergeCell ref="C28:D28"/>
    <mergeCell ref="A2:D2"/>
    <mergeCell ref="A4:F4"/>
    <mergeCell ref="G4:N4"/>
    <mergeCell ref="A10:D10"/>
    <mergeCell ref="E10:F10"/>
    <mergeCell ref="G10:L10"/>
    <mergeCell ref="M10:N10"/>
    <mergeCell ref="A8:F8"/>
    <mergeCell ref="G8:N8"/>
    <mergeCell ref="A9:F9"/>
    <mergeCell ref="G9:N9"/>
    <mergeCell ref="A5:F5"/>
    <mergeCell ref="G5:N5"/>
    <mergeCell ref="A6:F6"/>
    <mergeCell ref="G6:N6"/>
    <mergeCell ref="A7:F7"/>
    <mergeCell ref="E27:F27"/>
    <mergeCell ref="C24:D24"/>
    <mergeCell ref="E24:F24"/>
    <mergeCell ref="C25:D25"/>
    <mergeCell ref="E25:F25"/>
    <mergeCell ref="C21:D21"/>
    <mergeCell ref="E21:F21"/>
    <mergeCell ref="C22:D22"/>
    <mergeCell ref="E22:F22"/>
    <mergeCell ref="C23:D23"/>
    <mergeCell ref="E23:F23"/>
    <mergeCell ref="C19:D19"/>
    <mergeCell ref="E19:F19"/>
    <mergeCell ref="C20:D20"/>
    <mergeCell ref="E20:F20"/>
    <mergeCell ref="E16:F16"/>
    <mergeCell ref="M14:N14"/>
    <mergeCell ref="M16:N16"/>
    <mergeCell ref="C17:D17"/>
    <mergeCell ref="E17:F17"/>
    <mergeCell ref="C18:D18"/>
    <mergeCell ref="E18:F18"/>
    <mergeCell ref="G7:N7"/>
    <mergeCell ref="C15:D15"/>
    <mergeCell ref="E15:F15"/>
    <mergeCell ref="M15:N15"/>
    <mergeCell ref="C16:D16"/>
    <mergeCell ref="E11:F11"/>
    <mergeCell ref="G11:L11"/>
    <mergeCell ref="M11:N11"/>
    <mergeCell ref="C12:D12"/>
    <mergeCell ref="E12:F12"/>
    <mergeCell ref="M12:N12"/>
    <mergeCell ref="C13:D13"/>
    <mergeCell ref="E13:F13"/>
    <mergeCell ref="M13:N13"/>
    <mergeCell ref="C14:D14"/>
    <mergeCell ref="E14:F14"/>
  </mergeCells>
  <phoneticPr fontId="17" type="noConversion"/>
  <printOptions horizontalCentered="1"/>
  <pageMargins left="0.27559055118110237" right="0.27559055118110237" top="0.46" bottom="0.27559055118110237" header="0.4"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FF0000"/>
  </sheetPr>
  <dimension ref="A1:I40"/>
  <sheetViews>
    <sheetView workbookViewId="0">
      <selection activeCell="I10" sqref="I10"/>
    </sheetView>
  </sheetViews>
  <sheetFormatPr defaultRowHeight="13.5"/>
  <cols>
    <col min="1" max="1" width="2.88671875" style="2" customWidth="1"/>
    <col min="2" max="2" width="4" style="2" customWidth="1"/>
    <col min="3" max="3" width="11.21875" style="2" customWidth="1"/>
    <col min="4" max="5" width="15.33203125" style="444" customWidth="1"/>
    <col min="6" max="6" width="15.33203125" style="2" customWidth="1"/>
    <col min="7" max="7" width="22.33203125" style="2" customWidth="1"/>
    <col min="8" max="8" width="8.88671875" style="2"/>
    <col min="9" max="9" width="17.77734375" style="2" customWidth="1"/>
    <col min="10" max="16384" width="8.88671875" style="2"/>
  </cols>
  <sheetData>
    <row r="1" spans="1:7" ht="70.5" customHeight="1">
      <c r="A1"/>
    </row>
    <row r="2" spans="1:7" ht="21.75" customHeight="1">
      <c r="A2" s="582" t="s">
        <v>677</v>
      </c>
    </row>
    <row r="3" spans="1:7" ht="48" customHeight="1">
      <c r="A3" s="582"/>
    </row>
    <row r="4" spans="1:7" s="520" customFormat="1" ht="16.5" customHeight="1">
      <c r="A4" s="593" t="s">
        <v>683</v>
      </c>
      <c r="B4" s="593"/>
      <c r="C4" s="593"/>
      <c r="D4" s="593"/>
      <c r="E4" s="593"/>
      <c r="F4" s="593"/>
    </row>
    <row r="5" spans="1:7" s="520" customFormat="1" ht="16.5" customHeight="1">
      <c r="A5" s="1293" t="s">
        <v>675</v>
      </c>
      <c r="B5" s="1293"/>
      <c r="C5" s="1293"/>
      <c r="D5" s="1293"/>
      <c r="E5" s="1293"/>
      <c r="F5" s="1293"/>
    </row>
    <row r="6" spans="1:7" s="520" customFormat="1" ht="16.5" customHeight="1">
      <c r="A6" s="594" t="s">
        <v>680</v>
      </c>
      <c r="B6" s="594"/>
      <c r="C6" s="594"/>
      <c r="D6" s="594"/>
      <c r="E6" s="594"/>
      <c r="F6" s="594"/>
    </row>
    <row r="7" spans="1:7" s="520" customFormat="1" ht="16.5" customHeight="1">
      <c r="A7" s="594" t="s">
        <v>681</v>
      </c>
      <c r="B7" s="594"/>
      <c r="C7" s="594"/>
      <c r="D7" s="594"/>
      <c r="E7" s="594"/>
      <c r="F7" s="594"/>
    </row>
    <row r="8" spans="1:7" s="520" customFormat="1" ht="16.5" customHeight="1">
      <c r="A8" s="1293" t="s">
        <v>682</v>
      </c>
      <c r="B8" s="1293"/>
      <c r="C8" s="1293"/>
      <c r="D8" s="1293"/>
      <c r="E8" s="1293"/>
      <c r="F8" s="1293"/>
    </row>
    <row r="9" spans="1:7" ht="2.25" customHeight="1" thickBot="1">
      <c r="A9" s="582"/>
    </row>
    <row r="10" spans="1:7" ht="33.75" customHeight="1">
      <c r="A10" s="596" t="s">
        <v>660</v>
      </c>
      <c r="B10" s="1299" t="s">
        <v>509</v>
      </c>
      <c r="C10" s="1299"/>
      <c r="D10" s="586" t="s">
        <v>673</v>
      </c>
      <c r="E10" s="586" t="s">
        <v>674</v>
      </c>
      <c r="F10" s="595" t="s">
        <v>676</v>
      </c>
      <c r="G10" s="587" t="s">
        <v>510</v>
      </c>
    </row>
    <row r="11" spans="1:7" s="581" customFormat="1" ht="16.5" customHeight="1">
      <c r="A11" s="597">
        <v>1</v>
      </c>
      <c r="B11" s="1296" t="s">
        <v>664</v>
      </c>
      <c r="C11" s="1296"/>
      <c r="D11" s="588">
        <v>29856230</v>
      </c>
      <c r="E11" s="588">
        <v>31143340</v>
      </c>
      <c r="F11" s="589">
        <f>E11-D11</f>
        <v>1287110</v>
      </c>
      <c r="G11" s="600" t="s">
        <v>534</v>
      </c>
    </row>
    <row r="12" spans="1:7" s="581" customFormat="1" ht="16.5" customHeight="1">
      <c r="A12" s="597">
        <v>2</v>
      </c>
      <c r="B12" s="1296" t="s">
        <v>513</v>
      </c>
      <c r="C12" s="1296"/>
      <c r="D12" s="588">
        <v>21320500</v>
      </c>
      <c r="E12" s="588">
        <v>22353730</v>
      </c>
      <c r="F12" s="589">
        <f t="shared" ref="F12:F22" si="0">E12-D12</f>
        <v>1033230</v>
      </c>
      <c r="G12" s="600" t="s">
        <v>533</v>
      </c>
    </row>
    <row r="13" spans="1:7" s="581" customFormat="1" ht="16.5" customHeight="1">
      <c r="A13" s="597">
        <v>3</v>
      </c>
      <c r="B13" s="1296" t="s">
        <v>665</v>
      </c>
      <c r="C13" s="1296"/>
      <c r="D13" s="588">
        <v>20659730</v>
      </c>
      <c r="E13" s="588">
        <v>23175480</v>
      </c>
      <c r="F13" s="589">
        <f t="shared" si="0"/>
        <v>2515750</v>
      </c>
      <c r="G13" s="600"/>
    </row>
    <row r="14" spans="1:7" s="581" customFormat="1" ht="16.5" customHeight="1">
      <c r="A14" s="597">
        <v>4</v>
      </c>
      <c r="B14" s="1296" t="s">
        <v>666</v>
      </c>
      <c r="C14" s="1296"/>
      <c r="D14" s="588">
        <v>550000</v>
      </c>
      <c r="E14" s="588">
        <v>730000</v>
      </c>
      <c r="F14" s="589">
        <f t="shared" si="0"/>
        <v>180000</v>
      </c>
      <c r="G14" s="600"/>
    </row>
    <row r="15" spans="1:7" s="581" customFormat="1" ht="16.5" customHeight="1">
      <c r="A15" s="597">
        <v>5</v>
      </c>
      <c r="B15" s="1296" t="s">
        <v>514</v>
      </c>
      <c r="C15" s="1296"/>
      <c r="D15" s="588">
        <v>1978000</v>
      </c>
      <c r="E15" s="588">
        <v>1978000</v>
      </c>
      <c r="F15" s="589">
        <f t="shared" si="0"/>
        <v>0</v>
      </c>
      <c r="G15" s="600"/>
    </row>
    <row r="16" spans="1:7" s="581" customFormat="1" ht="16.5" customHeight="1">
      <c r="A16" s="597">
        <v>6</v>
      </c>
      <c r="B16" s="1296" t="s">
        <v>517</v>
      </c>
      <c r="C16" s="1296"/>
      <c r="D16" s="588">
        <v>6584220</v>
      </c>
      <c r="E16" s="588">
        <v>4867380</v>
      </c>
      <c r="F16" s="589">
        <f t="shared" si="0"/>
        <v>-1716840</v>
      </c>
      <c r="G16" s="600" t="s">
        <v>679</v>
      </c>
    </row>
    <row r="17" spans="1:9" s="581" customFormat="1" ht="16.5" customHeight="1">
      <c r="A17" s="597">
        <v>7</v>
      </c>
      <c r="B17" s="1296" t="s">
        <v>667</v>
      </c>
      <c r="C17" s="1296"/>
      <c r="D17" s="588">
        <v>12584750</v>
      </c>
      <c r="E17" s="588">
        <v>12584750</v>
      </c>
      <c r="F17" s="589">
        <f t="shared" si="0"/>
        <v>0</v>
      </c>
      <c r="G17" s="600"/>
    </row>
    <row r="18" spans="1:9" s="581" customFormat="1" ht="16.5" customHeight="1">
      <c r="A18" s="597">
        <v>8</v>
      </c>
      <c r="B18" s="1296" t="s">
        <v>515</v>
      </c>
      <c r="C18" s="1296"/>
      <c r="D18" s="588">
        <v>1207840</v>
      </c>
      <c r="E18" s="588">
        <v>1207840</v>
      </c>
      <c r="F18" s="589">
        <f t="shared" si="0"/>
        <v>0</v>
      </c>
      <c r="G18" s="600"/>
    </row>
    <row r="19" spans="1:9" s="581" customFormat="1" ht="16.5" customHeight="1">
      <c r="A19" s="597">
        <v>9</v>
      </c>
      <c r="B19" s="1296" t="s">
        <v>516</v>
      </c>
      <c r="C19" s="1296"/>
      <c r="D19" s="588">
        <v>1445750</v>
      </c>
      <c r="E19" s="588">
        <v>1319860</v>
      </c>
      <c r="F19" s="589">
        <f t="shared" si="0"/>
        <v>-125890</v>
      </c>
      <c r="G19" s="600"/>
    </row>
    <row r="20" spans="1:9" s="581" customFormat="1" ht="16.5" customHeight="1">
      <c r="A20" s="597">
        <v>10</v>
      </c>
      <c r="B20" s="1296" t="s">
        <v>518</v>
      </c>
      <c r="C20" s="1296"/>
      <c r="D20" s="588">
        <v>1662440</v>
      </c>
      <c r="E20" s="588">
        <v>1895980</v>
      </c>
      <c r="F20" s="589">
        <f t="shared" si="0"/>
        <v>233540</v>
      </c>
      <c r="G20" s="600" t="s">
        <v>668</v>
      </c>
    </row>
    <row r="21" spans="1:9" s="581" customFormat="1" ht="16.5" customHeight="1">
      <c r="A21" s="597">
        <v>11</v>
      </c>
      <c r="B21" s="1296" t="s">
        <v>519</v>
      </c>
      <c r="C21" s="1296"/>
      <c r="D21" s="588">
        <v>1550000</v>
      </c>
      <c r="E21" s="588">
        <v>1450000</v>
      </c>
      <c r="F21" s="589">
        <f t="shared" si="0"/>
        <v>-100000</v>
      </c>
      <c r="G21" s="600" t="s">
        <v>523</v>
      </c>
    </row>
    <row r="22" spans="1:9" s="581" customFormat="1" ht="16.5" customHeight="1">
      <c r="A22" s="597">
        <v>12</v>
      </c>
      <c r="B22" s="1296" t="s">
        <v>520</v>
      </c>
      <c r="C22" s="1296"/>
      <c r="D22" s="588">
        <v>0</v>
      </c>
      <c r="E22" s="588">
        <v>0</v>
      </c>
      <c r="F22" s="589">
        <f t="shared" si="0"/>
        <v>0</v>
      </c>
      <c r="G22" s="600" t="s">
        <v>669</v>
      </c>
    </row>
    <row r="23" spans="1:9" s="581" customFormat="1" ht="16.5" customHeight="1">
      <c r="A23" s="1297">
        <v>13</v>
      </c>
      <c r="B23" s="1298" t="s">
        <v>670</v>
      </c>
      <c r="C23" s="590" t="s">
        <v>263</v>
      </c>
      <c r="D23" s="588">
        <v>11195760</v>
      </c>
      <c r="E23" s="588">
        <v>12103920</v>
      </c>
      <c r="F23" s="589">
        <f>E23-D23</f>
        <v>908160</v>
      </c>
      <c r="G23" s="601"/>
    </row>
    <row r="24" spans="1:9" s="581" customFormat="1" ht="16.5" customHeight="1">
      <c r="A24" s="1297"/>
      <c r="B24" s="1298"/>
      <c r="C24" s="590" t="s">
        <v>261</v>
      </c>
      <c r="D24" s="588">
        <v>6811200</v>
      </c>
      <c r="E24" s="588">
        <v>8077080</v>
      </c>
      <c r="F24" s="589">
        <f>E24-D24</f>
        <v>1265880</v>
      </c>
      <c r="G24" s="600"/>
    </row>
    <row r="25" spans="1:9" s="581" customFormat="1" ht="16.5" customHeight="1">
      <c r="A25" s="1297"/>
      <c r="B25" s="1298"/>
      <c r="C25" s="590" t="s">
        <v>370</v>
      </c>
      <c r="D25" s="588">
        <v>2198080</v>
      </c>
      <c r="E25" s="588">
        <v>2390530</v>
      </c>
      <c r="F25" s="589">
        <f>E25-D25</f>
        <v>192450</v>
      </c>
      <c r="G25" s="600"/>
    </row>
    <row r="26" spans="1:9" s="581" customFormat="1" ht="16.5" customHeight="1">
      <c r="A26" s="1297"/>
      <c r="B26" s="1298"/>
      <c r="C26" s="590" t="s">
        <v>369</v>
      </c>
      <c r="D26" s="589">
        <v>-154370</v>
      </c>
      <c r="E26" s="589">
        <v>-165450</v>
      </c>
      <c r="F26" s="589">
        <f>E26-D26</f>
        <v>-11080</v>
      </c>
      <c r="G26" s="602"/>
      <c r="I26" s="598" t="s">
        <v>535</v>
      </c>
    </row>
    <row r="27" spans="1:9" s="581" customFormat="1" ht="16.5" customHeight="1">
      <c r="A27" s="1297"/>
      <c r="B27" s="1298"/>
      <c r="C27" s="590" t="s">
        <v>511</v>
      </c>
      <c r="D27" s="588">
        <f>SUM(D23:D25)-154370</f>
        <v>20050670</v>
      </c>
      <c r="E27" s="588">
        <f>SUM(E23:E25)-165450</f>
        <v>22406080</v>
      </c>
      <c r="F27" s="589">
        <f t="shared" ref="F27:F36" si="1">E27-D27</f>
        <v>2355410</v>
      </c>
      <c r="G27" s="600" t="s">
        <v>524</v>
      </c>
    </row>
    <row r="28" spans="1:9" s="581" customFormat="1" ht="16.5" customHeight="1">
      <c r="A28" s="1297">
        <v>14</v>
      </c>
      <c r="B28" s="1298" t="s">
        <v>512</v>
      </c>
      <c r="C28" s="590" t="s">
        <v>521</v>
      </c>
      <c r="D28" s="588">
        <v>60417590</v>
      </c>
      <c r="E28" s="588">
        <v>61350410</v>
      </c>
      <c r="F28" s="589">
        <f t="shared" si="1"/>
        <v>932820</v>
      </c>
      <c r="G28" s="600"/>
    </row>
    <row r="29" spans="1:9" s="581" customFormat="1" ht="16.5" customHeight="1">
      <c r="A29" s="1297"/>
      <c r="B29" s="1298"/>
      <c r="C29" s="590" t="s">
        <v>244</v>
      </c>
      <c r="D29" s="588">
        <v>1400610</v>
      </c>
      <c r="E29" s="588">
        <v>1354320</v>
      </c>
      <c r="F29" s="589">
        <f t="shared" si="1"/>
        <v>-46290</v>
      </c>
      <c r="G29" s="600"/>
    </row>
    <row r="30" spans="1:9" s="581" customFormat="1" ht="16.5" customHeight="1">
      <c r="A30" s="1297"/>
      <c r="B30" s="1298"/>
      <c r="C30" s="590" t="s">
        <v>241</v>
      </c>
      <c r="D30" s="588">
        <v>2217000</v>
      </c>
      <c r="E30" s="588">
        <v>2848320</v>
      </c>
      <c r="F30" s="589">
        <f t="shared" si="1"/>
        <v>631320</v>
      </c>
      <c r="G30" s="600"/>
    </row>
    <row r="31" spans="1:9" s="581" customFormat="1" ht="16.5" customHeight="1">
      <c r="A31" s="1297"/>
      <c r="B31" s="1298"/>
      <c r="C31" s="590" t="s">
        <v>239</v>
      </c>
      <c r="D31" s="588">
        <v>9882140</v>
      </c>
      <c r="E31" s="588">
        <v>2517570</v>
      </c>
      <c r="F31" s="589">
        <f t="shared" si="1"/>
        <v>-7364570</v>
      </c>
      <c r="G31" s="600"/>
    </row>
    <row r="32" spans="1:9" s="581" customFormat="1" ht="25.5" customHeight="1">
      <c r="A32" s="1297"/>
      <c r="B32" s="1298"/>
      <c r="C32" s="604" t="s">
        <v>672</v>
      </c>
      <c r="D32" s="588">
        <v>690920</v>
      </c>
      <c r="E32" s="588">
        <v>573350</v>
      </c>
      <c r="F32" s="589">
        <f t="shared" si="1"/>
        <v>-117570</v>
      </c>
      <c r="G32" s="600"/>
    </row>
    <row r="33" spans="1:7" s="581" customFormat="1" ht="16.5" customHeight="1">
      <c r="A33" s="1297"/>
      <c r="B33" s="1298"/>
      <c r="C33" s="590" t="s">
        <v>446</v>
      </c>
      <c r="D33" s="588">
        <v>995030</v>
      </c>
      <c r="E33" s="588">
        <v>515030</v>
      </c>
      <c r="F33" s="589">
        <f t="shared" si="1"/>
        <v>-480000</v>
      </c>
      <c r="G33" s="600"/>
    </row>
    <row r="34" spans="1:7" s="581" customFormat="1" ht="16.5" customHeight="1">
      <c r="A34" s="1297"/>
      <c r="B34" s="1298"/>
      <c r="C34" s="590" t="s">
        <v>671</v>
      </c>
      <c r="D34" s="588">
        <v>230000</v>
      </c>
      <c r="E34" s="588">
        <v>265000</v>
      </c>
      <c r="F34" s="589">
        <f t="shared" si="1"/>
        <v>35000</v>
      </c>
      <c r="G34" s="600"/>
    </row>
    <row r="35" spans="1:7" s="581" customFormat="1" ht="16.5" customHeight="1">
      <c r="A35" s="1297"/>
      <c r="B35" s="1298"/>
      <c r="C35" s="590" t="s">
        <v>522</v>
      </c>
      <c r="D35" s="588">
        <v>3535000</v>
      </c>
      <c r="E35" s="588">
        <v>3535000</v>
      </c>
      <c r="F35" s="589">
        <f t="shared" si="1"/>
        <v>0</v>
      </c>
      <c r="G35" s="600"/>
    </row>
    <row r="36" spans="1:7" s="581" customFormat="1" ht="16.5" customHeight="1">
      <c r="A36" s="1297"/>
      <c r="B36" s="1298"/>
      <c r="C36" s="590" t="s">
        <v>511</v>
      </c>
      <c r="D36" s="588">
        <f>SUM(D28:D35)</f>
        <v>79368290</v>
      </c>
      <c r="E36" s="588">
        <f>SUM(E28:E35)</f>
        <v>72959000</v>
      </c>
      <c r="F36" s="589">
        <f t="shared" si="1"/>
        <v>-6409290</v>
      </c>
      <c r="G36" s="600" t="s">
        <v>524</v>
      </c>
    </row>
    <row r="37" spans="1:7" ht="33.75" customHeight="1" thickBot="1">
      <c r="A37" s="1294" t="s">
        <v>365</v>
      </c>
      <c r="B37" s="1295"/>
      <c r="C37" s="1295"/>
      <c r="D37" s="591">
        <f>SUM(D11:D22)+D27+D36</f>
        <v>198818420</v>
      </c>
      <c r="E37" s="592">
        <f>SUM(E11:E22)+E27+E36</f>
        <v>198071440</v>
      </c>
      <c r="F37" s="599">
        <f>E37-D37</f>
        <v>-746980</v>
      </c>
      <c r="G37" s="603"/>
    </row>
    <row r="38" spans="1:7" ht="16.5">
      <c r="A38" s="1293" t="s">
        <v>684</v>
      </c>
      <c r="B38" s="1293"/>
      <c r="C38" s="1293"/>
      <c r="D38" s="1293"/>
      <c r="E38" s="1293"/>
      <c r="F38" s="1293"/>
    </row>
    <row r="39" spans="1:7" ht="16.5">
      <c r="A39" s="1293" t="s">
        <v>686</v>
      </c>
      <c r="B39" s="1293"/>
      <c r="C39" s="1293"/>
      <c r="D39" s="1293"/>
      <c r="E39" s="1293"/>
      <c r="F39" s="1293"/>
    </row>
    <row r="40" spans="1:7">
      <c r="A40" s="2" t="s">
        <v>685</v>
      </c>
    </row>
  </sheetData>
  <mergeCells count="22">
    <mergeCell ref="A5:F5"/>
    <mergeCell ref="B13:C13"/>
    <mergeCell ref="B14:C14"/>
    <mergeCell ref="A28:A36"/>
    <mergeCell ref="B16:C16"/>
    <mergeCell ref="B15:C15"/>
    <mergeCell ref="B17:C17"/>
    <mergeCell ref="B18:C18"/>
    <mergeCell ref="A8:F8"/>
    <mergeCell ref="B10:C10"/>
    <mergeCell ref="B11:C11"/>
    <mergeCell ref="B12:C12"/>
    <mergeCell ref="A38:F38"/>
    <mergeCell ref="A39:F39"/>
    <mergeCell ref="A37:C37"/>
    <mergeCell ref="B19:C19"/>
    <mergeCell ref="B20:C20"/>
    <mergeCell ref="B21:C21"/>
    <mergeCell ref="B22:C22"/>
    <mergeCell ref="A23:A27"/>
    <mergeCell ref="B23:B27"/>
    <mergeCell ref="B28:B36"/>
  </mergeCells>
  <phoneticPr fontId="17" type="noConversion"/>
  <pageMargins left="0.23622047244094491" right="0.23622047244094491" top="0.39" bottom="0.24" header="0.31496062992125984" footer="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7</vt:i4>
      </vt:variant>
    </vt:vector>
  </HeadingPairs>
  <TitlesOfParts>
    <vt:vector size="17" baseType="lpstr">
      <vt:lpstr>겉표지</vt:lpstr>
      <vt:lpstr>공지사항(회의록)</vt:lpstr>
      <vt:lpstr>공지사항</vt:lpstr>
      <vt:lpstr>부과내역(부과총괄표~전기료)</vt:lpstr>
      <vt:lpstr>부과내역(승강기전기료)</vt:lpstr>
      <vt:lpstr>부과내역서 (예금현황 관리외수입지출)</vt:lpstr>
      <vt:lpstr>부과내역서(수익기금4) (2)</vt:lpstr>
      <vt:lpstr>소장회의보고용(인쇄안함)</vt:lpstr>
      <vt:lpstr>부과내역(부과총괄표~전기료)(인쇄안함)</vt:lpstr>
      <vt:lpstr>인쇄안함</vt:lpstr>
      <vt:lpstr>겉표지!Print_Area</vt:lpstr>
      <vt:lpstr>공지사항!Print_Area</vt:lpstr>
      <vt:lpstr>'부과내역(부과총괄표~전기료)'!Print_Area</vt:lpstr>
      <vt:lpstr>'부과내역(승강기전기료)'!Print_Area</vt:lpstr>
      <vt:lpstr>'부과내역서 (예금현황 관리외수입지출)'!Print_Area</vt:lpstr>
      <vt:lpstr>'부과내역서(수익기금4) (2)'!Print_Area</vt:lpstr>
      <vt:lpstr>'소장회의보고용(인쇄안함)'!Print_Area</vt:lpstr>
    </vt:vector>
  </TitlesOfParts>
  <Company>율산개발</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유 영</dc:creator>
  <cp:lastModifiedBy>user</cp:lastModifiedBy>
  <cp:lastPrinted>2015-05-19T04:23:22Z</cp:lastPrinted>
  <dcterms:created xsi:type="dcterms:W3CDTF">2001-07-14T05:50:53Z</dcterms:created>
  <dcterms:modified xsi:type="dcterms:W3CDTF">2015-05-19T04:23:28Z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274B1CF5">
    <vt:lpwstr/>
  </property>
  <property fmtid="{D5CDD505-2E9C-101B-9397-08002B2CF9AE}" pid="21" name="IVID2B4E17FA">
    <vt:lpwstr/>
  </property>
  <property fmtid="{D5CDD505-2E9C-101B-9397-08002B2CF9AE}" pid="22" name="IVID253D11EF">
    <vt:lpwstr/>
  </property>
  <property fmtid="{D5CDD505-2E9C-101B-9397-08002B2CF9AE}" pid="23" name="IVID1A3517F4">
    <vt:lpwstr/>
  </property>
  <property fmtid="{D5CDD505-2E9C-101B-9397-08002B2CF9AE}" pid="24" name="IVID2B0E1302">
    <vt:lpwstr/>
  </property>
  <property fmtid="{D5CDD505-2E9C-101B-9397-08002B2CF9AE}" pid="25" name="IVID332E19D7">
    <vt:lpwstr/>
  </property>
  <property fmtid="{D5CDD505-2E9C-101B-9397-08002B2CF9AE}" pid="26" name="IVID22261800">
    <vt:lpwstr/>
  </property>
  <property fmtid="{D5CDD505-2E9C-101B-9397-08002B2CF9AE}" pid="27" name="IVID325116DE">
    <vt:lpwstr/>
  </property>
  <property fmtid="{D5CDD505-2E9C-101B-9397-08002B2CF9AE}" pid="28" name="IVID272C0FEF">
    <vt:lpwstr/>
  </property>
  <property fmtid="{D5CDD505-2E9C-101B-9397-08002B2CF9AE}" pid="29" name="IVID81113D2">
    <vt:lpwstr/>
  </property>
  <property fmtid="{D5CDD505-2E9C-101B-9397-08002B2CF9AE}" pid="30" name="IVID1D231201">
    <vt:lpwstr/>
  </property>
  <property fmtid="{D5CDD505-2E9C-101B-9397-08002B2CF9AE}" pid="31" name="IVID173E1206">
    <vt:lpwstr/>
  </property>
  <property fmtid="{D5CDD505-2E9C-101B-9397-08002B2CF9AE}" pid="32" name="IVID232310EC">
    <vt:lpwstr/>
  </property>
  <property fmtid="{D5CDD505-2E9C-101B-9397-08002B2CF9AE}" pid="33" name="IVID133D1AE5">
    <vt:lpwstr/>
  </property>
  <property fmtid="{D5CDD505-2E9C-101B-9397-08002B2CF9AE}" pid="34" name="IVIDF6113D9">
    <vt:lpwstr/>
  </property>
  <property fmtid="{D5CDD505-2E9C-101B-9397-08002B2CF9AE}" pid="35" name="IVID366A14F0">
    <vt:lpwstr/>
  </property>
  <property fmtid="{D5CDD505-2E9C-101B-9397-08002B2CF9AE}" pid="36" name="IVID362E14DB">
    <vt:lpwstr/>
  </property>
  <property fmtid="{D5CDD505-2E9C-101B-9397-08002B2CF9AE}" pid="37" name="IVID1D3F17E2">
    <vt:lpwstr/>
  </property>
  <property fmtid="{D5CDD505-2E9C-101B-9397-08002B2CF9AE}" pid="38" name="IVID13451200">
    <vt:lpwstr/>
  </property>
  <property fmtid="{D5CDD505-2E9C-101B-9397-08002B2CF9AE}" pid="39" name="IVID1F6511DB">
    <vt:lpwstr/>
  </property>
  <property fmtid="{D5CDD505-2E9C-101B-9397-08002B2CF9AE}" pid="40" name="IVID3F1D10E8">
    <vt:lpwstr/>
  </property>
  <property fmtid="{D5CDD505-2E9C-101B-9397-08002B2CF9AE}" pid="41" name="IVID144313EE">
    <vt:lpwstr/>
  </property>
  <property fmtid="{D5CDD505-2E9C-101B-9397-08002B2CF9AE}" pid="42" name="IVID316311F9">
    <vt:lpwstr/>
  </property>
  <property fmtid="{D5CDD505-2E9C-101B-9397-08002B2CF9AE}" pid="43" name="IVIDE0715F1">
    <vt:lpwstr/>
  </property>
  <property fmtid="{D5CDD505-2E9C-101B-9397-08002B2CF9AE}" pid="44" name="IVID240A1504">
    <vt:lpwstr/>
  </property>
  <property fmtid="{D5CDD505-2E9C-101B-9397-08002B2CF9AE}" pid="45" name="IVID3B5816EC">
    <vt:lpwstr/>
  </property>
  <property fmtid="{D5CDD505-2E9C-101B-9397-08002B2CF9AE}" pid="46" name="IVID351414F8">
    <vt:lpwstr/>
  </property>
  <property fmtid="{D5CDD505-2E9C-101B-9397-08002B2CF9AE}" pid="47" name="IVID2F251AE7">
    <vt:lpwstr/>
  </property>
  <property fmtid="{D5CDD505-2E9C-101B-9397-08002B2CF9AE}" pid="48" name="IVID2A5E1D03">
    <vt:lpwstr/>
  </property>
  <property fmtid="{D5CDD505-2E9C-101B-9397-08002B2CF9AE}" pid="49" name="IVID306310DF">
    <vt:lpwstr/>
  </property>
  <property fmtid="{D5CDD505-2E9C-101B-9397-08002B2CF9AE}" pid="50" name="IVID266F16CF">
    <vt:lpwstr/>
  </property>
  <property fmtid="{D5CDD505-2E9C-101B-9397-08002B2CF9AE}" pid="51" name="IVID307414D1">
    <vt:lpwstr/>
  </property>
  <property fmtid="{D5CDD505-2E9C-101B-9397-08002B2CF9AE}" pid="52" name="IVID344B1400">
    <vt:lpwstr/>
  </property>
  <property fmtid="{D5CDD505-2E9C-101B-9397-08002B2CF9AE}" pid="53" name="IVID135B1DF5">
    <vt:lpwstr/>
  </property>
  <property fmtid="{D5CDD505-2E9C-101B-9397-08002B2CF9AE}" pid="54" name="IVID1A3716D3">
    <vt:lpwstr/>
  </property>
  <property fmtid="{D5CDD505-2E9C-101B-9397-08002B2CF9AE}" pid="55" name="IVIDD1916DB">
    <vt:lpwstr/>
  </property>
  <property fmtid="{D5CDD505-2E9C-101B-9397-08002B2CF9AE}" pid="56" name="IVID11431AF1">
    <vt:lpwstr/>
  </property>
  <property fmtid="{D5CDD505-2E9C-101B-9397-08002B2CF9AE}" pid="57" name="IVID1B2C19F3">
    <vt:lpwstr/>
  </property>
  <property fmtid="{D5CDD505-2E9C-101B-9397-08002B2CF9AE}" pid="58" name="IVIDD5E0FE6">
    <vt:lpwstr/>
  </property>
  <property fmtid="{D5CDD505-2E9C-101B-9397-08002B2CF9AE}" pid="59" name="IVID162D1605">
    <vt:lpwstr/>
  </property>
  <property fmtid="{D5CDD505-2E9C-101B-9397-08002B2CF9AE}" pid="60" name="IVID2A3614FA">
    <vt:lpwstr/>
  </property>
  <property fmtid="{D5CDD505-2E9C-101B-9397-08002B2CF9AE}" pid="61" name="IVID18E22C59">
    <vt:lpwstr/>
  </property>
  <property fmtid="{D5CDD505-2E9C-101B-9397-08002B2CF9AE}" pid="62" name="IVID200C15D6">
    <vt:lpwstr/>
  </property>
  <property fmtid="{D5CDD505-2E9C-101B-9397-08002B2CF9AE}" pid="63" name="IVID28741007">
    <vt:lpwstr/>
  </property>
  <property fmtid="{D5CDD505-2E9C-101B-9397-08002B2CF9AE}" pid="64" name="IVID3B4218DE">
    <vt:lpwstr/>
  </property>
  <property fmtid="{D5CDD505-2E9C-101B-9397-08002B2CF9AE}" pid="65" name="IVIDDD00E31">
    <vt:lpwstr/>
  </property>
  <property fmtid="{D5CDD505-2E9C-101B-9397-08002B2CF9AE}" pid="66" name="IVIDD281202">
    <vt:lpwstr/>
  </property>
  <property fmtid="{D5CDD505-2E9C-101B-9397-08002B2CF9AE}" pid="67" name="IVID2A3E18F9">
    <vt:lpwstr/>
  </property>
  <property fmtid="{D5CDD505-2E9C-101B-9397-08002B2CF9AE}" pid="68" name="IVIDC2E14DE">
    <vt:lpwstr/>
  </property>
  <property fmtid="{D5CDD505-2E9C-101B-9397-08002B2CF9AE}" pid="69" name="IVID353D15E9">
    <vt:lpwstr/>
  </property>
  <property fmtid="{D5CDD505-2E9C-101B-9397-08002B2CF9AE}" pid="70" name="IVID301012DA">
    <vt:lpwstr/>
  </property>
  <property fmtid="{D5CDD505-2E9C-101B-9397-08002B2CF9AE}" pid="71" name="IVID31361600">
    <vt:lpwstr/>
  </property>
  <property fmtid="{D5CDD505-2E9C-101B-9397-08002B2CF9AE}" pid="72" name="IVID2C5812EC">
    <vt:lpwstr/>
  </property>
  <property fmtid="{D5CDD505-2E9C-101B-9397-08002B2CF9AE}" pid="73" name="IVID282A14CE">
    <vt:lpwstr/>
  </property>
  <property fmtid="{D5CDD505-2E9C-101B-9397-08002B2CF9AE}" pid="74" name="IVID1C6310DA">
    <vt:lpwstr/>
  </property>
  <property fmtid="{D5CDD505-2E9C-101B-9397-08002B2CF9AE}" pid="75" name="IVID103510E9">
    <vt:lpwstr/>
  </property>
  <property fmtid="{D5CDD505-2E9C-101B-9397-08002B2CF9AE}" pid="76" name="IVID20B971C1">
    <vt:lpwstr/>
  </property>
  <property fmtid="{D5CDD505-2E9C-101B-9397-08002B2CF9AE}" pid="77" name="IVID361214DA">
    <vt:lpwstr/>
  </property>
  <property fmtid="{D5CDD505-2E9C-101B-9397-08002B2CF9AE}" pid="78" name="IVID2C1E12D1">
    <vt:lpwstr/>
  </property>
  <property fmtid="{D5CDD505-2E9C-101B-9397-08002B2CF9AE}" pid="79" name="IVIDD7214ED">
    <vt:lpwstr/>
  </property>
  <property fmtid="{D5CDD505-2E9C-101B-9397-08002B2CF9AE}" pid="80" name="IVID325015E9">
    <vt:lpwstr/>
  </property>
  <property fmtid="{D5CDD505-2E9C-101B-9397-08002B2CF9AE}" pid="81" name="IVID10042A38">
    <vt:lpwstr/>
  </property>
  <property fmtid="{D5CDD505-2E9C-101B-9397-08002B2CF9AE}" pid="82" name="IVID107410FA">
    <vt:lpwstr/>
  </property>
  <property fmtid="{D5CDD505-2E9C-101B-9397-08002B2CF9AE}" pid="83" name="IVID332613CE">
    <vt:lpwstr/>
  </property>
  <property fmtid="{D5CDD505-2E9C-101B-9397-08002B2CF9AE}" pid="84" name="IVID95112FF">
    <vt:lpwstr/>
  </property>
  <property fmtid="{D5CDD505-2E9C-101B-9397-08002B2CF9AE}" pid="85" name="IVID1F4C07D1">
    <vt:lpwstr/>
  </property>
  <property fmtid="{D5CDD505-2E9C-101B-9397-08002B2CF9AE}" pid="86" name="IVIDA2712E7">
    <vt:lpwstr/>
  </property>
  <property fmtid="{D5CDD505-2E9C-101B-9397-08002B2CF9AE}" pid="87" name="IVID62415D6">
    <vt:lpwstr/>
  </property>
  <property fmtid="{D5CDD505-2E9C-101B-9397-08002B2CF9AE}" pid="88" name="IVID27641707">
    <vt:lpwstr/>
  </property>
  <property fmtid="{D5CDD505-2E9C-101B-9397-08002B2CF9AE}" pid="89" name="IVID193412D2">
    <vt:lpwstr/>
  </property>
  <property fmtid="{D5CDD505-2E9C-101B-9397-08002B2CF9AE}" pid="90" name="IVID304312E4">
    <vt:lpwstr/>
  </property>
  <property fmtid="{D5CDD505-2E9C-101B-9397-08002B2CF9AE}" pid="91" name="IVID133115E8">
    <vt:lpwstr/>
  </property>
  <property fmtid="{D5CDD505-2E9C-101B-9397-08002B2CF9AE}" pid="92" name="IVID263016DE">
    <vt:lpwstr/>
  </property>
  <property fmtid="{D5CDD505-2E9C-101B-9397-08002B2CF9AE}" pid="93" name="IVID83E14EA">
    <vt:lpwstr/>
  </property>
  <property fmtid="{D5CDD505-2E9C-101B-9397-08002B2CF9AE}" pid="94" name="IVID1CF41E48">
    <vt:lpwstr/>
  </property>
  <property fmtid="{D5CDD505-2E9C-101B-9397-08002B2CF9AE}" pid="95" name="IVID33A1CE0">
    <vt:lpwstr/>
  </property>
  <property fmtid="{D5CDD505-2E9C-101B-9397-08002B2CF9AE}" pid="96" name="IVID315A18FB">
    <vt:lpwstr/>
  </property>
  <property fmtid="{D5CDD505-2E9C-101B-9397-08002B2CF9AE}" pid="97" name="IVID114213D2">
    <vt:lpwstr/>
  </property>
  <property fmtid="{D5CDD505-2E9C-101B-9397-08002B2CF9AE}" pid="98" name="IVID393619EA">
    <vt:lpwstr/>
  </property>
  <property fmtid="{D5CDD505-2E9C-101B-9397-08002B2CF9AE}" pid="99" name="IVID18E93022">
    <vt:lpwstr/>
  </property>
  <property fmtid="{D5CDD505-2E9C-101B-9397-08002B2CF9AE}" pid="100" name="IVID242E11FA">
    <vt:lpwstr/>
  </property>
  <property fmtid="{D5CDD505-2E9C-101B-9397-08002B2CF9AE}" pid="101" name="IVID1E1811D7">
    <vt:lpwstr/>
  </property>
  <property fmtid="{D5CDD505-2E9C-101B-9397-08002B2CF9AE}" pid="102" name="IVID106810EF">
    <vt:lpwstr/>
  </property>
  <property fmtid="{D5CDD505-2E9C-101B-9397-08002B2CF9AE}" pid="103" name="IVIDEF02D15">
    <vt:lpwstr/>
  </property>
  <property fmtid="{D5CDD505-2E9C-101B-9397-08002B2CF9AE}" pid="104" name="IVID360E18DC">
    <vt:lpwstr/>
  </property>
  <property fmtid="{D5CDD505-2E9C-101B-9397-08002B2CF9AE}" pid="105" name="IVID366D16D2">
    <vt:lpwstr/>
  </property>
  <property fmtid="{D5CDD505-2E9C-101B-9397-08002B2CF9AE}" pid="106" name="IVID2A4814EC">
    <vt:lpwstr/>
  </property>
  <property fmtid="{D5CDD505-2E9C-101B-9397-08002B2CF9AE}" pid="107" name="IVID384310FC">
    <vt:lpwstr/>
  </property>
  <property fmtid="{D5CDD505-2E9C-101B-9397-08002B2CF9AE}" pid="108" name="IVID2C371601">
    <vt:lpwstr/>
  </property>
  <property fmtid="{D5CDD505-2E9C-101B-9397-08002B2CF9AE}" pid="109" name="IVID351C11F7">
    <vt:lpwstr/>
  </property>
  <property fmtid="{D5CDD505-2E9C-101B-9397-08002B2CF9AE}" pid="110" name="IVID55718D1">
    <vt:lpwstr/>
  </property>
  <property fmtid="{D5CDD505-2E9C-101B-9397-08002B2CF9AE}" pid="111" name="IVID203A15F7">
    <vt:lpwstr/>
  </property>
  <property fmtid="{D5CDD505-2E9C-101B-9397-08002B2CF9AE}" pid="112" name="IVID332614FC">
    <vt:lpwstr/>
  </property>
  <property fmtid="{D5CDD505-2E9C-101B-9397-08002B2CF9AE}" pid="113" name="IVID3E3D1302">
    <vt:lpwstr/>
  </property>
  <property fmtid="{D5CDD505-2E9C-101B-9397-08002B2CF9AE}" pid="114" name="IVID36003D1F">
    <vt:lpwstr/>
  </property>
  <property fmtid="{D5CDD505-2E9C-101B-9397-08002B2CF9AE}" pid="115" name="IVIDD1512F7">
    <vt:lpwstr/>
  </property>
  <property fmtid="{D5CDD505-2E9C-101B-9397-08002B2CF9AE}" pid="116" name="IVID3F5B1BD0">
    <vt:lpwstr/>
  </property>
  <property fmtid="{D5CDD505-2E9C-101B-9397-08002B2CF9AE}" pid="117" name="IVID322215DB">
    <vt:lpwstr/>
  </property>
</Properties>
</file>