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5" yWindow="0" windowWidth="2580" windowHeight="1755" tabRatio="913" firstSheet="1" activeTab="1"/>
  </bookViews>
  <sheets>
    <sheet name="VXXXX" sheetId="12" state="veryHidden" r:id="rId1"/>
    <sheet name="겉표지" sheetId="42" r:id="rId2"/>
    <sheet name="공지사항(회의록)" sheetId="66" r:id="rId3"/>
    <sheet name="공지사항" sheetId="45" r:id="rId4"/>
    <sheet name="부과내역(부과총괄표)" sheetId="67" r:id="rId5"/>
    <sheet name="부과내역(수도 및 전기)" sheetId="74" r:id="rId6"/>
    <sheet name="부과내역(승강기전기료)" sheetId="47" r:id="rId7"/>
    <sheet name="부과내역서 (예금현황 관리외수입지출)" sheetId="48" r:id="rId8"/>
    <sheet name="부과내역서(수익기금4) (2)" sheetId="71" r:id="rId9"/>
  </sheets>
  <definedNames>
    <definedName name="_xlnm.Print_Area" localSheetId="1">겉표지!$A$1:$I$47</definedName>
    <definedName name="_xlnm.Print_Area" localSheetId="3">공지사항!$A$1:$Q$117</definedName>
    <definedName name="_xlnm.Print_Area" localSheetId="2">'공지사항(회의록)'!#REF!</definedName>
    <definedName name="_xlnm.Print_Area" localSheetId="4">'부과내역(부과총괄표)'!$A$1:$N$257</definedName>
    <definedName name="_xlnm.Print_Area" localSheetId="5">'부과내역(수도 및 전기)'!$A$1:$AE$52</definedName>
    <definedName name="_xlnm.Print_Area" localSheetId="6">'부과내역(승강기전기료)'!$A$1:$H$50</definedName>
    <definedName name="_xlnm.Print_Area" localSheetId="7">'부과내역서 (예금현황 관리외수입지출)'!$A$1:$N$57</definedName>
    <definedName name="_xlnm.Print_Area" localSheetId="8">'부과내역서(수익기금4) (2)'!$A$1:$N$36</definedName>
  </definedNames>
  <calcPr calcId="124519"/>
</workbook>
</file>

<file path=xl/calcChain.xml><?xml version="1.0" encoding="utf-8"?>
<calcChain xmlns="http://schemas.openxmlformats.org/spreadsheetml/2006/main">
  <c r="F44" i="48"/>
  <c r="I44"/>
  <c r="M43"/>
  <c r="M42" l="1"/>
  <c r="M44" s="1"/>
  <c r="M57"/>
  <c r="M56"/>
  <c r="F57"/>
  <c r="E22" i="67"/>
  <c r="G49" i="47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3"/>
  <c r="E49"/>
  <c r="AA51" i="74"/>
  <c r="V51"/>
  <c r="V45"/>
  <c r="V46"/>
  <c r="V47"/>
  <c r="V48"/>
  <c r="V49"/>
  <c r="V50"/>
  <c r="V44"/>
  <c r="G44"/>
  <c r="T41"/>
  <c r="AA40"/>
  <c r="M37"/>
  <c r="M36"/>
  <c r="M25"/>
  <c r="H37"/>
  <c r="H36"/>
  <c r="H25"/>
  <c r="AA16"/>
  <c r="AA15"/>
  <c r="U10"/>
  <c r="Q10"/>
  <c r="G6" i="71"/>
  <c r="M41" i="48"/>
  <c r="M38"/>
  <c r="M39"/>
  <c r="M40"/>
  <c r="H12"/>
  <c r="H21"/>
  <c r="H23" s="1"/>
  <c r="H172" i="67"/>
  <c r="O39"/>
  <c r="O38"/>
  <c r="K22"/>
  <c r="K21"/>
  <c r="K20"/>
  <c r="K19"/>
  <c r="K18"/>
  <c r="E21"/>
  <c r="E20"/>
  <c r="E19"/>
  <c r="E18"/>
  <c r="M33" i="71" l="1"/>
  <c r="G7" s="1"/>
  <c r="G5"/>
  <c r="G8" l="1"/>
  <c r="K26" i="67"/>
  <c r="E30"/>
  <c r="K30" s="1"/>
  <c r="E29"/>
  <c r="E28"/>
  <c r="E27"/>
  <c r="E26"/>
  <c r="E25"/>
  <c r="K25" s="1"/>
  <c r="E24"/>
  <c r="K24" s="1"/>
  <c r="E23"/>
  <c r="K23" s="1"/>
  <c r="C257"/>
  <c r="G248"/>
  <c r="D250" s="1"/>
  <c r="E252" s="1"/>
  <c r="H252" s="1"/>
  <c r="M247"/>
  <c r="E17" s="1"/>
  <c r="E250" l="1"/>
  <c r="H250" s="1"/>
  <c r="E255"/>
  <c r="H255" s="1"/>
  <c r="E253"/>
  <c r="H253" s="1"/>
  <c r="E251"/>
  <c r="H251" s="1"/>
  <c r="E256"/>
  <c r="H256" s="1"/>
  <c r="E254"/>
  <c r="H254" s="1"/>
  <c r="H257" l="1"/>
  <c r="A217"/>
  <c r="O171"/>
  <c r="L149"/>
  <c r="L148"/>
  <c r="L147"/>
  <c r="F46"/>
  <c r="E46"/>
  <c r="E58" s="1"/>
  <c r="D46"/>
  <c r="M55" i="48"/>
  <c r="N257" i="67" l="1"/>
  <c r="K17"/>
  <c r="K27" l="1"/>
  <c r="K28"/>
  <c r="K29"/>
  <c r="M236"/>
  <c r="E16" s="1"/>
  <c r="F234"/>
  <c r="E14"/>
  <c r="I57" i="48"/>
  <c r="M54"/>
  <c r="M50"/>
  <c r="M37"/>
  <c r="M35"/>
  <c r="M34"/>
  <c r="H17" i="67"/>
  <c r="N17"/>
  <c r="D94"/>
  <c r="M33" i="48"/>
  <c r="M31"/>
  <c r="M32"/>
  <c r="M30"/>
  <c r="O40" i="67" l="1"/>
  <c r="O41"/>
  <c r="O42"/>
  <c r="O43"/>
  <c r="O44"/>
  <c r="O45"/>
  <c r="P45"/>
  <c r="A79"/>
  <c r="D75" l="1"/>
  <c r="M72" s="1"/>
  <c r="O46"/>
  <c r="F58" l="1"/>
  <c r="A61" s="1"/>
  <c r="D58"/>
  <c r="A60" s="1"/>
  <c r="E7" l="1"/>
  <c r="G98"/>
  <c r="D105" s="1"/>
  <c r="G97"/>
  <c r="D100" s="1"/>
  <c r="G79"/>
  <c r="D86" s="1"/>
  <c r="G78"/>
  <c r="D81" s="1"/>
  <c r="E104" l="1"/>
  <c r="H104" s="1"/>
  <c r="E102"/>
  <c r="H102" s="1"/>
  <c r="E100"/>
  <c r="H100" s="1"/>
  <c r="E103"/>
  <c r="H103" s="1"/>
  <c r="E101"/>
  <c r="H101" s="1"/>
  <c r="E106"/>
  <c r="E105"/>
  <c r="H105" s="1"/>
  <c r="E81"/>
  <c r="H81" s="1"/>
  <c r="E83"/>
  <c r="H83" s="1"/>
  <c r="E85"/>
  <c r="H85" s="1"/>
  <c r="E82"/>
  <c r="H82" s="1"/>
  <c r="E84"/>
  <c r="H84" s="1"/>
  <c r="E86"/>
  <c r="H86" s="1"/>
  <c r="E87"/>
  <c r="H87" s="1"/>
  <c r="G61" l="1"/>
  <c r="D68" s="1"/>
  <c r="M35"/>
  <c r="E6" s="1"/>
  <c r="H88"/>
  <c r="N88" s="1"/>
  <c r="E68" l="1"/>
  <c r="E69"/>
  <c r="H69" s="1"/>
  <c r="G60"/>
  <c r="M36" i="48"/>
  <c r="M29"/>
  <c r="M28"/>
  <c r="M27"/>
  <c r="D63" i="67" l="1"/>
  <c r="E63" s="1"/>
  <c r="H63" s="1"/>
  <c r="H68"/>
  <c r="AD230"/>
  <c r="AC231"/>
  <c r="D232"/>
  <c r="K232"/>
  <c r="K233"/>
  <c r="H234"/>
  <c r="E195"/>
  <c r="H195" s="1"/>
  <c r="E194"/>
  <c r="H194" s="1"/>
  <c r="E193"/>
  <c r="H193" s="1"/>
  <c r="E192"/>
  <c r="H192" s="1"/>
  <c r="E191"/>
  <c r="H191" s="1"/>
  <c r="E190"/>
  <c r="H190" s="1"/>
  <c r="E189"/>
  <c r="H189" s="1"/>
  <c r="K234" l="1"/>
  <c r="M228" s="1"/>
  <c r="E15" s="1"/>
  <c r="E64"/>
  <c r="H64" s="1"/>
  <c r="E67"/>
  <c r="H67" s="1"/>
  <c r="E65"/>
  <c r="H65" s="1"/>
  <c r="E66"/>
  <c r="H66" s="1"/>
  <c r="H196"/>
  <c r="M186" s="1"/>
  <c r="K15" l="1"/>
  <c r="H70"/>
  <c r="N70" s="1"/>
  <c r="M143"/>
  <c r="G237"/>
  <c r="M198"/>
  <c r="E13" s="1"/>
  <c r="M126"/>
  <c r="E10" s="1"/>
  <c r="M110"/>
  <c r="E9" s="1"/>
  <c r="M91"/>
  <c r="E8" s="1"/>
  <c r="K6" l="1"/>
  <c r="A175"/>
  <c r="E11"/>
  <c r="D22" l="1"/>
  <c r="M49" i="48" l="1"/>
  <c r="H8" i="67" l="1"/>
  <c r="H9"/>
  <c r="H10"/>
  <c r="H11"/>
  <c r="H13"/>
  <c r="H14"/>
  <c r="H16"/>
  <c r="D31"/>
  <c r="C70"/>
  <c r="AG70"/>
  <c r="C88"/>
  <c r="C107"/>
  <c r="C124"/>
  <c r="C141"/>
  <c r="G175"/>
  <c r="D177" s="1"/>
  <c r="AC164"/>
  <c r="C184"/>
  <c r="C196"/>
  <c r="C212"/>
  <c r="C226"/>
  <c r="D239"/>
  <c r="E239" s="1"/>
  <c r="C246"/>
  <c r="D32" l="1"/>
  <c r="H22"/>
  <c r="H15"/>
  <c r="E12"/>
  <c r="E31"/>
  <c r="E32" s="1"/>
  <c r="A132"/>
  <c r="G132" s="1"/>
  <c r="D134" s="1"/>
  <c r="E135" s="1"/>
  <c r="H135" s="1"/>
  <c r="A115"/>
  <c r="G115" s="1"/>
  <c r="D117" s="1"/>
  <c r="E118" s="1"/>
  <c r="H118" s="1"/>
  <c r="A203"/>
  <c r="G203" s="1"/>
  <c r="D205" s="1"/>
  <c r="E206" s="1"/>
  <c r="H206" s="1"/>
  <c r="K12"/>
  <c r="H106"/>
  <c r="H239"/>
  <c r="E240"/>
  <c r="H240" s="1"/>
  <c r="E241"/>
  <c r="H241" s="1"/>
  <c r="E242"/>
  <c r="H242" s="1"/>
  <c r="E243"/>
  <c r="H243" s="1"/>
  <c r="E244"/>
  <c r="H244" s="1"/>
  <c r="E245"/>
  <c r="H245" s="1"/>
  <c r="E177"/>
  <c r="H177" s="1"/>
  <c r="E178"/>
  <c r="H178" s="1"/>
  <c r="E179"/>
  <c r="H179" s="1"/>
  <c r="E180"/>
  <c r="H180" s="1"/>
  <c r="E181"/>
  <c r="H181" s="1"/>
  <c r="E182"/>
  <c r="H182" s="1"/>
  <c r="E183"/>
  <c r="H183" s="1"/>
  <c r="H31" l="1"/>
  <c r="H12"/>
  <c r="E211"/>
  <c r="H211" s="1"/>
  <c r="E207"/>
  <c r="H207" s="1"/>
  <c r="E209"/>
  <c r="H209" s="1"/>
  <c r="E205"/>
  <c r="H205" s="1"/>
  <c r="E123"/>
  <c r="H123" s="1"/>
  <c r="E119"/>
  <c r="H119" s="1"/>
  <c r="E121"/>
  <c r="H121" s="1"/>
  <c r="N12"/>
  <c r="N22"/>
  <c r="E138"/>
  <c r="H138" s="1"/>
  <c r="E134"/>
  <c r="H134" s="1"/>
  <c r="E140"/>
  <c r="H140" s="1"/>
  <c r="E136"/>
  <c r="H136" s="1"/>
  <c r="E117"/>
  <c r="H117" s="1"/>
  <c r="E122"/>
  <c r="H122" s="1"/>
  <c r="E120"/>
  <c r="H120" s="1"/>
  <c r="E210"/>
  <c r="H210" s="1"/>
  <c r="E208"/>
  <c r="H208" s="1"/>
  <c r="E139"/>
  <c r="H139" s="1"/>
  <c r="E137"/>
  <c r="H137" s="1"/>
  <c r="H184"/>
  <c r="H246"/>
  <c r="H107"/>
  <c r="N107" s="1"/>
  <c r="H141" l="1"/>
  <c r="H212"/>
  <c r="N212" s="1"/>
  <c r="K10"/>
  <c r="H124"/>
  <c r="K9" s="1"/>
  <c r="N141"/>
  <c r="K16"/>
  <c r="N246"/>
  <c r="K8"/>
  <c r="K11"/>
  <c r="N184"/>
  <c r="K13" l="1"/>
  <c r="N13" s="1"/>
  <c r="N11"/>
  <c r="N16"/>
  <c r="N9"/>
  <c r="N10"/>
  <c r="N8"/>
  <c r="N124"/>
  <c r="M53" i="48" l="1"/>
  <c r="M52"/>
  <c r="M51"/>
  <c r="M48" l="1"/>
  <c r="O57" l="1"/>
  <c r="H6" i="67"/>
  <c r="N6"/>
  <c r="H7" l="1"/>
  <c r="AD72"/>
  <c r="K7" l="1"/>
  <c r="N7" l="1"/>
  <c r="G217" l="1"/>
  <c r="D219" s="1"/>
  <c r="E219" s="1"/>
  <c r="H219" s="1"/>
  <c r="E221" l="1"/>
  <c r="H221" s="1"/>
  <c r="E223"/>
  <c r="H223" s="1"/>
  <c r="E225"/>
  <c r="H225" s="1"/>
  <c r="E220"/>
  <c r="H220" s="1"/>
  <c r="E222"/>
  <c r="H222" s="1"/>
  <c r="E224"/>
  <c r="H224" s="1"/>
  <c r="H226" l="1"/>
  <c r="N226" l="1"/>
  <c r="K14"/>
  <c r="N14" l="1"/>
  <c r="H32" l="1"/>
  <c r="K31" l="1"/>
  <c r="N31" s="1"/>
  <c r="N32" s="1"/>
  <c r="K32" l="1"/>
</calcChain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자동입력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Q6" authorId="0">
      <text>
        <r>
          <rPr>
            <b/>
            <sz val="9"/>
            <color indexed="81"/>
            <rFont val="돋움"/>
            <family val="3"/>
            <charset val="129"/>
          </rPr>
          <t>감면전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금액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사용요금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구경별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요금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Q7" authorId="0">
      <text>
        <r>
          <rPr>
            <b/>
            <sz val="9"/>
            <color indexed="81"/>
            <rFont val="돋움"/>
            <family val="3"/>
            <charset val="129"/>
          </rPr>
          <t>고지서
하수도 사용요금</t>
        </r>
      </text>
    </comment>
    <comment ref="Q8" authorId="0">
      <text>
        <r>
          <rPr>
            <b/>
            <sz val="9"/>
            <color indexed="81"/>
            <rFont val="돋움"/>
            <family val="3"/>
            <charset val="129"/>
          </rPr>
          <t>물이용 부담금 입력</t>
        </r>
      </text>
    </comment>
    <comment ref="Q9" authorId="0">
      <text>
        <r>
          <rPr>
            <b/>
            <sz val="9"/>
            <color indexed="81"/>
            <rFont val="돋움"/>
            <family val="3"/>
            <charset val="129"/>
          </rPr>
          <t>감면금액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계산주의</t>
        </r>
      </text>
    </comment>
  </commentList>
</comments>
</file>

<file path=xl/comments3.xml><?xml version="1.0" encoding="utf-8"?>
<comments xmlns="http://schemas.openxmlformats.org/spreadsheetml/2006/main">
  <authors>
    <author>관리사무소</author>
  </authors>
  <commentList>
    <comment ref="H49" authorId="0">
      <text>
        <r>
          <rPr>
            <b/>
            <sz val="9"/>
            <color indexed="81"/>
            <rFont val="돋움"/>
            <family val="3"/>
            <charset val="129"/>
          </rPr>
          <t>관리사무소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더하기인지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빼기인지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확인할것
</t>
        </r>
      </text>
    </comment>
  </commentList>
</comments>
</file>

<file path=xl/sharedStrings.xml><?xml version="1.0" encoding="utf-8"?>
<sst xmlns="http://schemas.openxmlformats.org/spreadsheetml/2006/main" count="854" uniqueCount="616">
  <si>
    <t xml:space="preserve"> </t>
    <phoneticPr fontId="4" type="noConversion"/>
  </si>
  <si>
    <t>금          액</t>
    <phoneticPr fontId="4" type="noConversion"/>
  </si>
  <si>
    <t>▶</t>
  </si>
  <si>
    <t>1. 관리비 납부 안내</t>
  </si>
  <si>
    <t>연체개월</t>
  </si>
  <si>
    <t>항            목</t>
    <phoneticPr fontId="4" type="noConversion"/>
  </si>
  <si>
    <t>1) 예금현황</t>
    <phoneticPr fontId="4" type="noConversion"/>
  </si>
  <si>
    <t>우 리 은 행</t>
    <phoneticPr fontId="4" type="noConversion"/>
  </si>
  <si>
    <t>신 한 은 행</t>
    <phoneticPr fontId="4" type="noConversion"/>
  </si>
  <si>
    <t>사용량(KWH)</t>
    <phoneticPr fontId="4" type="noConversion"/>
  </si>
  <si>
    <t>연체율%</t>
    <phoneticPr fontId="4" type="noConversion"/>
  </si>
  <si>
    <t xml:space="preserve"> ① 관리비 고지 : 전월 1일부터 말일까지 정산하여 마감일 일주일전에 관리비 고지서 배부하고 </t>
    <phoneticPr fontId="4" type="noConversion"/>
  </si>
  <si>
    <t xml:space="preserve">    조치를 취하게 됩니다.</t>
    <phoneticPr fontId="4" type="noConversion"/>
  </si>
  <si>
    <t>합                  계</t>
    <phoneticPr fontId="4" type="noConversion"/>
  </si>
  <si>
    <t>우   체   국</t>
    <phoneticPr fontId="4" type="noConversion"/>
  </si>
  <si>
    <t>* 전동 1,2층 세대는 제외(단, 사용을 원하는 세대 사용분은 사용자가 부담한다. )</t>
    <phoneticPr fontId="4" type="noConversion"/>
  </si>
  <si>
    <t>1) 중앙지하차도 출입구 양쪽끝 </t>
  </si>
  <si>
    <t>3) 115동에서 117동으로 올라가는 진입로</t>
  </si>
  <si>
    <t>4)102동에서 104동으로 내려가는 진입로</t>
  </si>
  <si>
    <t>KW당 /</t>
    <phoneticPr fontId="4" type="noConversion"/>
  </si>
  <si>
    <t>비고</t>
    <phoneticPr fontId="4" type="noConversion"/>
  </si>
  <si>
    <t> ③ 관리비 과오납 및 이중납부 주의 요망</t>
    <phoneticPr fontId="4" type="noConversion"/>
  </si>
  <si>
    <r>
      <t>2)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지하주차장 출입구 및 경사로</t>
    </r>
    <phoneticPr fontId="4" type="noConversion"/>
  </si>
  <si>
    <t xml:space="preserve">    -. 현재 비상계단에 쌓아놓은 세대 보관물건 및 신문지 등으로 화재 위험 및 청소시 불편을 </t>
    <phoneticPr fontId="4" type="noConversion"/>
  </si>
  <si>
    <t>       겪고 있으니 조속히 처리하여 주시기 바랍니다.</t>
    <phoneticPr fontId="4" type="noConversion"/>
  </si>
  <si>
    <t xml:space="preserve">    -. 창문 밑에 의자나 탁자를 놓아둔 주민께서는 혹시 아이들이 올라가 놀다가 창문 밖으로 </t>
    <phoneticPr fontId="4" type="noConversion"/>
  </si>
  <si>
    <t>       추락할 수 있다는 위험성을 생각바랍니다.</t>
    <phoneticPr fontId="4" type="noConversion"/>
  </si>
  <si>
    <t xml:space="preserve">    -. 난방기기 등을 사용 후  집을 비울시는 꼭 전원을 꺼야 합니다. </t>
    <phoneticPr fontId="4" type="noConversion"/>
  </si>
  <si>
    <t>    -. 옥상문은 화재발생에 대비하여 개방되어 있으나 일부 아이들이 출입하여 안전상 매우 위험</t>
    <phoneticPr fontId="4" type="noConversion"/>
  </si>
  <si>
    <t>       하니 부모님께서는 아이들에게 옥상에 올라가면 안된다는 교육을 하여 주시기 바랍니다.</t>
    <phoneticPr fontId="4" type="noConversion"/>
  </si>
  <si>
    <t xml:space="preserve">    -. 주차장이 아닌곳에 주차하시면 차량이 주행시나 주민 통행시 지장을 초래하며 차량접촉 </t>
    <phoneticPr fontId="4" type="noConversion"/>
  </si>
  <si>
    <t xml:space="preserve">      ❀ 관리비 연체시에는 관리규약에 정한 연체료를 부담하오니 납기내에 납부하시기 바랍니다.</t>
    <phoneticPr fontId="4" type="noConversion"/>
  </si>
  <si>
    <t xml:space="preserve">납 부 은 행  </t>
    <phoneticPr fontId="4" type="noConversion"/>
  </si>
  <si>
    <t>211001-04-037504</t>
    <phoneticPr fontId="4" type="noConversion"/>
  </si>
  <si>
    <t>215036-51-007590</t>
    <phoneticPr fontId="4" type="noConversion"/>
  </si>
  <si>
    <t>100-014-722831</t>
    <phoneticPr fontId="4" type="noConversion"/>
  </si>
  <si>
    <t>102400-01-000367</t>
    <phoneticPr fontId="4" type="noConversion"/>
  </si>
  <si>
    <t>1005-301-004035</t>
    <phoneticPr fontId="4" type="noConversion"/>
  </si>
  <si>
    <t>335-910003-99304</t>
    <phoneticPr fontId="4" type="noConversion"/>
  </si>
  <si>
    <t xml:space="preserve"> </t>
    <phoneticPr fontId="4" type="noConversion"/>
  </si>
  <si>
    <t xml:space="preserve">  3. 도시가스(031-946-7229, 7296)로 연락하여 정산하여야 합니다.</t>
    <phoneticPr fontId="4" type="noConversion"/>
  </si>
  <si>
    <t xml:space="preserve">  </t>
    <phoneticPr fontId="4" type="noConversion"/>
  </si>
  <si>
    <t xml:space="preserve">      받으시기 바랍니다.</t>
    <phoneticPr fontId="4" type="noConversion"/>
  </si>
  <si>
    <t>❀</t>
  </si>
  <si>
    <t>국민은행</t>
    <phoneticPr fontId="4" type="noConversion"/>
  </si>
  <si>
    <t>신한은행</t>
    <phoneticPr fontId="4" type="noConversion"/>
  </si>
  <si>
    <t>우체국</t>
    <phoneticPr fontId="4" type="noConversion"/>
  </si>
  <si>
    <t>우리은행</t>
    <phoneticPr fontId="4" type="noConversion"/>
  </si>
  <si>
    <t>하나은행</t>
    <phoneticPr fontId="4" type="noConversion"/>
  </si>
  <si>
    <t>동별</t>
    <phoneticPr fontId="4" type="noConversion"/>
  </si>
  <si>
    <t>정액(한국,하나로,파워콤) =</t>
    <phoneticPr fontId="4" type="noConversion"/>
  </si>
  <si>
    <t xml:space="preserve">    -. 항상 불조심에 유의하시기 바랍니다.</t>
    <phoneticPr fontId="4" type="noConversion"/>
  </si>
  <si>
    <t>은   행   명</t>
    <phoneticPr fontId="4" type="noConversion"/>
  </si>
  <si>
    <t>예     금     내     역</t>
    <phoneticPr fontId="4" type="noConversion"/>
  </si>
  <si>
    <t>하 나 은 행</t>
    <phoneticPr fontId="4" type="noConversion"/>
  </si>
  <si>
    <t>2) 관리외 수입 현황</t>
    <phoneticPr fontId="4" type="noConversion"/>
  </si>
  <si>
    <t>적              요</t>
    <phoneticPr fontId="4" type="noConversion"/>
  </si>
  <si>
    <t>전월이월</t>
    <phoneticPr fontId="4" type="noConversion"/>
  </si>
  <si>
    <t>당월수입</t>
    <phoneticPr fontId="4" type="noConversion"/>
  </si>
  <si>
    <t>누         계</t>
    <phoneticPr fontId="4" type="noConversion"/>
  </si>
  <si>
    <t>수  입   이  자</t>
    <phoneticPr fontId="4" type="noConversion"/>
  </si>
  <si>
    <t>연 체 료 수 입</t>
    <phoneticPr fontId="4" type="noConversion"/>
  </si>
  <si>
    <t>잡     수     입</t>
    <phoneticPr fontId="4" type="noConversion"/>
  </si>
  <si>
    <t>임  대   수  입</t>
    <phoneticPr fontId="4" type="noConversion"/>
  </si>
  <si>
    <t>☏ 947-1491</t>
    <phoneticPr fontId="4" type="noConversion"/>
  </si>
  <si>
    <t>☏ 943-1825</t>
    <phoneticPr fontId="4" type="noConversion"/>
  </si>
  <si>
    <t>☏ 943-2005</t>
    <phoneticPr fontId="4" type="noConversion"/>
  </si>
  <si>
    <t>☏ 948-1111</t>
    <phoneticPr fontId="4" type="noConversion"/>
  </si>
  <si>
    <t>관리비 납부 안내</t>
    <phoneticPr fontId="4" type="noConversion"/>
  </si>
  <si>
    <t>운정지점</t>
    <phoneticPr fontId="4" type="noConversion"/>
  </si>
  <si>
    <t>교하지점</t>
    <phoneticPr fontId="4" type="noConversion"/>
  </si>
  <si>
    <t>파주연천축협</t>
    <phoneticPr fontId="4" type="noConversion"/>
  </si>
  <si>
    <t>수    익     기    금</t>
    <phoneticPr fontId="4" type="noConversion"/>
  </si>
  <si>
    <t>       사고가 우려되므로 특히 다음 지역은 주차를 삼가하여 주시기 바랍니다.</t>
    <phoneticPr fontId="4" type="noConversion"/>
  </si>
  <si>
    <t>소                       계</t>
    <phoneticPr fontId="4" type="noConversion"/>
  </si>
  <si>
    <t>3) 관리외  지출 현황</t>
    <phoneticPr fontId="4" type="noConversion"/>
  </si>
  <si>
    <t>당월지출</t>
    <phoneticPr fontId="4" type="noConversion"/>
  </si>
  <si>
    <r>
      <t xml:space="preserve">      ❀ 무통장 입금,  계좌이체 시 송금란에 반드시  </t>
    </r>
    <r>
      <rPr>
        <u/>
        <sz val="10"/>
        <rFont val="굴림"/>
        <family val="3"/>
        <charset val="129"/>
      </rPr>
      <t>동.호수</t>
    </r>
    <r>
      <rPr>
        <sz val="10"/>
        <rFont val="굴림"/>
        <family val="3"/>
        <charset val="129"/>
      </rPr>
      <t>를 기입하시기 바랍니다.</t>
    </r>
    <phoneticPr fontId="4" type="noConversion"/>
  </si>
  <si>
    <t xml:space="preserve"> www.worldmerdian.kr</t>
    <phoneticPr fontId="4" type="noConversion"/>
  </si>
  <si>
    <t>교하1차 월드메르디앙아파트 관리사무소</t>
    <phoneticPr fontId="4" type="noConversion"/>
  </si>
  <si>
    <t>단위농협</t>
    <phoneticPr fontId="4" type="noConversion"/>
  </si>
  <si>
    <t> ② 관리비 연체요금 : 공동주택관리규약 제9장 제70조에[별표7] 따른 연체 요율이 적용됩니다.</t>
    <phoneticPr fontId="4" type="noConversion"/>
  </si>
  <si>
    <t>일부 동에 주차 공간이 부족하여 도로와 통로등에 주차하여 사고의 위험 및 소방차, 재활용 쓰레기</t>
    <phoneticPr fontId="4" type="noConversion"/>
  </si>
  <si>
    <t>다소 불편하시더라도 조금 떨어져 있는 아래의 여유있는 주차장에 주차하시어 쾌적하고 안전한</t>
    <phoneticPr fontId="4" type="noConversion"/>
  </si>
  <si>
    <t>단지를 만드는데 동참하여 주시기 간곡히 부탁드립니다.</t>
    <phoneticPr fontId="4" type="noConversion"/>
  </si>
  <si>
    <t>수거차량, 이삿짐 차량 통행시 접촉 사고의 원인이 되고 있습니다.</t>
    <phoneticPr fontId="4" type="noConversion"/>
  </si>
  <si>
    <r>
      <rPr>
        <sz val="11"/>
        <rFont val="돋움"/>
        <family val="3"/>
        <charset val="129"/>
      </rPr>
      <t>-.</t>
    </r>
    <phoneticPr fontId="4" type="noConversion"/>
  </si>
  <si>
    <t>    -. 세대 내부의 공사시 반드시 관리사무소에 신고(승강기 내 공사 안내문 부착, 주민동의,승강기 사용료 납부 등)</t>
    <phoneticPr fontId="4" type="noConversion"/>
  </si>
  <si>
    <t xml:space="preserve">       하여 공사업체로부터 적절한 절차에 의거 공사를 시행할 수 있도록 협조 바랍니다.</t>
    <phoneticPr fontId="4" type="noConversion"/>
  </si>
  <si>
    <t>   ―. 온라인 입금시 고지된 금액(납기내, 납기후)을 정확히 확인하여 입금하셔야 합니다.</t>
    <phoneticPr fontId="4" type="noConversion"/>
  </si>
  <si>
    <t>   ―. 폰뱅킹 입금시에는 입금즉시 동호, 성명, 입금은행, 입금일자를 관리소에 연락바랍니다.</t>
    <phoneticPr fontId="4" type="noConversion"/>
  </si>
  <si>
    <t xml:space="preserve">   ―. 인터넷 송금시 반드시 동, 호수로 기록하며 받는 통장과 보내는 통장 표기가 맞는지 </t>
    <phoneticPr fontId="4" type="noConversion"/>
  </si>
  <si>
    <r>
      <t xml:space="preserve">     -.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세대 민원을 신속하게 처리하고 입주민들의 불편을 해소해 드리는 방안으로 아래의 품목을 교체 및</t>
    </r>
    <phoneticPr fontId="4" type="noConversion"/>
  </si>
  <si>
    <r>
      <t>   -. 현재 얼마나 많은</t>
    </r>
    <r>
      <rPr>
        <b/>
        <sz val="11"/>
        <color indexed="8"/>
        <rFont val="굴림체"/>
        <family val="3"/>
        <charset val="129"/>
      </rPr>
      <t xml:space="preserve"> </t>
    </r>
    <r>
      <rPr>
        <sz val="11"/>
        <color indexed="8"/>
        <rFont val="굴림체"/>
        <family val="3"/>
        <charset val="129"/>
      </rPr>
      <t xml:space="preserve">아래층 주민들이 윗층 소음 때문에 정신적 육체적 고통에 시달리고  </t>
    </r>
    <phoneticPr fontId="4" type="noConversion"/>
  </si>
  <si>
    <t>합                     계</t>
    <phoneticPr fontId="4" type="noConversion"/>
  </si>
  <si>
    <t xml:space="preserve">      ❀ 전출.입시 주민 협조안내</t>
    <phoneticPr fontId="4" type="noConversion"/>
  </si>
  <si>
    <t xml:space="preserve">  1. 전출(이사)시에는 2-3일전에 관리실에 통보하여 중간관리비를 정산하여야 합니다.(자동이체해지)</t>
    <phoneticPr fontId="4" type="noConversion"/>
  </si>
  <si>
    <t xml:space="preserve">  4. 전입세대에서는 관리소에서 입주자카드를 작성하고 차량스티커(차량등록증 지참)를 교부</t>
    <phoneticPr fontId="4" type="noConversion"/>
  </si>
  <si>
    <t>☏ 948-6281</t>
    <phoneticPr fontId="4" type="noConversion"/>
  </si>
  <si>
    <t>반드시 확인하시기 바랍니다.(자세한 사항은 각 해당은행에 문의하시기 바랍니다.)</t>
    <phoneticPr fontId="4" type="noConversion"/>
  </si>
  <si>
    <r>
      <t>     </t>
    </r>
    <r>
      <rPr>
        <sz val="6"/>
        <color indexed="8"/>
        <rFont val="굴림체"/>
        <family val="3"/>
        <charset val="129"/>
      </rPr>
      <t xml:space="preserve">  </t>
    </r>
    <r>
      <rPr>
        <sz val="11"/>
        <color indexed="8"/>
        <rFont val="굴림체"/>
        <family val="3"/>
        <charset val="129"/>
      </rPr>
      <t>계신지 아시는지요?  윗층 주민께서는 쿵쿵 울리는 발소리와 어린이들의 마구 뛰는 행동 및 늦은시간</t>
    </r>
    <phoneticPr fontId="4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</si>
  <si>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>자동이체 신청(해지)은 세대에서 본인이 각 은행방문후 가능합니다.</t>
    </r>
    <phoneticPr fontId="4" type="noConversion"/>
  </si>
  <si>
    <t>청  소  비(수익기금)</t>
    <phoneticPr fontId="4" type="noConversion"/>
  </si>
  <si>
    <t xml:space="preserve">       확인하시기 바랍니다.</t>
    <phoneticPr fontId="4" type="noConversion"/>
  </si>
  <si>
    <t xml:space="preserve">                  납부 마감일은 매월 말일입니다.(마감일이 공휴일인 경우 다음날 납부마감)     </t>
    <phoneticPr fontId="4" type="noConversion"/>
  </si>
  <si>
    <r>
      <t xml:space="preserve">      ❀ </t>
    </r>
    <r>
      <rPr>
        <u/>
        <sz val="10"/>
        <rFont val="굴림"/>
        <family val="3"/>
        <charset val="129"/>
      </rPr>
      <t>관리비 자동이체는 각 은행방문후 신청</t>
    </r>
    <r>
      <rPr>
        <sz val="10"/>
        <rFont val="굴림"/>
        <family val="3"/>
        <charset val="129"/>
      </rPr>
      <t>하시기 바랍니다.(공지사항-관리비납부업무 참고)</t>
    </r>
    <phoneticPr fontId="4" type="noConversion"/>
  </si>
  <si>
    <t xml:space="preserve">                    (마감일이 공휴일인 경우 다음날 납부마감) </t>
    <phoneticPr fontId="4" type="noConversion"/>
  </si>
  <si>
    <t>(도로명주소:경기도 파주시 와석순환로 347번지(목동동2-117) 우:413-736)</t>
    <phoneticPr fontId="4" type="noConversion"/>
  </si>
  <si>
    <t>TEL : (031)946-7195 ~ 6, FAX : 946-7197</t>
    <phoneticPr fontId="4" type="noConversion"/>
  </si>
  <si>
    <t xml:space="preserve">  2. 승강기 사용시 사용료(80,000원)를 관리실에 납부하여야 합니다.</t>
    <phoneticPr fontId="4" type="noConversion"/>
  </si>
  <si>
    <t>잡       지       출</t>
    <phoneticPr fontId="4" type="noConversion"/>
  </si>
  <si>
    <r>
      <t> </t>
    </r>
    <r>
      <rPr>
        <u/>
        <sz val="11"/>
        <color indexed="8"/>
        <rFont val="굴림체"/>
        <family val="3"/>
        <charset val="129"/>
      </rPr>
      <t xml:space="preserve">▶ </t>
    </r>
    <r>
      <rPr>
        <b/>
        <u/>
        <sz val="11"/>
        <color indexed="8"/>
        <rFont val="굴림체"/>
        <family val="3"/>
        <charset val="129"/>
      </rPr>
      <t>3개월 이상 연체시</t>
    </r>
    <r>
      <rPr>
        <b/>
        <sz val="11"/>
        <color indexed="8"/>
        <rFont val="굴림체"/>
        <family val="3"/>
        <charset val="129"/>
      </rPr>
      <t xml:space="preserve"> </t>
    </r>
    <r>
      <rPr>
        <sz val="11"/>
        <color indexed="8"/>
        <rFont val="굴림체"/>
        <family val="3"/>
        <charset val="129"/>
      </rPr>
      <t>선의의 입주자 보호를 위하여 게시판에 명단 공개나 단전, 단수  및 법적</t>
    </r>
    <phoneticPr fontId="4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</si>
  <si>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 xml:space="preserve">무통장 입금과 온라인 송금 시 </t>
    </r>
    <r>
      <rPr>
        <b/>
        <u/>
        <sz val="11"/>
        <color indexed="8"/>
        <rFont val="굴림체"/>
        <family val="3"/>
        <charset val="129"/>
      </rPr>
      <t>동. 호수</t>
    </r>
    <r>
      <rPr>
        <b/>
        <sz val="11"/>
        <color indexed="8"/>
        <rFont val="굴림체"/>
        <family val="3"/>
        <charset val="129"/>
      </rPr>
      <t>를 꼭 기재해 주시기 바랍니다.</t>
    </r>
    <phoneticPr fontId="4" type="noConversion"/>
  </si>
  <si>
    <t xml:space="preserve">       무단 배출을 삼가하여 산뜻한 환경이 될수 있도록 입주민들에 협조를 부탁드립니다.            </t>
    <phoneticPr fontId="4" type="noConversion"/>
  </si>
  <si>
    <t>    -. 외출시 콕크를 꼭 잠그고 가스렌지 철거 및 부착시는 도시가스(☎946-7229)에 연락바랍니다.</t>
    <phoneticPr fontId="4" type="noConversion"/>
  </si>
  <si>
    <t>    -. 흡연 후 창밖으로 담배꽁초를 절대 버리지 마시기 바랍니다. </t>
    <phoneticPr fontId="4" type="noConversion"/>
  </si>
  <si>
    <t>-미납관리비가 있을시는 전출이 불가하오니 반드시 납부하시기 바랍니다.(전입세대간 승계 불가)</t>
    <phoneticPr fontId="4" type="noConversion"/>
  </si>
  <si>
    <t>-자동이체세대(카드)는 반드시 각 해당은행(카드사)에 미리 해지요청을 하시기 바랍니다.</t>
    <phoneticPr fontId="4" type="noConversion"/>
  </si>
  <si>
    <r>
      <t xml:space="preserve">-2,3일전에 관리사무소로 연락하신 후 이사 당일 관리소로 방문 </t>
    </r>
    <r>
      <rPr>
        <b/>
        <u/>
        <sz val="11"/>
        <rFont val="굴림체"/>
        <family val="3"/>
        <charset val="129"/>
      </rPr>
      <t>중간관리비 정산서를 받으셔서</t>
    </r>
    <phoneticPr fontId="4" type="noConversion"/>
  </si>
  <si>
    <t>▶전출</t>
    <phoneticPr fontId="4" type="noConversion"/>
  </si>
  <si>
    <t>▶전입</t>
    <phoneticPr fontId="4" type="noConversion"/>
  </si>
  <si>
    <t>발급 받으시기 바랍니다.(홈페이지 가입시 확인후 승인가능)</t>
    <phoneticPr fontId="4" type="noConversion"/>
  </si>
  <si>
    <t>★</t>
    <phoneticPr fontId="4" type="noConversion"/>
  </si>
  <si>
    <t xml:space="preserve">승강기 사용시는 \80,000을 납부하신후 사용하시기 바랍니다.(사다리불가라인\40,000원) </t>
    <phoneticPr fontId="4" type="noConversion"/>
  </si>
  <si>
    <t xml:space="preserve">-일부 비양심적인 주민들의 무단배출 행위로 쓰레기장 주위와 단지내 환경이 지저분하오니 </t>
    <phoneticPr fontId="4" type="noConversion"/>
  </si>
  <si>
    <t>▶</t>
    <phoneticPr fontId="4" type="noConversion"/>
  </si>
  <si>
    <r>
      <t>생활쓰레기(규격봉투사용)</t>
    </r>
    <r>
      <rPr>
        <sz val="11"/>
        <rFont val="돋움"/>
        <family val="3"/>
        <charset val="129"/>
      </rPr>
      <t xml:space="preserve"> : 일요일</t>
    </r>
    <r>
      <rPr>
        <sz val="11"/>
        <rFont val="돋움"/>
        <family val="3"/>
        <charset val="129"/>
      </rPr>
      <t xml:space="preserve">~금요일 </t>
    </r>
    <phoneticPr fontId="4" type="noConversion"/>
  </si>
  <si>
    <t>3. 생활쓰레기 및 재활용 분리수거 배출일시 안내</t>
    <phoneticPr fontId="4" type="noConversion"/>
  </si>
  <si>
    <t>6. 가스렌지 사용 유의</t>
    <phoneticPr fontId="4" type="noConversion"/>
  </si>
  <si>
    <t xml:space="preserve">8. 아이들 옥상 출입행위 엄중 단속 요망 </t>
    <phoneticPr fontId="4" type="noConversion"/>
  </si>
  <si>
    <t>11. 주차선 이외 주차금지</t>
    <phoneticPr fontId="4" type="noConversion"/>
  </si>
  <si>
    <t>7. 전열기 과열 및 화재 예방</t>
    <phoneticPr fontId="4" type="noConversion"/>
  </si>
  <si>
    <t>9. 윗층 소음 발생 감소노력 요망</t>
    <phoneticPr fontId="4" type="noConversion"/>
  </si>
  <si>
    <t>10.세대 내부 공사시 관리소 신고(승강기사용료 ￦80,000원)</t>
    <phoneticPr fontId="4" type="noConversion"/>
  </si>
  <si>
    <t>2. 세대 전출.전입시 안내(승강기사용료 13. 3. 1부터 인상)</t>
    <phoneticPr fontId="4" type="noConversion"/>
  </si>
  <si>
    <t>차량리모컨을 반드시 반납(입주시 무상지급-미 반납시 ￦9,000원 배상)하셔야 합니다.</t>
    <phoneticPr fontId="4" type="noConversion"/>
  </si>
  <si>
    <t>   ―. 자동이체 출금은 각 해당은행 업무시간종료 시간에 맞추어 단 1회만 출금되오니, 통장잔고를</t>
    <phoneticPr fontId="4" type="noConversion"/>
  </si>
  <si>
    <t>▶ 금월 부과월에서 미납금액 포함하여 총금액으로 출금(부과월 별로 출금안됨)</t>
    <phoneticPr fontId="4" type="noConversion"/>
  </si>
  <si>
    <t>u도시생활폐기물 통합관리서비스-www.citywaste.or.kr 에서 배출량 확인가능(콘포테크 ☎1577-1936 문의)</t>
    <phoneticPr fontId="4" type="noConversion"/>
  </si>
  <si>
    <t>음식물쓰레기량을 줄이기 위한 정부시책으로 시행합니다.</t>
    <phoneticPr fontId="4" type="noConversion"/>
  </si>
  <si>
    <t>파주시청 - www.paju.go.kr (파주환경시설과 ☎031-940-4731 문의)</t>
    <phoneticPr fontId="4" type="noConversion"/>
  </si>
  <si>
    <t>자생단제지원금(수익기금)</t>
    <phoneticPr fontId="4" type="noConversion"/>
  </si>
  <si>
    <t>관리비 연체세대</t>
    <phoneticPr fontId="4" type="noConversion"/>
  </si>
  <si>
    <t>     청소기, 세탁기 사용등 이웃을 배려하는 마음으로 자재하여 주시기 바랍니다.</t>
    <phoneticPr fontId="4" type="noConversion"/>
  </si>
  <si>
    <t>※ 상기사항 위반시 경고장(강력 스티커) 부착.</t>
    <phoneticPr fontId="4" type="noConversion"/>
  </si>
  <si>
    <t>12. 주차장 이용 안내(차량스티커 필히 발급 부착)</t>
    <phoneticPr fontId="4" type="noConversion"/>
  </si>
  <si>
    <t>폐가구 및 재활용 불가 제품 무단배출 금지.(무단배출시 CCTV확인후 공개)</t>
    <phoneticPr fontId="4" type="noConversion"/>
  </si>
  <si>
    <t>전출.전입세대간 상호 정산하셔야 하며(관리소는 중간관리비를 수납받지 않습니다.)</t>
    <phoneticPr fontId="4" type="noConversion"/>
  </si>
  <si>
    <t>◈  공 지 사 항  ◈</t>
    <phoneticPr fontId="4" type="noConversion"/>
  </si>
  <si>
    <t>장기수선충당예치금이자외</t>
    <phoneticPr fontId="4" type="noConversion"/>
  </si>
  <si>
    <t>관리규약 및 장기수선수립 계획에 의거 2014년 1월 1일부터 장기수선충당금이 인상되었습니다.</t>
    <phoneticPr fontId="4" type="noConversion"/>
  </si>
  <si>
    <r>
      <t>13. 장기수선충당금 인상 안내</t>
    </r>
    <r>
      <rPr>
        <b/>
        <sz val="12"/>
        <rFont val="굴림"/>
        <family val="3"/>
        <charset val="129"/>
      </rPr>
      <t>(㎡당 60.52원 ⇒ 75.65원으로 25% 인상적용)</t>
    </r>
    <phoneticPr fontId="4" type="noConversion"/>
  </si>
  <si>
    <t>부   과    차   손</t>
    <phoneticPr fontId="4" type="noConversion"/>
  </si>
  <si>
    <t>부과차액</t>
    <phoneticPr fontId="4" type="noConversion"/>
  </si>
  <si>
    <t>잡  지  출(수익기금)</t>
    <phoneticPr fontId="4" type="noConversion"/>
  </si>
  <si>
    <t>부   과   차   익</t>
    <phoneticPr fontId="4" type="noConversion"/>
  </si>
  <si>
    <t>농협(파주연천축협)</t>
    <phoneticPr fontId="4" type="noConversion"/>
  </si>
  <si>
    <t>세대수</t>
    <phoneticPr fontId="4" type="noConversion"/>
  </si>
  <si>
    <t>공동전기료</t>
    <phoneticPr fontId="4" type="noConversion"/>
  </si>
  <si>
    <t>승강기전기료</t>
    <phoneticPr fontId="4" type="noConversion"/>
  </si>
  <si>
    <t>구      분</t>
    <phoneticPr fontId="4" type="noConversion"/>
  </si>
  <si>
    <t>부과차</t>
    <phoneticPr fontId="4" type="noConversion"/>
  </si>
  <si>
    <t>감면금액</t>
    <phoneticPr fontId="4" type="noConversion"/>
  </si>
  <si>
    <t>고지금액</t>
    <phoneticPr fontId="4" type="noConversion"/>
  </si>
  <si>
    <t>13. 수도료</t>
    <phoneticPr fontId="4" type="noConversion"/>
  </si>
  <si>
    <t>계</t>
    <phoneticPr fontId="4" type="noConversion"/>
  </si>
  <si>
    <t>구    분</t>
    <phoneticPr fontId="4" type="noConversion"/>
  </si>
  <si>
    <t>나. 면적별 부과내역</t>
    <phoneticPr fontId="4" type="noConversion"/>
  </si>
  <si>
    <t>"======================================================="</t>
  </si>
  <si>
    <t>급               여</t>
    <phoneticPr fontId="4" type="noConversion"/>
  </si>
  <si>
    <t>금      액</t>
    <phoneticPr fontId="4" type="noConversion"/>
  </si>
  <si>
    <t xml:space="preserve">1. 일 반 관 리 비 </t>
    <phoneticPr fontId="4" type="noConversion"/>
  </si>
  <si>
    <t>합                계</t>
    <phoneticPr fontId="4" type="noConversion"/>
  </si>
  <si>
    <t>14. 전기료</t>
    <phoneticPr fontId="4" type="noConversion"/>
  </si>
  <si>
    <t>소       계</t>
    <phoneticPr fontId="4" type="noConversion"/>
  </si>
  <si>
    <t>물이용부담금</t>
    <phoneticPr fontId="4" type="noConversion"/>
  </si>
  <si>
    <t>11. 대표회의 운영비</t>
    <phoneticPr fontId="4" type="noConversion"/>
  </si>
  <si>
    <t>10. 생활폐기물수수료</t>
    <phoneticPr fontId="4" type="noConversion"/>
  </si>
  <si>
    <t xml:space="preserve"> 9. 화  재  보  험  료</t>
    <phoneticPr fontId="4" type="noConversion"/>
  </si>
  <si>
    <t xml:space="preserve"> 6. 수  선  유  지  비</t>
    <phoneticPr fontId="4" type="noConversion"/>
  </si>
  <si>
    <t xml:space="preserve"> 5. 승 강 기 유 지 비</t>
    <phoneticPr fontId="4" type="noConversion"/>
  </si>
  <si>
    <t xml:space="preserve"> 4. 소  독  용  역  비</t>
    <phoneticPr fontId="4" type="noConversion"/>
  </si>
  <si>
    <t xml:space="preserve"> 2. 경       비       비</t>
    <phoneticPr fontId="4" type="noConversion"/>
  </si>
  <si>
    <t xml:space="preserve"> 1. 일  반  관  리  비</t>
    <phoneticPr fontId="4" type="noConversion"/>
  </si>
  <si>
    <t>당월부과액</t>
    <phoneticPr fontId="4" type="noConversion"/>
  </si>
  <si>
    <t>관 리 비 발 생 액</t>
    <phoneticPr fontId="4" type="noConversion"/>
  </si>
  <si>
    <t>구       분</t>
    <phoneticPr fontId="4" type="noConversion"/>
  </si>
  <si>
    <t>관 리 비 부 과 총 괄 표</t>
    <phoneticPr fontId="4" type="noConversion"/>
  </si>
  <si>
    <t>[관리규약 제2장 제9조]에 의거 관리소로 방문 입주자카드작성 및 차량이 있으시면 차량스티커를</t>
    <phoneticPr fontId="4" type="noConversion"/>
  </si>
  <si>
    <t>우리家함께 행복지원센터 : 콜센터 ☎ 1670-5757  홈페이지 happyapt.molit.go.kr(회원가입후 문의)</t>
    <phoneticPr fontId="4" type="noConversion"/>
  </si>
  <si>
    <t>14. 국토교통부 공동주택 관리 전담기구 민원상담 운영</t>
    <phoneticPr fontId="4" type="noConversion"/>
  </si>
  <si>
    <t xml:space="preserve">배출안내→계량기통에 카드를 대면 투입구가 열림→ 음식물쓰레기만 버림 </t>
    <phoneticPr fontId="4" type="noConversion"/>
  </si>
  <si>
    <t>→ 카드를 다시 대면 뚜껑이 닫힘(절대 손으로 닫지 마세요)</t>
    <phoneticPr fontId="4" type="noConversion"/>
  </si>
  <si>
    <r>
      <t xml:space="preserve">시행전-세대당 월￦1,000 부과  </t>
    </r>
    <r>
      <rPr>
        <b/>
        <u/>
        <sz val="11"/>
        <rFont val="굴림"/>
        <family val="3"/>
        <charset val="129"/>
      </rPr>
      <t>→</t>
    </r>
    <r>
      <rPr>
        <u/>
        <sz val="11"/>
        <rFont val="굴림"/>
        <family val="3"/>
        <charset val="129"/>
      </rPr>
      <t xml:space="preserve"> 시행후 부과-배출량 무게에 따라 세대 월 부과</t>
    </r>
    <phoneticPr fontId="4" type="noConversion"/>
  </si>
  <si>
    <t>5. 비상계단 적치물 제거 요망(소방법 규정에 의거 300만원이하 벌금)</t>
    <phoneticPr fontId="4" type="noConversion"/>
  </si>
  <si>
    <t>    -.</t>
  </si>
  <si>
    <t>층간소음 이웃사이센터 ☎ 1661-2642, 국가소음정보시스템 홈페이지 : www.noiseinfo.or.kr</t>
    <phoneticPr fontId="4" type="noConversion"/>
  </si>
  <si>
    <t>   ―. 카드 자동이체 신청이 안되오니 자세한 사항은 각 카드사에 문의바랍니다.</t>
    <phoneticPr fontId="4" type="noConversion"/>
  </si>
  <si>
    <t>☏ 957-6240</t>
    <phoneticPr fontId="4" type="noConversion"/>
  </si>
  <si>
    <t>이엠피서비스(관제실)  TEL : 949-8112</t>
    <phoneticPr fontId="4" type="noConversion"/>
  </si>
  <si>
    <t>하    수    도</t>
    <phoneticPr fontId="4" type="noConversion"/>
  </si>
  <si>
    <t>인터넷업체외</t>
    <phoneticPr fontId="4" type="noConversion"/>
  </si>
  <si>
    <t>전기료카드할인</t>
    <phoneticPr fontId="4" type="noConversion"/>
  </si>
  <si>
    <t>중계기전기료</t>
    <phoneticPr fontId="4" type="noConversion"/>
  </si>
  <si>
    <t>T  V  수신료</t>
    <phoneticPr fontId="4" type="noConversion"/>
  </si>
  <si>
    <t>수익사업내역서 참조</t>
    <phoneticPr fontId="4" type="noConversion"/>
  </si>
  <si>
    <t>부과차액</t>
    <phoneticPr fontId="4" type="noConversion"/>
  </si>
  <si>
    <t>수익사업내역서참조</t>
    <phoneticPr fontId="4" type="noConversion"/>
  </si>
  <si>
    <t>4. 종량제쓰레기 음식물 배출안내(13. 9. 1시행-카드분실시 관리소로 접수)</t>
    <phoneticPr fontId="4" type="noConversion"/>
  </si>
  <si>
    <t>국 민 은 행</t>
    <phoneticPr fontId="4" type="noConversion"/>
  </si>
  <si>
    <t>-폐기물 배출시 관제실(관제실-관리동2층)에서 스티커 구입, 부착 후 배출.</t>
    <phoneticPr fontId="4" type="noConversion"/>
  </si>
  <si>
    <t>시         재       금</t>
    <phoneticPr fontId="4" type="noConversion"/>
  </si>
  <si>
    <t>운     동    시    설</t>
    <phoneticPr fontId="4" type="noConversion"/>
  </si>
  <si>
    <t>재활용 분리수거 : 매주 수요일  오후 5시 ~ 목요일 오전 10시까지(반드시 수거일 및 수거시간 엄수요망)</t>
    <phoneticPr fontId="4" type="noConversion"/>
  </si>
  <si>
    <t>2016.06.10</t>
    <phoneticPr fontId="4" type="noConversion"/>
  </si>
  <si>
    <t>장기수선충당금만기일</t>
    <phoneticPr fontId="4" type="noConversion"/>
  </si>
  <si>
    <t>2016.02.06</t>
    <phoneticPr fontId="4" type="noConversion"/>
  </si>
  <si>
    <t>2017.06.03</t>
    <phoneticPr fontId="4" type="noConversion"/>
  </si>
  <si>
    <t>2016.03.20</t>
    <phoneticPr fontId="4" type="noConversion"/>
  </si>
  <si>
    <t>장기수선충당예치금</t>
    <phoneticPr fontId="4" type="noConversion"/>
  </si>
  <si>
    <t>보 통 예 금</t>
    <phoneticPr fontId="4" type="noConversion"/>
  </si>
  <si>
    <t>금    액</t>
    <phoneticPr fontId="4" type="noConversion"/>
  </si>
  <si>
    <t>=</t>
    <phoneticPr fontId="4" type="noConversion"/>
  </si>
  <si>
    <t>135㎡초과</t>
    <phoneticPr fontId="4" type="noConversion"/>
  </si>
  <si>
    <t>부가세</t>
    <phoneticPr fontId="4" type="noConversion"/>
  </si>
  <si>
    <t>세대사용료</t>
    <phoneticPr fontId="4" type="noConversion"/>
  </si>
  <si>
    <t>=</t>
    <phoneticPr fontId="4" type="noConversion"/>
  </si>
  <si>
    <t>2016.03.09</t>
    <phoneticPr fontId="4" type="noConversion"/>
  </si>
  <si>
    <t>장기수선충당예치금-적금</t>
    <phoneticPr fontId="4" type="noConversion"/>
  </si>
  <si>
    <t>4대보험 자동이체할인(농협)</t>
    <phoneticPr fontId="4" type="noConversion"/>
  </si>
  <si>
    <t>음식물처리수수료
(비용*5%-환경시설과)</t>
    <phoneticPr fontId="4" type="noConversion"/>
  </si>
  <si>
    <r>
      <t xml:space="preserve">법원 송달료반환-배진옥(7-1301)
</t>
    </r>
    <r>
      <rPr>
        <sz val="6"/>
        <rFont val="굴림"/>
        <family val="3"/>
        <charset val="129"/>
      </rPr>
      <t>사건번호:214807-2014-카명0002443</t>
    </r>
    <phoneticPr fontId="4" type="noConversion"/>
  </si>
  <si>
    <t>검침수입(한전)</t>
    <phoneticPr fontId="4" type="noConversion"/>
  </si>
  <si>
    <t>세무업무대행비-아파트세무주치의</t>
    <phoneticPr fontId="4" type="noConversion"/>
  </si>
  <si>
    <t>검침대행비(한전)</t>
    <phoneticPr fontId="4" type="noConversion"/>
  </si>
  <si>
    <t>관리비 입금 외 다수</t>
    <phoneticPr fontId="4" type="noConversion"/>
  </si>
  <si>
    <t>소                       계</t>
    <phoneticPr fontId="4" type="noConversion"/>
  </si>
  <si>
    <t>검  침  수  입</t>
    <phoneticPr fontId="4" type="noConversion"/>
  </si>
  <si>
    <t>준조합원배당금(2014.1.1~12.31)</t>
    <phoneticPr fontId="4" type="noConversion"/>
  </si>
  <si>
    <t>어린이집임대료</t>
    <phoneticPr fontId="4" type="noConversion"/>
  </si>
  <si>
    <t>중계기임대료-sk텔레콤(110동옥상)</t>
    <phoneticPr fontId="4" type="noConversion"/>
  </si>
  <si>
    <t>2016.04.07</t>
    <phoneticPr fontId="4" type="noConversion"/>
  </si>
  <si>
    <t>법  인  세  비  용</t>
    <phoneticPr fontId="4" type="noConversion"/>
  </si>
  <si>
    <t>14년 귀속지방소득세(법인세분)</t>
    <phoneticPr fontId="4" type="noConversion"/>
  </si>
  <si>
    <t>고유목적사업준비금</t>
    <phoneticPr fontId="4" type="noConversion"/>
  </si>
  <si>
    <t>장기수선충당예치금이자</t>
    <phoneticPr fontId="4" type="noConversion"/>
  </si>
  <si>
    <t xml:space="preserve">  </t>
  </si>
  <si>
    <t>감면:31세대</t>
    <phoneticPr fontId="4" type="noConversion"/>
  </si>
  <si>
    <t>㎡</t>
  </si>
  <si>
    <t xml:space="preserve">1) 산출기간 : 2015년 </t>
    <phoneticPr fontId="4" type="noConversion"/>
  </si>
  <si>
    <t>월</t>
    <phoneticPr fontId="4" type="noConversion"/>
  </si>
  <si>
    <t>일</t>
    <phoneticPr fontId="4" type="noConversion"/>
  </si>
  <si>
    <t>~</t>
    <phoneticPr fontId="4" type="noConversion"/>
  </si>
  <si>
    <t>2015년</t>
    <phoneticPr fontId="4" type="noConversion"/>
  </si>
  <si>
    <t>15일</t>
    <phoneticPr fontId="4" type="noConversion"/>
  </si>
  <si>
    <t>한국수자원공사 고지금액</t>
    <phoneticPr fontId="4" type="noConversion"/>
  </si>
  <si>
    <t>부과내역</t>
    <phoneticPr fontId="4" type="noConversion"/>
  </si>
  <si>
    <t>전월검침</t>
    <phoneticPr fontId="4" type="noConversion"/>
  </si>
  <si>
    <t>금월검침</t>
    <phoneticPr fontId="4" type="noConversion"/>
  </si>
  <si>
    <t>사  용  량</t>
    <phoneticPr fontId="4" type="noConversion"/>
  </si>
  <si>
    <t>세대 부과액</t>
    <phoneticPr fontId="4" type="noConversion"/>
  </si>
  <si>
    <t>상수도</t>
    <phoneticPr fontId="4" type="noConversion"/>
  </si>
  <si>
    <t>총 사용량</t>
    <phoneticPr fontId="4" type="noConversion"/>
  </si>
  <si>
    <t>하수도</t>
    <phoneticPr fontId="4" type="noConversion"/>
  </si>
  <si>
    <t>보육시설</t>
    <phoneticPr fontId="4" type="noConversion"/>
  </si>
  <si>
    <t>물이용금</t>
    <phoneticPr fontId="4" type="noConversion"/>
  </si>
  <si>
    <t>잉 여 금
(누계)</t>
    <phoneticPr fontId="4" type="noConversion"/>
  </si>
  <si>
    <t>합    계</t>
    <phoneticPr fontId="4" type="noConversion"/>
  </si>
  <si>
    <t>1) 한전 고지금액</t>
    <phoneticPr fontId="4" type="noConversion"/>
  </si>
  <si>
    <t>일반용갑고압A</t>
    <phoneticPr fontId="4" type="noConversion"/>
  </si>
  <si>
    <t>TV수신료</t>
    <phoneticPr fontId="4" type="noConversion"/>
  </si>
  <si>
    <t>산업용갑고압A</t>
    <phoneticPr fontId="4" type="noConversion"/>
  </si>
  <si>
    <t>가로등을</t>
    <phoneticPr fontId="4" type="noConversion"/>
  </si>
  <si>
    <t>사용량[KWH]</t>
    <phoneticPr fontId="4" type="noConversion"/>
  </si>
  <si>
    <t>2) 산출내역</t>
    <phoneticPr fontId="4" type="noConversion"/>
  </si>
  <si>
    <t>금월사용량[KWH]</t>
    <phoneticPr fontId="4" type="noConversion"/>
  </si>
  <si>
    <t>사 용 금 액</t>
    <phoneticPr fontId="4" type="noConversion"/>
  </si>
  <si>
    <t>비     고</t>
    <phoneticPr fontId="4" type="noConversion"/>
  </si>
  <si>
    <t>세대전기요금</t>
    <phoneticPr fontId="4" type="noConversion"/>
  </si>
  <si>
    <t>세대사용량 조견표에 의한 부과</t>
    <phoneticPr fontId="4" type="noConversion"/>
  </si>
  <si>
    <t>TV 수신료</t>
    <phoneticPr fontId="4" type="noConversion"/>
  </si>
  <si>
    <t>50kw미만, 시청각 장애, TV 없는세대</t>
    <phoneticPr fontId="4" type="noConversion"/>
  </si>
  <si>
    <t>공용분</t>
    <phoneticPr fontId="4" type="noConversion"/>
  </si>
  <si>
    <t>업무용</t>
    <phoneticPr fontId="4" type="noConversion"/>
  </si>
  <si>
    <t>주차장,계단,관리동,경비실,기전실외</t>
    <phoneticPr fontId="4" type="noConversion"/>
  </si>
  <si>
    <t>급수펌프, 소방시설</t>
    <phoneticPr fontId="4" type="noConversion"/>
  </si>
  <si>
    <t>가로등, 녹지등</t>
    <phoneticPr fontId="4" type="noConversion"/>
  </si>
  <si>
    <t>소   계</t>
    <phoneticPr fontId="4" type="noConversion"/>
  </si>
  <si>
    <t>승강기 전기료</t>
    <phoneticPr fontId="4" type="noConversion"/>
  </si>
  <si>
    <t>승강기 운행 사용세대</t>
    <phoneticPr fontId="4" type="noConversion"/>
  </si>
  <si>
    <t>업 체 분</t>
    <phoneticPr fontId="4" type="noConversion"/>
  </si>
  <si>
    <t>KT</t>
    <phoneticPr fontId="4" type="noConversion"/>
  </si>
  <si>
    <t>통신업체 부담</t>
    <phoneticPr fontId="4" type="noConversion"/>
  </si>
  <si>
    <t>하나로통신</t>
    <phoneticPr fontId="4" type="noConversion"/>
  </si>
  <si>
    <t>"</t>
    <phoneticPr fontId="4" type="noConversion"/>
  </si>
  <si>
    <t>파워콤</t>
    <phoneticPr fontId="4" type="noConversion"/>
  </si>
  <si>
    <t>월드어린이집</t>
    <phoneticPr fontId="4" type="noConversion"/>
  </si>
  <si>
    <t>어린이집 부담전기료</t>
    <phoneticPr fontId="4" type="noConversion"/>
  </si>
  <si>
    <t>테니스장</t>
    <phoneticPr fontId="4" type="noConversion"/>
  </si>
  <si>
    <t>테니스장 부담</t>
    <phoneticPr fontId="4" type="noConversion"/>
  </si>
  <si>
    <t>에어로빅</t>
    <phoneticPr fontId="4" type="noConversion"/>
  </si>
  <si>
    <t>주민자치센터 부담</t>
    <phoneticPr fontId="4" type="noConversion"/>
  </si>
  <si>
    <t>신한은행</t>
    <phoneticPr fontId="4" type="noConversion"/>
  </si>
  <si>
    <t>신한은행 자동화기기 부담</t>
    <phoneticPr fontId="4" type="noConversion"/>
  </si>
  <si>
    <t>파주연천축협</t>
    <phoneticPr fontId="4" type="noConversion"/>
  </si>
  <si>
    <t>파주연천축협 자동화기기 부담</t>
    <phoneticPr fontId="4" type="noConversion"/>
  </si>
  <si>
    <t>경기케이블</t>
    <phoneticPr fontId="4" type="noConversion"/>
  </si>
  <si>
    <t>모자분리(월정표준 사용요금)</t>
    <phoneticPr fontId="4" type="noConversion"/>
  </si>
  <si>
    <t>합      계</t>
    <phoneticPr fontId="4" type="noConversion"/>
  </si>
  <si>
    <t>3) 공동전기료 (산출내역: 공동전기료 -전기료 카드할인 - 중계기전기료 - 알뜰장 전기료)</t>
    <phoneticPr fontId="4" type="noConversion"/>
  </si>
  <si>
    <t xml:space="preserve">가) 산출내역: </t>
    <phoneticPr fontId="4" type="noConversion"/>
  </si>
  <si>
    <t>-</t>
    <phoneticPr fontId="4" type="noConversion"/>
  </si>
  <si>
    <t>원</t>
    <phoneticPr fontId="4" type="noConversion"/>
  </si>
  <si>
    <t xml:space="preserve">나) ㎡당 단가: </t>
    <phoneticPr fontId="4" type="noConversion"/>
  </si>
  <si>
    <t>÷</t>
    <phoneticPr fontId="4" type="noConversion"/>
  </si>
  <si>
    <t>/</t>
    <phoneticPr fontId="4" type="noConversion"/>
  </si>
  <si>
    <t>다) 면적별 분담내역</t>
    <phoneticPr fontId="4" type="noConversion"/>
  </si>
  <si>
    <t>면    적</t>
    <phoneticPr fontId="4" type="noConversion"/>
  </si>
  <si>
    <t>㎡당 단가</t>
    <phoneticPr fontId="4" type="noConversion"/>
  </si>
  <si>
    <t>세대분담내역</t>
    <phoneticPr fontId="4" type="noConversion"/>
  </si>
  <si>
    <t>분담금액</t>
    <phoneticPr fontId="4" type="noConversion"/>
  </si>
  <si>
    <t>비   고</t>
    <phoneticPr fontId="4" type="noConversion"/>
  </si>
  <si>
    <t>③ 승강기 전기료(라인별 승강기 전기 사용량에 따라 부과)</t>
  </si>
  <si>
    <t>라인</t>
    <phoneticPr fontId="4" type="noConversion"/>
  </si>
  <si>
    <t>부과세대수</t>
    <phoneticPr fontId="4" type="noConversion"/>
  </si>
  <si>
    <t>세대부과금액(원)</t>
    <phoneticPr fontId="4" type="noConversion"/>
  </si>
  <si>
    <t>사용금액(원)</t>
    <phoneticPr fontId="4" type="noConversion"/>
  </si>
  <si>
    <t>1~2</t>
    <phoneticPr fontId="4" type="noConversion"/>
  </si>
  <si>
    <t>3~4</t>
    <phoneticPr fontId="4" type="noConversion"/>
  </si>
  <si>
    <t>2F</t>
    <phoneticPr fontId="4" type="noConversion"/>
  </si>
  <si>
    <t>5~6</t>
    <phoneticPr fontId="4" type="noConversion"/>
  </si>
  <si>
    <t xml:space="preserve"> </t>
    <phoneticPr fontId="4" type="noConversion"/>
  </si>
  <si>
    <t>7~8</t>
    <phoneticPr fontId="4" type="noConversion"/>
  </si>
  <si>
    <t>1,2F</t>
    <phoneticPr fontId="4" type="noConversion"/>
  </si>
  <si>
    <t>합   계</t>
    <phoneticPr fontId="4" type="noConversion"/>
  </si>
  <si>
    <t>▶ 직원급여(관리소장 외 8명)</t>
    <phoneticPr fontId="4" type="noConversion"/>
  </si>
  <si>
    <t>13. 수도료     ----------------------------------------------------------------------</t>
    <phoneticPr fontId="4" type="noConversion"/>
  </si>
  <si>
    <t>14. 전  기  료  ---------------------------------------------------------------------</t>
    <phoneticPr fontId="4" type="noConversion"/>
  </si>
  <si>
    <t>4) 수익사업기금 내역서</t>
    <phoneticPr fontId="4" type="noConversion"/>
  </si>
  <si>
    <t>전 월 이 월 금</t>
    <phoneticPr fontId="4" type="noConversion"/>
  </si>
  <si>
    <t>당 월 수 입 금</t>
    <phoneticPr fontId="4" type="noConversion"/>
  </si>
  <si>
    <t>부 가 세 (VAT)</t>
    <phoneticPr fontId="4" type="noConversion"/>
  </si>
  <si>
    <t>당 월 지 출 금</t>
    <phoneticPr fontId="4" type="noConversion"/>
  </si>
  <si>
    <t>잔             액</t>
    <phoneticPr fontId="4" type="noConversion"/>
  </si>
  <si>
    <t>수              입</t>
    <phoneticPr fontId="4" type="noConversion"/>
  </si>
  <si>
    <t>지            출</t>
    <phoneticPr fontId="4" type="noConversion"/>
  </si>
  <si>
    <t>내           역</t>
    <phoneticPr fontId="4" type="noConversion"/>
  </si>
  <si>
    <t>금    액</t>
    <phoneticPr fontId="4" type="noConversion"/>
  </si>
  <si>
    <t>금           액</t>
    <phoneticPr fontId="4" type="noConversion"/>
  </si>
  <si>
    <t>관제실 지원금</t>
    <phoneticPr fontId="4" type="noConversion"/>
  </si>
  <si>
    <t xml:space="preserve">    재활용지원금</t>
    <phoneticPr fontId="4" type="noConversion"/>
  </si>
  <si>
    <t xml:space="preserve">    게이트볼 지원금</t>
    <phoneticPr fontId="4" type="noConversion"/>
  </si>
  <si>
    <t xml:space="preserve">    노인정 지원금</t>
    <phoneticPr fontId="4" type="noConversion"/>
  </si>
  <si>
    <t>판</t>
    <phoneticPr fontId="4" type="noConversion"/>
  </si>
  <si>
    <t xml:space="preserve"> 브레인 피아노(109-1206)</t>
    <phoneticPr fontId="4" type="noConversion"/>
  </si>
  <si>
    <t>광고료,재활용매각 수입계</t>
    <phoneticPr fontId="4" type="noConversion"/>
  </si>
  <si>
    <t>지  출  계</t>
    <phoneticPr fontId="4" type="noConversion"/>
  </si>
  <si>
    <t>위와 같이 결산을 보고합니다.</t>
    <phoneticPr fontId="4" type="noConversion"/>
  </si>
  <si>
    <t>교하1차월드메르디앙아파트 입주자대표회의</t>
    <phoneticPr fontId="4" type="noConversion"/>
  </si>
  <si>
    <t>증 감</t>
    <phoneticPr fontId="4" type="noConversion"/>
  </si>
  <si>
    <t xml:space="preserve"> 3. 청       소       비</t>
    <phoneticPr fontId="4" type="noConversion"/>
  </si>
  <si>
    <t xml:space="preserve"> 7. 장 기 수선충당금</t>
    <phoneticPr fontId="4" type="noConversion"/>
  </si>
  <si>
    <t xml:space="preserve"> 8. 위탁 관리 수수료</t>
    <phoneticPr fontId="4" type="noConversion"/>
  </si>
  <si>
    <t>12. 선거관리위원회운영비</t>
    <phoneticPr fontId="4" type="noConversion"/>
  </si>
  <si>
    <t>상    수    도</t>
    <phoneticPr fontId="4" type="noConversion"/>
  </si>
  <si>
    <t>보육시설
포함</t>
    <phoneticPr fontId="4" type="noConversion"/>
  </si>
  <si>
    <t>수도료감면</t>
    <phoneticPr fontId="4" type="noConversion"/>
  </si>
  <si>
    <t>공동전기료=
우리카드할인,중계기,
알뜰장 차감부과</t>
    <phoneticPr fontId="4" type="noConversion"/>
  </si>
  <si>
    <t>알   뜰    장</t>
    <phoneticPr fontId="4" type="noConversion"/>
  </si>
  <si>
    <t>과 목 별 부 과 내 역</t>
    <phoneticPr fontId="4" type="noConversion"/>
  </si>
  <si>
    <r>
      <t>"</t>
    </r>
    <r>
      <rPr>
        <sz val="11"/>
        <rFont val="맑은 고딕"/>
        <family val="3"/>
        <charset val="129"/>
        <scheme val="minor"/>
      </rPr>
      <t>=======================================================</t>
    </r>
    <r>
      <rPr>
        <sz val="11"/>
        <color indexed="9"/>
        <rFont val="맑은 고딕"/>
        <family val="3"/>
        <charset val="129"/>
        <scheme val="minor"/>
      </rPr>
      <t>"</t>
    </r>
    <phoneticPr fontId="4" type="noConversion"/>
  </si>
  <si>
    <t>항       목</t>
    <phoneticPr fontId="4" type="noConversion"/>
  </si>
  <si>
    <t>산      출      내      역</t>
    <phoneticPr fontId="4" type="noConversion"/>
  </si>
  <si>
    <t>인건비</t>
    <phoneticPr fontId="4" type="noConversion"/>
  </si>
  <si>
    <t>제      수      당</t>
    <phoneticPr fontId="4" type="noConversion"/>
  </si>
  <si>
    <t>▶ 자격수당, 야간근무수당, 직책수당, 근속수당외-신규 방화수당포함</t>
    <phoneticPr fontId="4" type="noConversion"/>
  </si>
  <si>
    <t>연차충당적립금</t>
    <phoneticPr fontId="4" type="noConversion"/>
  </si>
  <si>
    <t>▶ 일근직-통상임금/209*8*해당연차수, 기전실-통상임금/312*10*해당연차수</t>
    <phoneticPr fontId="4" type="noConversion"/>
  </si>
  <si>
    <t>퇴직충당적립금</t>
    <phoneticPr fontId="4" type="noConversion"/>
  </si>
  <si>
    <t>▶( 평균임금+연차)*3/92*30/12</t>
    <phoneticPr fontId="4" type="noConversion"/>
  </si>
  <si>
    <t>식대보조비</t>
    <phoneticPr fontId="4" type="noConversion"/>
  </si>
  <si>
    <t>▶ 식대 보조비</t>
    <phoneticPr fontId="4" type="noConversion"/>
  </si>
  <si>
    <t>국    민   연    금</t>
    <phoneticPr fontId="4" type="noConversion"/>
  </si>
  <si>
    <t>▶ 주민 부담분(급여*4.5%)</t>
    <phoneticPr fontId="4" type="noConversion"/>
  </si>
  <si>
    <t>건강보험료</t>
    <phoneticPr fontId="4" type="noConversion"/>
  </si>
  <si>
    <t>2.54%에서 2.665%로 인상</t>
    <phoneticPr fontId="4" type="noConversion"/>
  </si>
  <si>
    <t>건   강    보    험</t>
    <phoneticPr fontId="4" type="noConversion"/>
  </si>
  <si>
    <t xml:space="preserve">▶ 주민 부담분(급여*3.035%)+장기요양보험료(건강보험료*6.55%) </t>
    <phoneticPr fontId="4" type="noConversion"/>
  </si>
  <si>
    <t>요양보험료</t>
    <phoneticPr fontId="4" type="noConversion"/>
  </si>
  <si>
    <t>4.78%에서 6.55%로 인상</t>
    <phoneticPr fontId="4" type="noConversion"/>
  </si>
  <si>
    <t xml:space="preserve">산 재 . 고 용 </t>
    <phoneticPr fontId="4" type="noConversion"/>
  </si>
  <si>
    <t>계</t>
    <phoneticPr fontId="4" type="noConversion"/>
  </si>
  <si>
    <t>여 비 교 통 비</t>
    <phoneticPr fontId="4" type="noConversion"/>
  </si>
  <si>
    <t>▶ 자재구입 및 은행, 우체국 업무 외</t>
    <phoneticPr fontId="4" type="noConversion"/>
  </si>
  <si>
    <t>통     신     비</t>
    <phoneticPr fontId="4" type="noConversion"/>
  </si>
  <si>
    <t>우     편     료</t>
    <phoneticPr fontId="4" type="noConversion"/>
  </si>
  <si>
    <t>도 서 인 쇄 비</t>
    <phoneticPr fontId="4" type="noConversion"/>
  </si>
  <si>
    <t>사무용품비,관리용품소모품비</t>
    <phoneticPr fontId="4" type="noConversion"/>
  </si>
  <si>
    <t>교 육 훈 련 비</t>
    <phoneticPr fontId="4" type="noConversion"/>
  </si>
  <si>
    <t>피    복    비</t>
    <phoneticPr fontId="4" type="noConversion"/>
  </si>
  <si>
    <t>차 량 유 지 비(판공비)</t>
    <phoneticPr fontId="4" type="noConversion"/>
  </si>
  <si>
    <t>제 세 공 과 금</t>
    <phoneticPr fontId="4" type="noConversion"/>
  </si>
  <si>
    <t>▶ 도시가스 사용료(관리동, 노인정, 관제실, 난실:독거노인)</t>
    <phoneticPr fontId="4" type="noConversion"/>
  </si>
  <si>
    <t>잡              비</t>
    <phoneticPr fontId="4" type="noConversion"/>
  </si>
  <si>
    <t>▶ 손님접대용 커피, 정수기임대료, 회의시 석식대, 공기청정기임대료등</t>
    <phoneticPr fontId="4" type="noConversion"/>
  </si>
  <si>
    <t>감 가 상 각 비</t>
    <phoneticPr fontId="4" type="noConversion"/>
  </si>
  <si>
    <t>합             계</t>
    <phoneticPr fontId="4" type="noConversion"/>
  </si>
  <si>
    <t>나. 면적별 부과액:</t>
    <phoneticPr fontId="4" type="noConversion"/>
  </si>
  <si>
    <t>(135㎡이하)</t>
    <phoneticPr fontId="4" type="noConversion"/>
  </si>
  <si>
    <t>＝</t>
    <phoneticPr fontId="4" type="noConversion"/>
  </si>
  <si>
    <t>(135㎡초과)</t>
    <phoneticPr fontId="4" type="noConversion"/>
  </si>
  <si>
    <t>=</t>
    <phoneticPr fontId="4" type="noConversion"/>
  </si>
  <si>
    <t>㎡</t>
    <phoneticPr fontId="4" type="noConversion"/>
  </si>
  <si>
    <t>세대수</t>
    <phoneticPr fontId="4" type="noConversion"/>
  </si>
  <si>
    <t>단가(㎡)</t>
    <phoneticPr fontId="4" type="noConversion"/>
  </si>
  <si>
    <t>세대당부과액</t>
    <phoneticPr fontId="4" type="noConversion"/>
  </si>
  <si>
    <t>총부과금액</t>
    <phoneticPr fontId="4" type="noConversion"/>
  </si>
  <si>
    <t>비  고</t>
    <phoneticPr fontId="4" type="noConversion"/>
  </si>
  <si>
    <t>계</t>
    <phoneticPr fontId="4" type="noConversion"/>
  </si>
  <si>
    <t>부과차</t>
    <phoneticPr fontId="4" type="noConversion"/>
  </si>
  <si>
    <t>* 15년 1월부터정부시책에 의해 전용면적 135㎡초과(57평,67평) 공동주택의 일반관리비에 대하여 부가가치세가 과세됩니다.</t>
    <phoneticPr fontId="4" type="noConversion"/>
  </si>
  <si>
    <t xml:space="preserve">2. 경     비     비 </t>
    <phoneticPr fontId="4" type="noConversion"/>
  </si>
  <si>
    <r>
      <t>"</t>
    </r>
    <r>
      <rPr>
        <sz val="11"/>
        <rFont val="맑은 고딕"/>
        <family val="3"/>
        <charset val="129"/>
        <scheme val="minor"/>
      </rPr>
      <t>=======================================================</t>
    </r>
    <r>
      <rPr>
        <sz val="11"/>
        <color indexed="9"/>
        <rFont val="맑은 고딕"/>
        <family val="3"/>
        <charset val="129"/>
        <scheme val="minor"/>
      </rPr>
      <t>"</t>
    </r>
    <phoneticPr fontId="4" type="noConversion"/>
  </si>
  <si>
    <t>소장님 지시사항</t>
    <phoneticPr fontId="4" type="noConversion"/>
  </si>
  <si>
    <t>미설치세대분</t>
    <phoneticPr fontId="4" type="noConversion"/>
  </si>
  <si>
    <t xml:space="preserve"> 가. 산출내역</t>
    <phoneticPr fontId="4" type="noConversion"/>
  </si>
  <si>
    <t>6-102 4월~7월 4개월건 미부과(방범문제로 인하여)</t>
    <phoneticPr fontId="4" type="noConversion"/>
  </si>
  <si>
    <t>실 부과액</t>
    <phoneticPr fontId="4" type="noConversion"/>
  </si>
  <si>
    <t>구              분</t>
    <phoneticPr fontId="4" type="noConversion"/>
  </si>
  <si>
    <t>금          액</t>
    <phoneticPr fontId="4" type="noConversion"/>
  </si>
  <si>
    <t>비      고</t>
    <phoneticPr fontId="4" type="noConversion"/>
  </si>
  <si>
    <t>경비 관리 용역비</t>
    <phoneticPr fontId="4" type="noConversion"/>
  </si>
  <si>
    <t>㈜이엠피서비스(15. 2. 1 ~ 16. 1. 31)</t>
    <phoneticPr fontId="4" type="noConversion"/>
  </si>
  <si>
    <t>나. 면적별 부과내역</t>
    <phoneticPr fontId="4" type="noConversion"/>
  </si>
  <si>
    <t>(135㎡이하)</t>
    <phoneticPr fontId="4" type="noConversion"/>
  </si>
  <si>
    <t>＝</t>
    <phoneticPr fontId="4" type="noConversion"/>
  </si>
  <si>
    <t>(135㎡초과)</t>
    <phoneticPr fontId="4" type="noConversion"/>
  </si>
  <si>
    <t>=</t>
    <phoneticPr fontId="4" type="noConversion"/>
  </si>
  <si>
    <t>㎡</t>
    <phoneticPr fontId="4" type="noConversion"/>
  </si>
  <si>
    <t>세대수</t>
    <phoneticPr fontId="4" type="noConversion"/>
  </si>
  <si>
    <t>단가(㎡)</t>
    <phoneticPr fontId="4" type="noConversion"/>
  </si>
  <si>
    <t>세대당부과액</t>
    <phoneticPr fontId="4" type="noConversion"/>
  </si>
  <si>
    <t>총부과금액</t>
    <phoneticPr fontId="4" type="noConversion"/>
  </si>
  <si>
    <t>비  고</t>
    <phoneticPr fontId="4" type="noConversion"/>
  </si>
  <si>
    <t>부과차</t>
    <phoneticPr fontId="4" type="noConversion"/>
  </si>
  <si>
    <t>* 15년 1월부터정부시책에 의해 전용면적 135㎡초과(57평,67평) 공동주택의 경비용역비에 대하여 부가가치세가 과세됩니다.</t>
    <phoneticPr fontId="4" type="noConversion"/>
  </si>
  <si>
    <t>3. 청 소  용  역  비</t>
    <phoneticPr fontId="4" type="noConversion"/>
  </si>
  <si>
    <r>
      <t>"</t>
    </r>
    <r>
      <rPr>
        <sz val="11"/>
        <rFont val="맑은 고딕"/>
        <family val="3"/>
        <charset val="129"/>
        <scheme val="minor"/>
      </rPr>
      <t>=======================================================</t>
    </r>
    <r>
      <rPr>
        <sz val="11"/>
        <color indexed="9"/>
        <rFont val="맑은 고딕"/>
        <family val="3"/>
        <charset val="129"/>
        <scheme val="minor"/>
      </rPr>
      <t>"</t>
    </r>
    <phoneticPr fontId="4" type="noConversion"/>
  </si>
  <si>
    <t xml:space="preserve"> 가. 산출내역</t>
    <phoneticPr fontId="4" type="noConversion"/>
  </si>
  <si>
    <t>구              분</t>
    <phoneticPr fontId="4" type="noConversion"/>
  </si>
  <si>
    <t>금          액</t>
    <phoneticPr fontId="4" type="noConversion"/>
  </si>
  <si>
    <t>비      고</t>
    <phoneticPr fontId="4" type="noConversion"/>
  </si>
  <si>
    <t>청소 관리 용역비</t>
    <phoneticPr fontId="4" type="noConversion"/>
  </si>
  <si>
    <t>피누스이앤씨(15. 3. 1 ~ 16. 2. 29)</t>
    <phoneticPr fontId="4" type="noConversion"/>
  </si>
  <si>
    <t>* 15년 1월부터정부시책에 의해 전용면적 135㎡초과(57평,67평) 공동주택의 청소용역비에 대하여 부가가치세가 과세됩니다.</t>
    <phoneticPr fontId="4" type="noConversion"/>
  </si>
  <si>
    <t>4. 실 내 외 소 독 비</t>
    <phoneticPr fontId="4" type="noConversion"/>
  </si>
  <si>
    <t>비                   고</t>
    <phoneticPr fontId="4" type="noConversion"/>
  </si>
  <si>
    <t>소 독 용 역 비</t>
    <phoneticPr fontId="4" type="noConversion"/>
  </si>
  <si>
    <t xml:space="preserve"> 나. 면적별 부과내역</t>
    <phoneticPr fontId="4" type="noConversion"/>
  </si>
  <si>
    <t>(관리면적)</t>
    <phoneticPr fontId="4" type="noConversion"/>
  </si>
  <si>
    <t>5. 승 강 기 유 지 비</t>
    <phoneticPr fontId="4" type="noConversion"/>
  </si>
  <si>
    <t>승강기 관리 용역비</t>
    <phoneticPr fontId="4" type="noConversion"/>
  </si>
  <si>
    <t xml:space="preserve">  (주)쉰들러엘리베이터(14. 9. 1 ~ 17. 8.31)</t>
    <phoneticPr fontId="4" type="noConversion"/>
  </si>
  <si>
    <t>6. 수  선  유  지  비</t>
    <phoneticPr fontId="4" type="noConversion"/>
  </si>
  <si>
    <t>구    분</t>
    <phoneticPr fontId="4" type="noConversion"/>
  </si>
  <si>
    <t>항            목</t>
    <phoneticPr fontId="4" type="noConversion"/>
  </si>
  <si>
    <t>월 부과액(원)</t>
    <phoneticPr fontId="4" type="noConversion"/>
  </si>
  <si>
    <t>비     고</t>
    <phoneticPr fontId="4" type="noConversion"/>
  </si>
  <si>
    <t>시설유지비</t>
    <phoneticPr fontId="4" type="noConversion"/>
  </si>
  <si>
    <t>승강기 정밀안전 검사비(년1회)</t>
    <phoneticPr fontId="4" type="noConversion"/>
  </si>
  <si>
    <t>물탱크청소(년2회)</t>
    <phoneticPr fontId="4" type="noConversion"/>
  </si>
  <si>
    <t>소방시설 정기점검(년2회)</t>
    <phoneticPr fontId="4" type="noConversion"/>
  </si>
  <si>
    <t>전기설비 정기검사(3년1회)</t>
    <phoneticPr fontId="4" type="noConversion"/>
  </si>
  <si>
    <t>수 선 비</t>
    <phoneticPr fontId="4" type="noConversion"/>
  </si>
  <si>
    <t>동절기 염화칼슘구입(200포@12,400)</t>
    <phoneticPr fontId="4" type="noConversion"/>
  </si>
  <si>
    <t>농구장옆 정자 평상설치 및 지붕보수비</t>
    <phoneticPr fontId="4" type="noConversion"/>
  </si>
  <si>
    <t>3개월분할부과(2/3)</t>
    <phoneticPr fontId="4" type="noConversion"/>
  </si>
  <si>
    <t>단지내 화단이식용 꽃구입(철쭉,초화,장미,회양목)</t>
    <phoneticPr fontId="4" type="noConversion"/>
  </si>
  <si>
    <t>E/V부품교체공사-111동 1호기</t>
    <phoneticPr fontId="4" type="noConversion"/>
  </si>
  <si>
    <t>E/V부품교체공사-111동 2호기</t>
    <phoneticPr fontId="4" type="noConversion"/>
  </si>
  <si>
    <t>기전실 소모자재구입비</t>
    <phoneticPr fontId="4" type="noConversion"/>
  </si>
  <si>
    <t>승강기 부품교체-103동1~2라인 조속기,10동 1~2 카 카운터가이드롤러</t>
    <phoneticPr fontId="4" type="noConversion"/>
  </si>
  <si>
    <t>합      계     금     액</t>
    <phoneticPr fontId="4" type="noConversion"/>
  </si>
  <si>
    <t xml:space="preserve"> </t>
    <phoneticPr fontId="4" type="noConversion"/>
  </si>
  <si>
    <t>나. 면적별 부과내역</t>
    <phoneticPr fontId="4" type="noConversion"/>
  </si>
  <si>
    <t>(관리면적)</t>
    <phoneticPr fontId="4" type="noConversion"/>
  </si>
  <si>
    <t>7. 장기수선충당금</t>
    <phoneticPr fontId="4" type="noConversion"/>
  </si>
  <si>
    <t xml:space="preserve"> 가) 면적별 60.52에서 75.65원씩 부과 (관리규약 및 장기수선수립 계획에 의해 2014년 1월 1일부터 25%인상적용.)</t>
    <phoneticPr fontId="4" type="noConversion"/>
  </si>
  <si>
    <t>8. 위 탁 관 리 비</t>
    <phoneticPr fontId="4" type="noConversion"/>
  </si>
  <si>
    <t xml:space="preserve"> 가. 산  출  내  역   :</t>
    <phoneticPr fontId="4" type="noConversion"/>
  </si>
  <si>
    <t>구    분</t>
    <phoneticPr fontId="4" type="noConversion"/>
  </si>
  <si>
    <t>금     액</t>
    <phoneticPr fontId="4" type="noConversion"/>
  </si>
  <si>
    <t>비    고</t>
    <phoneticPr fontId="4" type="noConversion"/>
  </si>
  <si>
    <t>위탁관리비</t>
    <phoneticPr fontId="4" type="noConversion"/>
  </si>
  <si>
    <t>대원종합관리㈜(15. 1. 1 ~ 17.12.31)</t>
    <phoneticPr fontId="4" type="noConversion"/>
  </si>
  <si>
    <t xml:space="preserve"> 나. 면적별 부과내역</t>
    <phoneticPr fontId="4" type="noConversion"/>
  </si>
  <si>
    <t>9. 화  재  보 험 료</t>
    <phoneticPr fontId="4" type="noConversion"/>
  </si>
  <si>
    <t xml:space="preserve"> 가) 주택화재 및 시설배상책임, 승강기배상책임, 놀이터배상책임, 전문인배상책임보험 가입</t>
    <phoneticPr fontId="4" type="noConversion"/>
  </si>
  <si>
    <t xml:space="preserve">      - \18,861,600-.(한화손해보험/15. 5.22 ~ 16. 5.22) 12개월 분할부과(1/12)</t>
    <phoneticPr fontId="4" type="noConversion"/>
  </si>
  <si>
    <t>10. 생활폐기물수수료(음식물배출 수수료)</t>
    <phoneticPr fontId="4" type="noConversion"/>
  </si>
  <si>
    <t xml:space="preserve"> 가. 산출내역-14년 9월 1일부터 세대 배출용량으로 부과(Kg당 단가90.2원-파주시 고지금액 부과)</t>
    <phoneticPr fontId="4" type="noConversion"/>
  </si>
  <si>
    <t>전월지침</t>
    <phoneticPr fontId="4" type="noConversion"/>
  </si>
  <si>
    <t>금월지침</t>
    <phoneticPr fontId="4" type="noConversion"/>
  </si>
  <si>
    <t>총사용량</t>
    <phoneticPr fontId="4" type="noConversion"/>
  </si>
  <si>
    <t>구분</t>
    <phoneticPr fontId="4" type="noConversion"/>
  </si>
  <si>
    <t>사용량</t>
    <phoneticPr fontId="4" type="noConversion"/>
  </si>
  <si>
    <t>고지금액</t>
    <phoneticPr fontId="4" type="noConversion"/>
  </si>
  <si>
    <t>부과금액</t>
    <phoneticPr fontId="4" type="noConversion"/>
  </si>
  <si>
    <t>공용사용량</t>
    <phoneticPr fontId="4" type="noConversion"/>
  </si>
  <si>
    <t>세대분</t>
    <phoneticPr fontId="4" type="noConversion"/>
  </si>
  <si>
    <t>수도감면액</t>
    <phoneticPr fontId="4" type="noConversion"/>
  </si>
  <si>
    <t>세        대</t>
    <phoneticPr fontId="4" type="noConversion"/>
  </si>
  <si>
    <t>보육.노인정</t>
    <phoneticPr fontId="4" type="noConversion"/>
  </si>
  <si>
    <t>합  계</t>
    <phoneticPr fontId="4" type="noConversion"/>
  </si>
  <si>
    <t>11. 대표회의 운영비(제10기)</t>
    <phoneticPr fontId="4" type="noConversion"/>
  </si>
  <si>
    <t>12. 선거관리회의 운영비(제10기선출,보궐선거)</t>
    <phoneticPr fontId="4" type="noConversion"/>
  </si>
  <si>
    <r>
      <t>교하</t>
    </r>
    <r>
      <rPr>
        <b/>
        <sz val="16"/>
        <color rgb="FF000000"/>
        <rFont val="HY견고딕"/>
        <family val="1"/>
        <charset val="129"/>
      </rPr>
      <t>1</t>
    </r>
    <r>
      <rPr>
        <b/>
        <sz val="16"/>
        <color rgb="FF000000"/>
        <rFont val="돋움"/>
        <family val="3"/>
        <charset val="129"/>
      </rPr>
      <t>차월드메르디앙아파트 입주자대표회의</t>
    </r>
  </si>
  <si>
    <r>
      <t xml:space="preserve">15. 장기체납세대 명단 </t>
    </r>
    <r>
      <rPr>
        <b/>
        <sz val="11"/>
        <rFont val="굴림"/>
        <family val="3"/>
        <charset val="129"/>
      </rPr>
      <t>- 2015년 5월 20일 정기입주자대표회의 의결사항</t>
    </r>
    <phoneticPr fontId="4" type="noConversion"/>
  </si>
  <si>
    <t>5월분</t>
    <phoneticPr fontId="4" type="noConversion"/>
  </si>
  <si>
    <t>▶ 컴퓨터본체,모니터(관제실,사무실)구입비 (2/3),송풍기,쌍안경구입(1/3)</t>
    <phoneticPr fontId="4" type="noConversion"/>
  </si>
  <si>
    <t>▶ 산재·고용보험료</t>
    <phoneticPr fontId="4" type="noConversion"/>
  </si>
  <si>
    <t>▶ 등기발송, 장기체납세대 내용증명 및 택배비</t>
    <phoneticPr fontId="4" type="noConversion"/>
  </si>
  <si>
    <t>▶ 전화요금(사무실2대), FAX 1대, 장문 문자충전비</t>
    <phoneticPr fontId="4" type="noConversion"/>
  </si>
  <si>
    <t>▶ 전산대여료, 부과내역서대금, 디지털 안내방송비, 업무일지외 인쇄비</t>
    <phoneticPr fontId="4" type="noConversion"/>
  </si>
  <si>
    <t>▶ 공용부분 화장실 휴지구입-관리동 1층2층, 제본, 수정테이프,복사용지등</t>
    <phoneticPr fontId="4" type="noConversion"/>
  </si>
  <si>
    <t>▶ 15년 상반기(놀이)시설물 안전추가교육비</t>
    <phoneticPr fontId="4" type="noConversion"/>
  </si>
  <si>
    <t>▶ 직원 하복구입비(1/3)</t>
    <phoneticPr fontId="4" type="noConversion"/>
  </si>
  <si>
    <t>▶ 관리소장 업무추진비(6월분)</t>
    <phoneticPr fontId="4" type="noConversion"/>
  </si>
  <si>
    <t>좋은서비스(15. 6. 1 ~ 16. 5.31)</t>
    <phoneticPr fontId="4" type="noConversion"/>
  </si>
  <si>
    <t>9개월분할부과(3/9)</t>
    <phoneticPr fontId="4" type="noConversion"/>
  </si>
  <si>
    <t>6개월분할부과(5/6)</t>
    <phoneticPr fontId="4" type="noConversion"/>
  </si>
  <si>
    <t>3개월분할부과(3/3)</t>
    <phoneticPr fontId="4" type="noConversion"/>
  </si>
  <si>
    <t>2개월분할부과(2/2)</t>
    <phoneticPr fontId="4" type="noConversion"/>
  </si>
  <si>
    <t>조경수 관수용 호수및 부속자재구입비외</t>
    <phoneticPr fontId="4" type="noConversion"/>
  </si>
  <si>
    <t>살충제구입, 제조체구입</t>
    <phoneticPr fontId="4" type="noConversion"/>
  </si>
  <si>
    <t>세대관련 비상자재및 녹지등 구입비</t>
    <phoneticPr fontId="4" type="noConversion"/>
  </si>
  <si>
    <t>승강기 노후부품교체비-104동1~2라인</t>
    <phoneticPr fontId="4" type="noConversion"/>
  </si>
  <si>
    <t>각동 라인별 현관 로비폰 비밀번호 등록비</t>
    <phoneticPr fontId="4" type="noConversion"/>
  </si>
  <si>
    <t>EBS방송용 디지털프로세서 교체비</t>
    <phoneticPr fontId="4" type="noConversion"/>
  </si>
  <si>
    <t>단지내 취약동 가스 철침커버 설치비</t>
    <phoneticPr fontId="4" type="noConversion"/>
  </si>
  <si>
    <t>12개월분할부과(1/12)</t>
    <phoneticPr fontId="4" type="noConversion"/>
  </si>
  <si>
    <t>관제실CCTV DVR노후로 인한 교체비</t>
    <phoneticPr fontId="4" type="noConversion"/>
  </si>
  <si>
    <t>CCTV점검, 관제실 DVR,점검, 컴퓨터 점검비</t>
    <phoneticPr fontId="4" type="noConversion"/>
  </si>
  <si>
    <t>현관로비폰 노후로 인한 교체비</t>
    <phoneticPr fontId="4" type="noConversion"/>
  </si>
  <si>
    <t>승강기 노후부품교체비-101동 5~6라인</t>
    <phoneticPr fontId="4" type="noConversion"/>
  </si>
  <si>
    <t>6개월분할부과(1/6)</t>
    <phoneticPr fontId="4" type="noConversion"/>
  </si>
  <si>
    <t>3개월분할부과(1/3)</t>
    <phoneticPr fontId="4" type="noConversion"/>
  </si>
  <si>
    <t>3개월분할부과(1/3)</t>
    <phoneticPr fontId="4" type="noConversion"/>
  </si>
  <si>
    <t>15년 소방시설 종합정밀점검 지적사항 자재비</t>
    <phoneticPr fontId="4" type="noConversion"/>
  </si>
  <si>
    <t>108동 3~4라인 현관자동문 수리비</t>
    <phoneticPr fontId="4" type="noConversion"/>
  </si>
  <si>
    <t>후문초소및 기전실 에어컨 이동설치비</t>
    <phoneticPr fontId="4" type="noConversion"/>
  </si>
  <si>
    <t>승강기 FAX노후로 인한 교체비</t>
    <phoneticPr fontId="4" type="noConversion"/>
  </si>
  <si>
    <t>계</t>
    <phoneticPr fontId="4" type="noConversion"/>
  </si>
  <si>
    <t>부과차</t>
    <phoneticPr fontId="4" type="noConversion"/>
  </si>
  <si>
    <t>6월분</t>
    <phoneticPr fontId="4" type="noConversion"/>
  </si>
  <si>
    <r>
      <t>&lt;</t>
    </r>
    <r>
      <rPr>
        <sz val="18"/>
        <rFont val="궁서체"/>
        <family val="1"/>
        <charset val="129"/>
      </rPr>
      <t>2015년 6월분</t>
    </r>
    <r>
      <rPr>
        <b/>
        <sz val="20"/>
        <rFont val="궁서체"/>
        <family val="1"/>
        <charset val="129"/>
      </rPr>
      <t>&gt;</t>
    </r>
    <phoneticPr fontId="4" type="noConversion"/>
  </si>
  <si>
    <t>산 출  기 간 : 2015년 6월 1일 ~ 2015년 6월 30일까지</t>
    <phoneticPr fontId="4" type="noConversion"/>
  </si>
  <si>
    <t>납 부 기 간 : 2015년  7월 31일(금요일)</t>
    <phoneticPr fontId="4" type="noConversion"/>
  </si>
  <si>
    <t>중계기임대료-sk텔레콤(105동7~8)</t>
    <phoneticPr fontId="4" type="noConversion"/>
  </si>
  <si>
    <t>중계기임대료-sk텔레콤(115동1~2)</t>
    <phoneticPr fontId="4" type="noConversion"/>
  </si>
  <si>
    <t>중계기임대료-sk텔레콤(104동옥상)</t>
    <phoneticPr fontId="4" type="noConversion"/>
  </si>
  <si>
    <t>월드어린이집 보증금</t>
    <phoneticPr fontId="4" type="noConversion"/>
  </si>
  <si>
    <t>기간 : 2015년 06월 1일 ~2015년 06월 30일</t>
    <phoneticPr fontId="4" type="noConversion"/>
  </si>
  <si>
    <t>창앤문</t>
    <phoneticPr fontId="4" type="noConversion"/>
  </si>
  <si>
    <t>ARC 영어도서관(109-403)</t>
    <phoneticPr fontId="4" type="noConversion"/>
  </si>
  <si>
    <t>한마을공부방(109-306)</t>
    <phoneticPr fontId="4" type="noConversion"/>
  </si>
  <si>
    <t>LED 홈조명</t>
    <phoneticPr fontId="4" type="noConversion"/>
  </si>
  <si>
    <t>두배로마트</t>
    <phoneticPr fontId="4" type="noConversion"/>
  </si>
  <si>
    <t>동화세상에듀코</t>
    <phoneticPr fontId="4" type="noConversion"/>
  </si>
  <si>
    <t>방충망</t>
    <phoneticPr fontId="4" type="noConversion"/>
  </si>
  <si>
    <t>와이듀</t>
    <phoneticPr fontId="4" type="noConversion"/>
  </si>
  <si>
    <t>한빛조명</t>
    <phoneticPr fontId="4" type="noConversion"/>
  </si>
  <si>
    <t>해솔영어</t>
    <phoneticPr fontId="4" type="noConversion"/>
  </si>
  <si>
    <t>결산예금이자</t>
    <phoneticPr fontId="4" type="noConversion"/>
  </si>
  <si>
    <t>크린마루</t>
    <phoneticPr fontId="4" type="noConversion"/>
  </si>
  <si>
    <t>찐스네일(112-205)</t>
    <phoneticPr fontId="4" type="noConversion"/>
  </si>
  <si>
    <t xml:space="preserve">전자랜드 </t>
    <phoneticPr fontId="4" type="noConversion"/>
  </si>
  <si>
    <t>브레인리그</t>
    <phoneticPr fontId="4" type="noConversion"/>
  </si>
  <si>
    <t>멘토(101-906)</t>
    <phoneticPr fontId="4" type="noConversion"/>
  </si>
  <si>
    <t>영어,수학</t>
    <phoneticPr fontId="4" type="noConversion"/>
  </si>
  <si>
    <t>단독부과 15.6월분부터 202호로 부과</t>
    <phoneticPr fontId="4" type="noConversion"/>
  </si>
  <si>
    <t>복리후생비</t>
    <phoneticPr fontId="4" type="noConversion"/>
  </si>
  <si>
    <t>운동시설충당이자전입액</t>
    <phoneticPr fontId="4" type="noConversion"/>
  </si>
  <si>
    <t>운동시설충당이자전입액</t>
    <phoneticPr fontId="4" type="noConversion"/>
  </si>
  <si>
    <r>
      <t>6</t>
    </r>
    <r>
      <rPr>
        <u/>
        <sz val="19"/>
        <color rgb="FF000000"/>
        <rFont val="돋움"/>
        <family val="3"/>
        <charset val="129"/>
      </rPr>
      <t>월 정기 입주자대표회의 결과 공고</t>
    </r>
  </si>
  <si>
    <r>
      <t>2015</t>
    </r>
    <r>
      <rPr>
        <sz val="12"/>
        <color rgb="FF000000"/>
        <rFont val="돋움"/>
        <family val="3"/>
        <charset val="129"/>
      </rPr>
      <t xml:space="preserve">년 </t>
    </r>
    <r>
      <rPr>
        <sz val="12"/>
        <color rgb="FF000000"/>
        <rFont val="HY견고딕"/>
        <family val="1"/>
        <charset val="129"/>
      </rPr>
      <t>6</t>
    </r>
    <r>
      <rPr>
        <sz val="12"/>
        <color rgb="FF000000"/>
        <rFont val="돋움"/>
        <family val="3"/>
        <charset val="129"/>
      </rPr>
      <t>월</t>
    </r>
    <r>
      <rPr>
        <sz val="12"/>
        <color rgb="FF000000"/>
        <rFont val="HY견고딕"/>
        <family val="1"/>
        <charset val="129"/>
      </rPr>
      <t>17</t>
    </r>
    <r>
      <rPr>
        <sz val="12"/>
        <color rgb="FF000000"/>
        <rFont val="돋움"/>
        <family val="3"/>
        <charset val="129"/>
      </rPr>
      <t>일 입주자대표회의 의결사항을 공고합니다</t>
    </r>
    <r>
      <rPr>
        <sz val="12"/>
        <color rgb="FF000000"/>
        <rFont val="HY견고딕"/>
        <family val="1"/>
        <charset val="129"/>
      </rPr>
      <t>.</t>
    </r>
  </si>
  <si>
    <t>안 건</t>
  </si>
  <si>
    <t>의 결 사 항</t>
  </si>
  <si>
    <r>
      <t>1. 5</t>
    </r>
    <r>
      <rPr>
        <sz val="12"/>
        <color rgb="FF000000"/>
        <rFont val="돋움"/>
        <family val="3"/>
        <charset val="129"/>
      </rPr>
      <t>월분 관리비</t>
    </r>
  </si>
  <si>
    <t>부과내역서 심의건</t>
  </si>
  <si>
    <r>
      <t xml:space="preserve">· </t>
    </r>
    <r>
      <rPr>
        <sz val="12"/>
        <color rgb="FF000000"/>
        <rFont val="돋움"/>
        <family val="3"/>
        <charset val="129"/>
      </rPr>
      <t xml:space="preserve">원안대로 의결 </t>
    </r>
  </si>
  <si>
    <r>
      <t xml:space="preserve">2. </t>
    </r>
    <r>
      <rPr>
        <sz val="12"/>
        <color rgb="FF000000"/>
        <rFont val="돋움"/>
        <family val="3"/>
        <charset val="129"/>
      </rPr>
      <t>소방시설 정밀</t>
    </r>
  </si>
  <si>
    <t>점검 지적사항</t>
  </si>
  <si>
    <t>보수공사의 건</t>
  </si>
  <si>
    <r>
      <t xml:space="preserve">3. </t>
    </r>
    <r>
      <rPr>
        <sz val="12"/>
        <color rgb="FF000000"/>
        <rFont val="돋움"/>
        <family val="3"/>
        <charset val="129"/>
      </rPr>
      <t>감사 결재 취소</t>
    </r>
  </si>
  <si>
    <r>
      <t xml:space="preserve">· </t>
    </r>
    <r>
      <rPr>
        <sz val="12"/>
        <color rgb="FF000000"/>
        <rFont val="돋움"/>
        <family val="3"/>
        <charset val="129"/>
      </rPr>
      <t>기술감사</t>
    </r>
    <r>
      <rPr>
        <sz val="12"/>
        <color rgb="FF000000"/>
        <rFont val="HY견고딕"/>
        <family val="1"/>
        <charset val="129"/>
      </rPr>
      <t>·</t>
    </r>
    <r>
      <rPr>
        <sz val="12"/>
        <color rgb="FF000000"/>
        <rFont val="돋움"/>
        <family val="3"/>
        <charset val="129"/>
      </rPr>
      <t>회계감사 결재 배제 전원찬성으로 의결</t>
    </r>
  </si>
  <si>
    <r>
      <t xml:space="preserve">4. </t>
    </r>
    <r>
      <rPr>
        <sz val="12"/>
        <color rgb="FF000000"/>
        <rFont val="돋움"/>
        <family val="3"/>
        <charset val="129"/>
      </rPr>
      <t>기타안건</t>
    </r>
  </si>
  <si>
    <t xml:space="preserve">    요청의 건</t>
    <phoneticPr fontId="4" type="noConversion"/>
  </si>
  <si>
    <r>
      <rPr>
        <sz val="12"/>
        <color rgb="FF000000"/>
        <rFont val="돋움"/>
        <family val="3"/>
        <charset val="129"/>
      </rPr>
      <t xml:space="preserve">   </t>
    </r>
    <r>
      <rPr>
        <sz val="12"/>
        <color rgb="FF000000"/>
        <rFont val="HY견고딕"/>
        <family val="1"/>
        <charset val="129"/>
      </rPr>
      <t xml:space="preserve">1)  </t>
    </r>
    <r>
      <rPr>
        <sz val="12"/>
        <color rgb="FF000000"/>
        <rFont val="돋움"/>
        <family val="3"/>
        <charset val="129"/>
      </rPr>
      <t xml:space="preserve">경노당 관련 건 </t>
    </r>
    <r>
      <rPr>
        <sz val="12"/>
        <color rgb="FF000000"/>
        <rFont val="HY견고딕"/>
        <family val="1"/>
        <charset val="129"/>
      </rPr>
      <t xml:space="preserve">: </t>
    </r>
    <r>
      <rPr>
        <sz val="12"/>
        <color rgb="FF000000"/>
        <rFont val="돋움"/>
        <family val="3"/>
        <charset val="129"/>
      </rPr>
      <t>경노당 지원금과 컴퓨터 설치건은 별도로 처리</t>
    </r>
    <phoneticPr fontId="4" type="noConversion"/>
  </si>
  <si>
    <r>
      <rPr>
        <sz val="12"/>
        <color rgb="FF000000"/>
        <rFont val="HY견고딕"/>
        <family val="1"/>
        <charset val="129"/>
      </rPr>
      <t xml:space="preserve">         </t>
    </r>
    <r>
      <rPr>
        <sz val="12"/>
        <color rgb="FF000000"/>
        <rFont val="돋움"/>
        <family val="3"/>
        <charset val="129"/>
      </rPr>
      <t xml:space="preserve">조율하여 </t>
    </r>
    <r>
      <rPr>
        <sz val="12"/>
        <color rgb="FF000000"/>
        <rFont val="HY견고딕"/>
        <family val="1"/>
        <charset val="129"/>
      </rPr>
      <t>6</t>
    </r>
    <r>
      <rPr>
        <sz val="12"/>
        <color rgb="FF000000"/>
        <rFont val="돋움"/>
        <family val="3"/>
        <charset val="129"/>
      </rPr>
      <t>월</t>
    </r>
    <r>
      <rPr>
        <sz val="12"/>
        <color rgb="FF000000"/>
        <rFont val="HY견고딕"/>
        <family val="1"/>
        <charset val="129"/>
      </rPr>
      <t>30</t>
    </r>
    <r>
      <rPr>
        <sz val="12"/>
        <color rgb="FF000000"/>
        <rFont val="돋움"/>
        <family val="3"/>
        <charset val="129"/>
      </rPr>
      <t>일까지 컴퓨터 설치에 대하여 협의 한다.</t>
    </r>
    <phoneticPr fontId="4" type="noConversion"/>
  </si>
  <si>
    <r>
      <rPr>
        <sz val="12"/>
        <color rgb="FF000000"/>
        <rFont val="HY견고딕"/>
        <family val="1"/>
        <charset val="129"/>
      </rPr>
      <t xml:space="preserve">        </t>
    </r>
    <r>
      <rPr>
        <sz val="12"/>
        <color rgb="FF000000"/>
        <rFont val="돋움"/>
        <family val="3"/>
        <charset val="129"/>
      </rPr>
      <t xml:space="preserve"> </t>
    </r>
    <r>
      <rPr>
        <sz val="12"/>
        <color rgb="FF000000"/>
        <rFont val="HY견고딕"/>
        <family val="1"/>
        <charset val="129"/>
      </rPr>
      <t>1</t>
    </r>
    <r>
      <rPr>
        <sz val="12"/>
        <color rgb="FF000000"/>
        <rFont val="돋움"/>
        <family val="3"/>
        <charset val="129"/>
      </rPr>
      <t>개월 유예 하기로 전원 찬성으로 의결</t>
    </r>
    <phoneticPr fontId="4" type="noConversion"/>
  </si>
  <si>
    <r>
      <rPr>
        <sz val="12"/>
        <color rgb="FF000000"/>
        <rFont val="돋움"/>
        <family val="3"/>
        <charset val="129"/>
      </rPr>
      <t xml:space="preserve">   </t>
    </r>
    <r>
      <rPr>
        <sz val="12"/>
        <color rgb="FF000000"/>
        <rFont val="HY견고딕"/>
        <family val="1"/>
        <charset val="129"/>
      </rPr>
      <t xml:space="preserve">2) </t>
    </r>
    <r>
      <rPr>
        <sz val="12"/>
        <color rgb="FF000000"/>
        <rFont val="돋움"/>
        <family val="3"/>
        <charset val="129"/>
      </rPr>
      <t>현관 로비폰 비밀번호 등록의 건</t>
    </r>
    <phoneticPr fontId="4" type="noConversion"/>
  </si>
  <si>
    <t xml:space="preserve">        각동 현관 로비폰 비밀번호 부여키로 전원 찬성으로 의결</t>
    <phoneticPr fontId="4" type="noConversion"/>
  </si>
  <si>
    <r>
      <rPr>
        <sz val="12"/>
        <color rgb="FF000000"/>
        <rFont val="돋움"/>
        <family val="3"/>
        <charset val="129"/>
      </rPr>
      <t xml:space="preserve">   </t>
    </r>
    <r>
      <rPr>
        <sz val="12"/>
        <color rgb="FF000000"/>
        <rFont val="HY견고딕"/>
        <family val="1"/>
        <charset val="129"/>
      </rPr>
      <t xml:space="preserve">3) </t>
    </r>
    <r>
      <rPr>
        <sz val="12"/>
        <color rgb="FF000000"/>
        <rFont val="돋움"/>
        <family val="3"/>
        <charset val="129"/>
      </rPr>
      <t>도장공사 입주자대표회의 감독관 지정</t>
    </r>
    <phoneticPr fontId="4" type="noConversion"/>
  </si>
  <si>
    <r>
      <rPr>
        <sz val="12"/>
        <color rgb="FF000000"/>
        <rFont val="HY견고딕"/>
        <family val="1"/>
        <charset val="129"/>
      </rPr>
      <t xml:space="preserve">        </t>
    </r>
    <r>
      <rPr>
        <sz val="12"/>
        <color rgb="FF000000"/>
        <rFont val="돋움"/>
        <family val="3"/>
        <charset val="129"/>
      </rPr>
      <t>관리이사 감독관 임명</t>
    </r>
    <r>
      <rPr>
        <sz val="12"/>
        <color rgb="FF000000"/>
        <rFont val="HY견고딕"/>
        <family val="1"/>
        <charset val="129"/>
      </rPr>
      <t>(</t>
    </r>
    <r>
      <rPr>
        <sz val="12"/>
        <color rgb="FF000000"/>
        <rFont val="돋움"/>
        <family val="3"/>
        <charset val="129"/>
      </rPr>
      <t>전원찬성</t>
    </r>
    <r>
      <rPr>
        <sz val="12"/>
        <color rgb="FF000000"/>
        <rFont val="HY견고딕"/>
        <family val="1"/>
        <charset val="129"/>
      </rPr>
      <t>)</t>
    </r>
    <phoneticPr fontId="4" type="noConversion"/>
  </si>
  <si>
    <r>
      <t xml:space="preserve">· </t>
    </r>
    <r>
      <rPr>
        <sz val="12"/>
        <color rgb="FF000000"/>
        <rFont val="돋움"/>
        <family val="3"/>
        <charset val="129"/>
      </rPr>
      <t>관리사무소 제안</t>
    </r>
    <r>
      <rPr>
        <sz val="12"/>
        <color rgb="FF000000"/>
        <rFont val="HY견고딕"/>
        <family val="1"/>
        <charset val="129"/>
      </rPr>
      <t xml:space="preserve">2 </t>
    </r>
    <r>
      <rPr>
        <sz val="12"/>
        <color rgb="FF000000"/>
        <rFont val="돋움"/>
        <family val="3"/>
        <charset val="129"/>
      </rPr>
      <t xml:space="preserve">전원찬성 의결 </t>
    </r>
    <r>
      <rPr>
        <sz val="12"/>
        <color rgb="FF000000"/>
        <rFont val="HY견고딕"/>
        <family val="1"/>
        <charset val="129"/>
      </rPr>
      <t>(</t>
    </r>
    <r>
      <rPr>
        <sz val="12"/>
        <color rgb="FF000000"/>
        <rFont val="돋움"/>
        <family val="3"/>
        <charset val="129"/>
      </rPr>
      <t>선로보수는 전문업체에 의뢰 보수 
    기타는 소방자재 구매 후 관리소직원 직영처리</t>
    </r>
    <r>
      <rPr>
        <sz val="12"/>
        <color rgb="FF000000"/>
        <rFont val="HY견고딕"/>
        <family val="1"/>
        <charset val="129"/>
      </rPr>
      <t>)</t>
    </r>
    <phoneticPr fontId="4" type="noConversion"/>
  </si>
  <si>
    <r>
      <rPr>
        <sz val="12"/>
        <color rgb="FF000000"/>
        <rFont val="HY견고딕"/>
        <family val="1"/>
        <charset val="129"/>
      </rPr>
      <t xml:space="preserve">    </t>
    </r>
    <r>
      <rPr>
        <sz val="12"/>
        <color rgb="FF000000"/>
        <rFont val="돋움"/>
        <family val="3"/>
        <charset val="129"/>
      </rPr>
      <t xml:space="preserve">이사 결재는 찬성 </t>
    </r>
    <r>
      <rPr>
        <sz val="12"/>
        <color rgb="FF000000"/>
        <rFont val="HY견고딕"/>
        <family val="1"/>
        <charset val="129"/>
      </rPr>
      <t xml:space="preserve">:6. </t>
    </r>
    <r>
      <rPr>
        <sz val="12"/>
        <color rgb="FF000000"/>
        <rFont val="돋움"/>
        <family val="3"/>
        <charset val="129"/>
      </rPr>
      <t>반대</t>
    </r>
    <r>
      <rPr>
        <sz val="12"/>
        <color rgb="FF000000"/>
        <rFont val="HY견고딕"/>
        <family val="1"/>
        <charset val="129"/>
      </rPr>
      <t xml:space="preserve">:4. </t>
    </r>
    <r>
      <rPr>
        <sz val="12"/>
        <color rgb="FF000000"/>
        <rFont val="돋움"/>
        <family val="3"/>
        <charset val="129"/>
      </rPr>
      <t>부결</t>
    </r>
    <phoneticPr fontId="4" type="noConversion"/>
  </si>
  <si>
    <t>광고료계약금</t>
    <phoneticPr fontId="4" type="noConversion"/>
  </si>
  <si>
    <t>푸른마을 광고료계약금</t>
    <phoneticPr fontId="4" type="noConversion"/>
  </si>
  <si>
    <t>14년 2기 확정 부가세 납부차액및
전기료 카드할인 차액</t>
    <phoneticPr fontId="4" type="noConversion"/>
  </si>
  <si>
    <t>재활용매각수입</t>
    <phoneticPr fontId="4" type="noConversion"/>
  </si>
  <si>
    <t>광고료수입</t>
    <phoneticPr fontId="4" type="noConversion"/>
  </si>
  <si>
    <t>재활용매각수입-6/30 세금계산서발행
7/1 입금되었습니다.</t>
    <phoneticPr fontId="4" type="noConversion"/>
  </si>
  <si>
    <t>* 5월분 부과내역서중 수익기금(광고료,재활용수입)오만원차이는 광고게시자가 입금한후 게시를 하지 않아 가수금 항목으로 회계
  처리 하였음 - 7월에 가수금을 광고수입으로 대체처리할 예정임</t>
    <phoneticPr fontId="4" type="noConversion"/>
  </si>
  <si>
    <t xml:space="preserve">        경로당 공동체 활성화 방법에 대하여 사업계획서 명단 기타사항에 대하여</t>
    <phoneticPr fontId="4" type="noConversion"/>
  </si>
  <si>
    <r>
      <rPr>
        <sz val="12"/>
        <color rgb="FF000000"/>
        <rFont val="HY견고딕"/>
        <family val="1"/>
        <charset val="129"/>
      </rPr>
      <t xml:space="preserve">       </t>
    </r>
    <r>
      <rPr>
        <sz val="12"/>
        <color rgb="FF000000"/>
        <rFont val="돋움"/>
        <family val="3"/>
        <charset val="129"/>
      </rPr>
      <t>토록하며 회장</t>
    </r>
    <r>
      <rPr>
        <sz val="12"/>
        <color rgb="FF000000"/>
        <rFont val="HY견고딕"/>
        <family val="1"/>
        <charset val="129"/>
      </rPr>
      <t>.</t>
    </r>
    <r>
      <rPr>
        <sz val="12"/>
        <color rgb="FF000000"/>
        <rFont val="돋움"/>
        <family val="3"/>
        <charset val="129"/>
      </rPr>
      <t>관리이사</t>
    </r>
    <r>
      <rPr>
        <sz val="12"/>
        <color rgb="FF000000"/>
        <rFont val="HY견고딕"/>
        <family val="1"/>
        <charset val="129"/>
      </rPr>
      <t xml:space="preserve">. </t>
    </r>
    <r>
      <rPr>
        <sz val="12"/>
        <color rgb="FF000000"/>
        <rFont val="돋움"/>
        <family val="3"/>
        <charset val="129"/>
      </rPr>
      <t xml:space="preserve">소장은 관리규약 </t>
    </r>
    <r>
      <rPr>
        <sz val="12"/>
        <color rgb="FF000000"/>
        <rFont val="HY견고딕"/>
        <family val="1"/>
        <charset val="129"/>
      </rPr>
      <t>42</t>
    </r>
    <r>
      <rPr>
        <sz val="12"/>
        <color rgb="FF000000"/>
        <rFont val="돋움"/>
        <family val="3"/>
        <charset val="129"/>
      </rPr>
      <t>조에 의거하여 경노당회장과</t>
    </r>
    <phoneticPr fontId="4" type="noConversion"/>
  </si>
</sst>
</file>

<file path=xl/styles.xml><?xml version="1.0" encoding="utf-8"?>
<styleSheet xmlns="http://schemas.openxmlformats.org/spreadsheetml/2006/main">
  <numFmts count="3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##0&quot;세대&quot;"/>
    <numFmt numFmtId="191" formatCode="0.00_);[Red]\(0.00\)"/>
    <numFmt numFmtId="192" formatCode="##,#0#&quot;원&quot;\ \ \ \ "/>
    <numFmt numFmtId="193" formatCode="##,###.##"/>
    <numFmt numFmtId="194" formatCode="#,##0.00_ "/>
    <numFmt numFmtId="195" formatCode="&quot;÷&quot;\ ##,###.00\ &quot;평&quot;"/>
    <numFmt numFmtId="196" formatCode="##,###,###&quot;원&quot;"/>
    <numFmt numFmtId="197" formatCode="#&quot;월&quot;&quot;분&quot;"/>
    <numFmt numFmtId="198" formatCode="_-* #,##0_-;\-* #,##0_-;_-* &quot;-&quot;??_-;_-@_-"/>
    <numFmt numFmtId="199" formatCode="&quot;₩&quot;#,###&quot;원&quot;"/>
    <numFmt numFmtId="200" formatCode="#,##0\ &quot;톤&quot;"/>
    <numFmt numFmtId="201" formatCode="#,##0\ &quot;원&quot;"/>
    <numFmt numFmtId="202" formatCode="#,##0.0\ &quot;㎡&quot;"/>
    <numFmt numFmtId="203" formatCode="#,###.00\ &quot;㎡&quot;"/>
    <numFmt numFmtId="204" formatCode="0.00_ "/>
  </numFmts>
  <fonts count="11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8"/>
      <name val="궁서체"/>
      <family val="1"/>
      <charset val="129"/>
    </font>
    <font>
      <b/>
      <sz val="20"/>
      <name val="궁서체"/>
      <family val="1"/>
      <charset val="129"/>
    </font>
    <font>
      <sz val="24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b/>
      <sz val="18"/>
      <name val="굴림체"/>
      <family val="3"/>
      <charset val="129"/>
    </font>
    <font>
      <sz val="11"/>
      <color indexed="9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i/>
      <sz val="16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2"/>
      <name val="궁서체"/>
      <family val="1"/>
      <charset val="129"/>
    </font>
    <font>
      <b/>
      <sz val="14"/>
      <name val="굴림체"/>
      <family val="3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b/>
      <sz val="15"/>
      <color indexed="8"/>
      <name val="굴림체"/>
      <family val="3"/>
      <charset val="129"/>
    </font>
    <font>
      <sz val="15"/>
      <name val="굴림"/>
      <family val="3"/>
      <charset val="129"/>
    </font>
    <font>
      <b/>
      <sz val="14"/>
      <name val="굴림"/>
      <family val="3"/>
      <charset val="129"/>
    </font>
    <font>
      <sz val="13"/>
      <name val="굴림"/>
      <family val="3"/>
      <charset val="129"/>
    </font>
    <font>
      <b/>
      <sz val="15"/>
      <name val="굴림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name val="돋움"/>
      <family val="3"/>
      <charset val="129"/>
    </font>
    <font>
      <sz val="6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0"/>
      <color indexed="9"/>
      <name val="굴림"/>
      <family val="3"/>
      <charset val="129"/>
    </font>
    <font>
      <sz val="8"/>
      <color indexed="9"/>
      <name val="굴림"/>
      <family val="3"/>
      <charset val="129"/>
    </font>
    <font>
      <sz val="11"/>
      <name val="굴림체"/>
      <family val="3"/>
      <charset val="129"/>
    </font>
    <font>
      <sz val="7"/>
      <name val="굴림"/>
      <family val="3"/>
      <charset val="129"/>
    </font>
    <font>
      <sz val="11"/>
      <color indexed="9"/>
      <name val="굴림"/>
      <family val="3"/>
      <charset val="129"/>
    </font>
    <font>
      <u/>
      <sz val="10"/>
      <name val="굴림"/>
      <family val="3"/>
      <charset val="129"/>
    </font>
    <font>
      <b/>
      <u/>
      <sz val="11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u/>
      <sz val="11"/>
      <name val="굴림"/>
      <family val="3"/>
      <charset val="129"/>
    </font>
    <font>
      <b/>
      <sz val="11"/>
      <name val="굴림체"/>
      <family val="3"/>
      <charset val="129"/>
    </font>
    <font>
      <u/>
      <sz val="11"/>
      <color indexed="8"/>
      <name val="굴림체"/>
      <family val="3"/>
      <charset val="129"/>
    </font>
    <font>
      <b/>
      <u/>
      <sz val="11"/>
      <color indexed="8"/>
      <name val="굴림체"/>
      <family val="3"/>
      <charset val="129"/>
    </font>
    <font>
      <b/>
      <u/>
      <sz val="15"/>
      <color indexed="8"/>
      <name val="HY수평선B"/>
      <family val="1"/>
      <charset val="129"/>
    </font>
    <font>
      <b/>
      <u/>
      <sz val="14"/>
      <color indexed="8"/>
      <name val="HY수평선B"/>
      <family val="1"/>
      <charset val="129"/>
    </font>
    <font>
      <b/>
      <u/>
      <sz val="12"/>
      <name val="돋움"/>
      <family val="3"/>
      <charset val="129"/>
    </font>
    <font>
      <b/>
      <sz val="15"/>
      <name val="HY수평선B"/>
      <family val="1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3"/>
      <name val="HY수평선B"/>
      <family val="1"/>
      <charset val="129"/>
    </font>
    <font>
      <u/>
      <sz val="13"/>
      <color indexed="8"/>
      <name val="HY수평선B"/>
      <family val="1"/>
      <charset val="129"/>
    </font>
    <font>
      <sz val="11"/>
      <name val="HY수평선B"/>
      <family val="1"/>
      <charset val="129"/>
    </font>
    <font>
      <b/>
      <u/>
      <sz val="13"/>
      <color indexed="8"/>
      <name val="HY수평선B"/>
      <family val="1"/>
      <charset val="129"/>
    </font>
    <font>
      <b/>
      <u/>
      <sz val="15"/>
      <color indexed="8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11"/>
      <name val="굴림"/>
      <family val="3"/>
      <charset val="129"/>
    </font>
    <font>
      <u/>
      <sz val="11"/>
      <color theme="10"/>
      <name val="돋움"/>
      <family val="3"/>
      <charset val="129"/>
    </font>
    <font>
      <b/>
      <u/>
      <sz val="11"/>
      <color theme="1"/>
      <name val="돋움"/>
      <family val="3"/>
      <charset val="129"/>
    </font>
    <font>
      <b/>
      <sz val="13"/>
      <name val="굴림체"/>
      <family val="3"/>
      <charset val="129"/>
    </font>
    <font>
      <sz val="14"/>
      <name val="굴림"/>
      <family val="3"/>
      <charset val="129"/>
    </font>
    <font>
      <sz val="6"/>
      <name val="굴림"/>
      <family val="3"/>
      <charset val="129"/>
    </font>
    <font>
      <sz val="12"/>
      <color indexed="9"/>
      <name val="굴림"/>
      <family val="3"/>
      <charset val="129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FF0000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6"/>
      <color rgb="FFC00000"/>
      <name val="굴림"/>
      <family val="3"/>
      <charset val="129"/>
    </font>
    <font>
      <b/>
      <sz val="6"/>
      <name val="굴림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1"/>
      <color indexed="9"/>
      <name val="맑은 고딕"/>
      <family val="3"/>
      <charset val="129"/>
      <scheme val="minor"/>
    </font>
    <font>
      <b/>
      <u/>
      <sz val="18"/>
      <name val="맑은 고딕"/>
      <family val="3"/>
      <charset val="129"/>
      <scheme val="minor"/>
    </font>
    <font>
      <b/>
      <u/>
      <sz val="24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.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sz val="10"/>
      <color indexed="9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9"/>
      <color indexed="9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rgb="FF000000"/>
      <name val="HY견고딕"/>
      <family val="1"/>
      <charset val="129"/>
    </font>
    <font>
      <sz val="12"/>
      <color rgb="FF000000"/>
      <name val="돋움"/>
      <family val="3"/>
      <charset val="129"/>
    </font>
    <font>
      <sz val="12"/>
      <color rgb="FF000000"/>
      <name val="HY견고딕"/>
      <family val="1"/>
      <charset val="129"/>
    </font>
    <font>
      <sz val="11"/>
      <color rgb="FF000000"/>
      <name val="HY견고딕"/>
      <family val="1"/>
      <charset val="129"/>
    </font>
    <font>
      <b/>
      <sz val="16"/>
      <color rgb="FF000000"/>
      <name val="돋움"/>
      <family val="3"/>
      <charset val="129"/>
    </font>
    <font>
      <b/>
      <sz val="16"/>
      <color rgb="FF000000"/>
      <name val="HY견고딕"/>
      <family val="1"/>
      <charset val="129"/>
    </font>
    <font>
      <b/>
      <sz val="10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1"/>
      <color theme="1"/>
      <name val="굴림"/>
      <family val="3"/>
      <charset val="129"/>
    </font>
    <font>
      <u/>
      <sz val="19"/>
      <color rgb="FF000000"/>
      <name val="돋움"/>
      <family val="3"/>
      <charset val="129"/>
    </font>
    <font>
      <u/>
      <sz val="19"/>
      <color rgb="FF000000"/>
      <name val="HY견고딕"/>
      <family val="1"/>
      <charset val="129"/>
    </font>
    <font>
      <sz val="16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8">
    <xf numFmtId="0" fontId="0" fillId="0" borderId="0"/>
    <xf numFmtId="41" fontId="3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42" fontId="3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</cellStyleXfs>
  <cellXfs count="1151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183" fontId="15" fillId="0" borderId="2" xfId="1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" fillId="0" borderId="0" xfId="0" applyFont="1"/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41" fontId="34" fillId="0" borderId="0" xfId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25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1" fontId="37" fillId="0" borderId="0" xfId="1" applyFont="1" applyFill="1" applyBorder="1" applyAlignment="1">
      <alignment horizontal="center" vertical="center"/>
    </xf>
    <xf numFmtId="41" fontId="37" fillId="0" borderId="0" xfId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Border="1" applyAlignment="1">
      <alignment horizontal="distributed" vertical="center"/>
    </xf>
    <xf numFmtId="176" fontId="37" fillId="0" borderId="0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41" fontId="9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79" fontId="13" fillId="0" borderId="0" xfId="1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quotePrefix="1" applyFont="1" applyAlignment="1">
      <alignment horizontal="right" vertical="center"/>
    </xf>
    <xf numFmtId="0" fontId="5" fillId="0" borderId="0" xfId="0" quotePrefix="1" applyFont="1" applyAlignment="1"/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9" fillId="0" borderId="0" xfId="0" quotePrefix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quotePrefix="1" applyFont="1" applyAlignment="1">
      <alignment vertical="center"/>
    </xf>
    <xf numFmtId="0" fontId="46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9" fillId="0" borderId="0" xfId="0" applyFont="1"/>
    <xf numFmtId="41" fontId="13" fillId="0" borderId="0" xfId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1" fontId="56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0" fillId="0" borderId="0" xfId="2" applyFont="1" applyFill="1" applyBorder="1" applyAlignment="1">
      <alignment horizontal="center" vertical="center"/>
    </xf>
    <xf numFmtId="41" fontId="50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8" fillId="0" borderId="0" xfId="0" applyFont="1" applyAlignment="1"/>
    <xf numFmtId="0" fontId="9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1" fontId="9" fillId="0" borderId="51" xfId="1" applyFont="1" applyFill="1" applyBorder="1" applyAlignment="1">
      <alignment horizontal="right" vertical="center"/>
    </xf>
    <xf numFmtId="41" fontId="9" fillId="0" borderId="55" xfId="1" applyFont="1" applyFill="1" applyBorder="1" applyAlignment="1">
      <alignment horizontal="center" vertical="center"/>
    </xf>
    <xf numFmtId="41" fontId="9" fillId="0" borderId="53" xfId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7" fillId="0" borderId="0" xfId="4" applyFont="1" applyFill="1" applyAlignment="1">
      <alignment horizontal="center" vertical="center"/>
    </xf>
    <xf numFmtId="0" fontId="57" fillId="0" borderId="0" xfId="4" applyFont="1" applyFill="1" applyBorder="1" applyAlignment="1">
      <alignment horizontal="center" vertical="center"/>
    </xf>
    <xf numFmtId="176" fontId="50" fillId="0" borderId="9" xfId="2" quotePrefix="1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14" fillId="0" borderId="10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9" fontId="68" fillId="0" borderId="0" xfId="1" applyNumberFormat="1" applyFont="1" applyFill="1" applyBorder="1" applyAlignment="1">
      <alignment horizontal="right" vertical="center"/>
    </xf>
    <xf numFmtId="178" fontId="68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41" fontId="33" fillId="0" borderId="0" xfId="1" applyFont="1" applyFill="1" applyBorder="1" applyAlignment="1">
      <alignment horizontal="center" vertical="center"/>
    </xf>
    <xf numFmtId="41" fontId="33" fillId="0" borderId="0" xfId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179" fontId="13" fillId="0" borderId="10" xfId="1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41" fontId="11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1" fontId="9" fillId="0" borderId="0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14" fillId="0" borderId="9" xfId="1" applyFont="1" applyFill="1" applyBorder="1" applyAlignment="1">
      <alignment horizontal="right" vertical="center"/>
    </xf>
    <xf numFmtId="41" fontId="14" fillId="0" borderId="51" xfId="1" applyFont="1" applyFill="1" applyBorder="1" applyAlignment="1">
      <alignment horizontal="right" vertical="center"/>
    </xf>
    <xf numFmtId="41" fontId="14" fillId="0" borderId="0" xfId="1" applyFont="1" applyFill="1" applyBorder="1" applyAlignment="1">
      <alignment horizontal="right" vertical="center"/>
    </xf>
    <xf numFmtId="41" fontId="14" fillId="0" borderId="51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/>
    </xf>
    <xf numFmtId="41" fontId="76" fillId="0" borderId="0" xfId="1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43" fontId="76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center" vertical="center"/>
    </xf>
    <xf numFmtId="41" fontId="76" fillId="0" borderId="0" xfId="1" applyFont="1" applyBorder="1" applyAlignment="1">
      <alignment vertical="center"/>
    </xf>
    <xf numFmtId="41" fontId="76" fillId="0" borderId="0" xfId="0" applyNumberFormat="1" applyFont="1" applyBorder="1" applyAlignment="1">
      <alignment horizontal="center" vertical="center"/>
    </xf>
    <xf numFmtId="185" fontId="73" fillId="0" borderId="0" xfId="1" applyNumberFormat="1" applyFont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182" fontId="9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 indent="1"/>
    </xf>
    <xf numFmtId="0" fontId="72" fillId="3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41" fontId="7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41" fontId="9" fillId="0" borderId="2" xfId="0" applyNumberFormat="1" applyFont="1" applyFill="1" applyBorder="1" applyAlignment="1">
      <alignment horizontal="left" vertical="center"/>
    </xf>
    <xf numFmtId="184" fontId="9" fillId="0" borderId="2" xfId="1" applyNumberFormat="1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right" vertical="center" indent="1"/>
    </xf>
    <xf numFmtId="182" fontId="9" fillId="3" borderId="2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/>
    </xf>
    <xf numFmtId="41" fontId="9" fillId="3" borderId="2" xfId="0" applyNumberFormat="1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center" vertical="center"/>
    </xf>
    <xf numFmtId="41" fontId="76" fillId="0" borderId="0" xfId="1" applyFont="1" applyAlignment="1">
      <alignment vertical="center"/>
    </xf>
    <xf numFmtId="41" fontId="81" fillId="0" borderId="0" xfId="1" applyFont="1" applyAlignment="1">
      <alignment vertical="center"/>
    </xf>
    <xf numFmtId="0" fontId="82" fillId="0" borderId="0" xfId="0" applyFont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41" fontId="80" fillId="0" borderId="2" xfId="0" applyNumberFormat="1" applyFont="1" applyFill="1" applyBorder="1" applyAlignment="1">
      <alignment horizontal="center" vertical="center"/>
    </xf>
    <xf numFmtId="41" fontId="57" fillId="0" borderId="0" xfId="4" applyNumberFormat="1" applyFont="1" applyFill="1" applyAlignment="1">
      <alignment horizontal="left" vertical="center"/>
    </xf>
    <xf numFmtId="0" fontId="57" fillId="0" borderId="0" xfId="4" applyFont="1" applyFill="1" applyAlignment="1">
      <alignment horizontal="left" vertical="center"/>
    </xf>
    <xf numFmtId="41" fontId="57" fillId="0" borderId="0" xfId="4" quotePrefix="1" applyNumberFormat="1" applyFont="1" applyFill="1" applyAlignment="1">
      <alignment horizontal="left" vertical="center"/>
    </xf>
    <xf numFmtId="41" fontId="57" fillId="0" borderId="0" xfId="4" applyNumberFormat="1" applyFont="1" applyFill="1" applyBorder="1" applyAlignment="1">
      <alignment horizontal="center" vertical="center"/>
    </xf>
    <xf numFmtId="199" fontId="75" fillId="0" borderId="0" xfId="3" applyNumberFormat="1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Continuous" vertical="center"/>
    </xf>
    <xf numFmtId="0" fontId="85" fillId="0" borderId="0" xfId="0" applyFont="1" applyFill="1" applyAlignment="1">
      <alignment horizontal="centerContinuous" vertical="center"/>
    </xf>
    <xf numFmtId="0" fontId="85" fillId="0" borderId="0" xfId="0" applyFont="1" applyFill="1" applyAlignment="1">
      <alignment horizontal="centerContinuous" vertical="center" shrinkToFit="1"/>
    </xf>
    <xf numFmtId="0" fontId="73" fillId="0" borderId="0" xfId="0" applyFont="1" applyFill="1" applyAlignment="1">
      <alignment horizontal="centerContinuous" vertical="center"/>
    </xf>
    <xf numFmtId="0" fontId="85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87" fillId="0" borderId="3" xfId="0" applyFont="1" applyFill="1" applyBorder="1" applyAlignment="1">
      <alignment horizontal="centerContinuous" vertical="center" wrapText="1"/>
    </xf>
    <xf numFmtId="0" fontId="87" fillId="0" borderId="4" xfId="0" applyFont="1" applyFill="1" applyBorder="1" applyAlignment="1">
      <alignment horizontal="centerContinuous" vertical="center" wrapText="1"/>
    </xf>
    <xf numFmtId="0" fontId="73" fillId="0" borderId="5" xfId="0" applyFont="1" applyFill="1" applyBorder="1" applyAlignment="1">
      <alignment horizontal="centerContinuous" vertical="center"/>
    </xf>
    <xf numFmtId="0" fontId="73" fillId="0" borderId="4" xfId="0" applyFont="1" applyFill="1" applyBorder="1" applyAlignment="1">
      <alignment horizontal="centerContinuous" vertical="center"/>
    </xf>
    <xf numFmtId="0" fontId="88" fillId="0" borderId="0" xfId="0" applyFont="1" applyFill="1" applyAlignment="1">
      <alignment horizontal="center" vertical="center"/>
    </xf>
    <xf numFmtId="197" fontId="73" fillId="0" borderId="25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41" fontId="73" fillId="0" borderId="20" xfId="1" applyFont="1" applyFill="1" applyBorder="1" applyAlignment="1">
      <alignment horizontal="right" vertical="center"/>
    </xf>
    <xf numFmtId="41" fontId="73" fillId="0" borderId="12" xfId="0" applyNumberFormat="1" applyFont="1" applyFill="1" applyBorder="1" applyAlignment="1">
      <alignment horizontal="center" vertical="center" shrinkToFit="1"/>
    </xf>
    <xf numFmtId="0" fontId="88" fillId="0" borderId="0" xfId="0" applyFont="1" applyFill="1" applyAlignment="1">
      <alignment horizontal="left" vertical="center"/>
    </xf>
    <xf numFmtId="41" fontId="83" fillId="0" borderId="0" xfId="0" applyNumberFormat="1" applyFont="1" applyFill="1" applyAlignment="1">
      <alignment horizontal="left" vertical="center"/>
    </xf>
    <xf numFmtId="185" fontId="73" fillId="0" borderId="0" xfId="0" applyNumberFormat="1" applyFont="1" applyFill="1" applyBorder="1" applyAlignment="1">
      <alignment horizontal="left" vertical="center"/>
    </xf>
    <xf numFmtId="41" fontId="73" fillId="0" borderId="3" xfId="1" applyFont="1" applyFill="1" applyBorder="1" applyAlignment="1">
      <alignment horizontal="right" vertical="center"/>
    </xf>
    <xf numFmtId="41" fontId="73" fillId="0" borderId="2" xfId="0" applyNumberFormat="1" applyFont="1" applyFill="1" applyBorder="1" applyAlignment="1">
      <alignment horizontal="center" vertical="center" shrinkToFit="1"/>
    </xf>
    <xf numFmtId="41" fontId="88" fillId="0" borderId="0" xfId="1" applyFont="1" applyFill="1" applyAlignment="1">
      <alignment horizontal="left" vertical="center"/>
    </xf>
    <xf numFmtId="41" fontId="73" fillId="0" borderId="0" xfId="1" applyFont="1" applyFill="1" applyBorder="1" applyAlignment="1">
      <alignment horizontal="center" vertical="center"/>
    </xf>
    <xf numFmtId="41" fontId="88" fillId="0" borderId="0" xfId="1" applyFont="1" applyFill="1" applyBorder="1" applyAlignment="1">
      <alignment horizontal="left" vertical="center"/>
    </xf>
    <xf numFmtId="185" fontId="73" fillId="0" borderId="0" xfId="0" applyNumberFormat="1" applyFont="1" applyFill="1" applyBorder="1" applyAlignment="1">
      <alignment horizontal="right" vertical="center"/>
    </xf>
    <xf numFmtId="41" fontId="83" fillId="0" borderId="0" xfId="1" applyFont="1" applyFill="1" applyBorder="1" applyAlignment="1">
      <alignment horizontal="center" vertical="center"/>
    </xf>
    <xf numFmtId="185" fontId="73" fillId="0" borderId="2" xfId="0" applyNumberFormat="1" applyFont="1" applyFill="1" applyBorder="1" applyAlignment="1">
      <alignment horizontal="right" vertical="center"/>
    </xf>
    <xf numFmtId="41" fontId="83" fillId="0" borderId="0" xfId="0" applyNumberFormat="1" applyFont="1" applyFill="1" applyAlignment="1">
      <alignment horizontal="center" vertical="center"/>
    </xf>
    <xf numFmtId="41" fontId="73" fillId="0" borderId="2" xfId="0" applyNumberFormat="1" applyFont="1" applyFill="1" applyBorder="1" applyAlignment="1">
      <alignment horizontal="right" vertical="center"/>
    </xf>
    <xf numFmtId="0" fontId="90" fillId="0" borderId="2" xfId="0" applyFont="1" applyFill="1" applyBorder="1" applyAlignment="1">
      <alignment horizontal="distributed" vertical="center" wrapText="1"/>
    </xf>
    <xf numFmtId="176" fontId="73" fillId="0" borderId="2" xfId="0" applyNumberFormat="1" applyFont="1" applyFill="1" applyBorder="1" applyAlignment="1">
      <alignment horizontal="right" vertical="center"/>
    </xf>
    <xf numFmtId="41" fontId="73" fillId="0" borderId="0" xfId="1" applyFont="1" applyFill="1" applyAlignment="1">
      <alignment horizontal="center" vertical="center"/>
    </xf>
    <xf numFmtId="41" fontId="73" fillId="0" borderId="0" xfId="0" applyNumberFormat="1" applyFont="1" applyFill="1" applyAlignment="1">
      <alignment horizontal="center" vertical="center"/>
    </xf>
    <xf numFmtId="41" fontId="73" fillId="0" borderId="2" xfId="1" applyFont="1" applyFill="1" applyBorder="1" applyAlignment="1">
      <alignment horizontal="right" vertical="center"/>
    </xf>
    <xf numFmtId="41" fontId="88" fillId="0" borderId="13" xfId="0" applyNumberFormat="1" applyFont="1" applyFill="1" applyBorder="1" applyAlignment="1">
      <alignment horizontal="center" vertical="center" shrinkToFit="1"/>
    </xf>
    <xf numFmtId="0" fontId="73" fillId="0" borderId="2" xfId="0" applyFont="1" applyFill="1" applyBorder="1" applyAlignment="1">
      <alignment horizontal="center" vertical="center" wrapText="1"/>
    </xf>
    <xf numFmtId="41" fontId="73" fillId="0" borderId="11" xfId="0" applyNumberFormat="1" applyFont="1" applyFill="1" applyBorder="1" applyAlignment="1">
      <alignment horizontal="right" vertical="center" shrinkToFit="1"/>
    </xf>
    <xf numFmtId="0" fontId="90" fillId="0" borderId="11" xfId="0" applyFont="1" applyFill="1" applyBorder="1" applyAlignment="1">
      <alignment horizontal="distributed" vertical="center"/>
    </xf>
    <xf numFmtId="41" fontId="73" fillId="0" borderId="11" xfId="1" applyFont="1" applyFill="1" applyBorder="1" applyAlignment="1">
      <alignment horizontal="center" vertical="center"/>
    </xf>
    <xf numFmtId="41" fontId="91" fillId="0" borderId="44" xfId="0" applyNumberFormat="1" applyFont="1" applyFill="1" applyBorder="1" applyAlignment="1">
      <alignment horizontal="center" vertical="center" wrapText="1" shrinkToFit="1"/>
    </xf>
    <xf numFmtId="0" fontId="90" fillId="0" borderId="3" xfId="0" applyFont="1" applyFill="1" applyBorder="1" applyAlignment="1">
      <alignment horizontal="distributed" vertical="center"/>
    </xf>
    <xf numFmtId="0" fontId="90" fillId="0" borderId="3" xfId="0" applyFont="1" applyFill="1" applyBorder="1" applyAlignment="1">
      <alignment horizontal="distributed" vertical="center" shrinkToFit="1"/>
    </xf>
    <xf numFmtId="0" fontId="92" fillId="0" borderId="3" xfId="0" applyFont="1" applyFill="1" applyBorder="1" applyAlignment="1">
      <alignment horizontal="distributed" vertical="center"/>
    </xf>
    <xf numFmtId="41" fontId="57" fillId="0" borderId="0" xfId="4" applyNumberFormat="1" applyFont="1" applyFill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41" fontId="73" fillId="0" borderId="2" xfId="1" applyFont="1" applyFill="1" applyBorder="1" applyAlignment="1">
      <alignment horizontal="center" vertical="center" shrinkToFit="1"/>
    </xf>
    <xf numFmtId="41" fontId="88" fillId="0" borderId="0" xfId="1" applyFont="1" applyFill="1" applyBorder="1" applyAlignment="1">
      <alignment horizontal="center" vertical="center"/>
    </xf>
    <xf numFmtId="41" fontId="83" fillId="0" borderId="0" xfId="1" applyFont="1" applyFill="1" applyBorder="1" applyAlignment="1">
      <alignment horizontal="right" vertical="center"/>
    </xf>
    <xf numFmtId="0" fontId="83" fillId="0" borderId="0" xfId="0" applyFont="1" applyFill="1" applyAlignment="1">
      <alignment horizontal="centerContinuous" vertical="center"/>
    </xf>
    <xf numFmtId="0" fontId="83" fillId="0" borderId="0" xfId="0" applyFont="1" applyFill="1" applyAlignment="1">
      <alignment vertical="center"/>
    </xf>
    <xf numFmtId="196" fontId="87" fillId="0" borderId="0" xfId="3" applyNumberFormat="1" applyFont="1" applyFill="1" applyBorder="1" applyAlignment="1">
      <alignment horizontal="right" vertical="center"/>
    </xf>
    <xf numFmtId="196" fontId="94" fillId="0" borderId="0" xfId="3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73" fillId="0" borderId="25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73" fillId="0" borderId="8" xfId="0" applyFont="1" applyFill="1" applyBorder="1" applyAlignment="1">
      <alignment vertical="center"/>
    </xf>
    <xf numFmtId="0" fontId="73" fillId="0" borderId="1" xfId="0" applyFont="1" applyFill="1" applyBorder="1" applyAlignment="1">
      <alignment vertical="center"/>
    </xf>
    <xf numFmtId="0" fontId="73" fillId="0" borderId="6" xfId="0" applyFont="1" applyFill="1" applyBorder="1" applyAlignment="1">
      <alignment vertical="center"/>
    </xf>
    <xf numFmtId="41" fontId="73" fillId="0" borderId="12" xfId="1" applyFont="1" applyFill="1" applyBorder="1" applyAlignment="1">
      <alignment vertical="center"/>
    </xf>
    <xf numFmtId="41" fontId="91" fillId="0" borderId="12" xfId="1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vertical="center"/>
    </xf>
    <xf numFmtId="0" fontId="90" fillId="0" borderId="23" xfId="0" applyFont="1" applyFill="1" applyBorder="1" applyAlignment="1">
      <alignment vertical="center"/>
    </xf>
    <xf numFmtId="0" fontId="90" fillId="0" borderId="24" xfId="0" applyFont="1" applyFill="1" applyBorder="1" applyAlignment="1">
      <alignment vertical="center"/>
    </xf>
    <xf numFmtId="198" fontId="73" fillId="0" borderId="0" xfId="0" applyNumberFormat="1" applyFont="1" applyFill="1" applyBorder="1" applyAlignment="1">
      <alignment horizontal="left" vertical="center"/>
    </xf>
    <xf numFmtId="41" fontId="73" fillId="0" borderId="2" xfId="1" applyFont="1" applyFill="1" applyBorder="1" applyAlignment="1">
      <alignment vertical="center"/>
    </xf>
    <xf numFmtId="41" fontId="91" fillId="0" borderId="2" xfId="1" applyFont="1" applyFill="1" applyBorder="1" applyAlignment="1">
      <alignment horizontal="center" vertical="center"/>
    </xf>
    <xf numFmtId="41" fontId="91" fillId="0" borderId="2" xfId="1" applyFont="1" applyFill="1" applyBorder="1" applyAlignment="1">
      <alignment vertical="center"/>
    </xf>
    <xf numFmtId="0" fontId="92" fillId="0" borderId="3" xfId="0" applyFont="1" applyFill="1" applyBorder="1" applyAlignment="1">
      <alignment vertical="center"/>
    </xf>
    <xf numFmtId="0" fontId="90" fillId="0" borderId="5" xfId="0" applyFont="1" applyFill="1" applyBorder="1" applyAlignment="1">
      <alignment vertical="center"/>
    </xf>
    <xf numFmtId="0" fontId="90" fillId="0" borderId="4" xfId="0" applyFont="1" applyFill="1" applyBorder="1" applyAlignment="1">
      <alignment vertical="center"/>
    </xf>
    <xf numFmtId="0" fontId="91" fillId="0" borderId="3" xfId="0" applyFont="1" applyFill="1" applyBorder="1" applyAlignment="1">
      <alignment vertical="center"/>
    </xf>
    <xf numFmtId="41" fontId="73" fillId="0" borderId="0" xfId="0" applyNumberFormat="1" applyFont="1" applyFill="1" applyBorder="1" applyAlignment="1">
      <alignment horizontal="left" vertical="center"/>
    </xf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vertical="center"/>
    </xf>
    <xf numFmtId="0" fontId="91" fillId="0" borderId="2" xfId="0" applyFont="1" applyFill="1" applyBorder="1" applyAlignment="1">
      <alignment vertical="center" shrinkToFit="1"/>
    </xf>
    <xf numFmtId="0" fontId="73" fillId="0" borderId="0" xfId="0" applyFont="1" applyFill="1" applyBorder="1" applyAlignment="1">
      <alignment horizontal="left" vertical="center" shrinkToFit="1"/>
    </xf>
    <xf numFmtId="0" fontId="83" fillId="0" borderId="0" xfId="0" applyFont="1" applyFill="1" applyBorder="1" applyAlignment="1">
      <alignment horizontal="left" vertical="center" shrinkToFit="1"/>
    </xf>
    <xf numFmtId="0" fontId="91" fillId="0" borderId="2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vertical="center"/>
    </xf>
    <xf numFmtId="0" fontId="92" fillId="0" borderId="4" xfId="0" applyFont="1" applyFill="1" applyBorder="1" applyAlignment="1">
      <alignment vertical="center"/>
    </xf>
    <xf numFmtId="41" fontId="73" fillId="0" borderId="0" xfId="1" applyFont="1" applyFill="1" applyBorder="1" applyAlignment="1">
      <alignment horizontal="left" vertical="center"/>
    </xf>
    <xf numFmtId="41" fontId="83" fillId="0" borderId="0" xfId="1" applyFont="1" applyFill="1" applyBorder="1" applyAlignment="1">
      <alignment horizontal="left" vertical="center"/>
    </xf>
    <xf numFmtId="0" fontId="73" fillId="0" borderId="0" xfId="0" applyNumberFormat="1" applyFont="1" applyFill="1" applyBorder="1" applyAlignment="1">
      <alignment horizontal="center" vertical="center"/>
    </xf>
    <xf numFmtId="41" fontId="73" fillId="0" borderId="0" xfId="0" applyNumberFormat="1" applyFont="1" applyFill="1" applyBorder="1" applyAlignment="1">
      <alignment horizontal="center" vertical="center"/>
    </xf>
    <xf numFmtId="189" fontId="73" fillId="0" borderId="0" xfId="1" applyNumberFormat="1" applyFont="1" applyFill="1" applyBorder="1" applyAlignment="1">
      <alignment horizontal="center" vertical="center"/>
    </xf>
    <xf numFmtId="188" fontId="90" fillId="0" borderId="0" xfId="1" applyNumberFormat="1" applyFont="1" applyFill="1" applyBorder="1" applyAlignment="1">
      <alignment horizontal="center" vertical="center"/>
    </xf>
    <xf numFmtId="177" fontId="73" fillId="0" borderId="0" xfId="1" applyNumberFormat="1" applyFont="1" applyFill="1" applyBorder="1" applyAlignment="1">
      <alignment horizontal="left" vertical="center"/>
    </xf>
    <xf numFmtId="177" fontId="83" fillId="0" borderId="0" xfId="1" applyNumberFormat="1" applyFont="1" applyFill="1" applyBorder="1" applyAlignment="1">
      <alignment horizontal="left" vertical="center"/>
    </xf>
    <xf numFmtId="189" fontId="73" fillId="0" borderId="10" xfId="1" applyNumberFormat="1" applyFont="1" applyFill="1" applyBorder="1" applyAlignment="1">
      <alignment horizontal="center" vertical="center"/>
    </xf>
    <xf numFmtId="188" fontId="90" fillId="0" borderId="10" xfId="1" applyNumberFormat="1" applyFont="1" applyFill="1" applyBorder="1" applyAlignment="1">
      <alignment horizontal="center" vertical="center"/>
    </xf>
    <xf numFmtId="0" fontId="73" fillId="0" borderId="8" xfId="0" applyFont="1" applyFill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/>
    </xf>
    <xf numFmtId="0" fontId="50" fillId="0" borderId="9" xfId="2" applyFont="1" applyFill="1" applyBorder="1" applyAlignment="1">
      <alignment horizontal="left" vertical="center"/>
    </xf>
    <xf numFmtId="41" fontId="83" fillId="0" borderId="0" xfId="1" applyFont="1" applyFill="1" applyAlignment="1">
      <alignment horizontal="center" vertical="center"/>
    </xf>
    <xf numFmtId="195" fontId="83" fillId="0" borderId="0" xfId="1" applyNumberFormat="1" applyFont="1" applyFill="1" applyBorder="1" applyAlignment="1">
      <alignment horizontal="center" vertical="center"/>
    </xf>
    <xf numFmtId="41" fontId="73" fillId="0" borderId="2" xfId="1" applyNumberFormat="1" applyFont="1" applyFill="1" applyBorder="1" applyAlignment="1">
      <alignment horizontal="center" vertical="center" shrinkToFit="1"/>
    </xf>
    <xf numFmtId="177" fontId="92" fillId="0" borderId="3" xfId="0" quotePrefix="1" applyNumberFormat="1" applyFont="1" applyFill="1" applyBorder="1" applyAlignment="1">
      <alignment vertical="center"/>
    </xf>
    <xf numFmtId="177" fontId="92" fillId="0" borderId="4" xfId="0" applyNumberFormat="1" applyFont="1" applyFill="1" applyBorder="1" applyAlignment="1">
      <alignment vertical="center"/>
    </xf>
    <xf numFmtId="0" fontId="83" fillId="0" borderId="0" xfId="0" applyNumberFormat="1" applyFont="1" applyFill="1" applyAlignment="1">
      <alignment horizontal="center" vertical="center"/>
    </xf>
    <xf numFmtId="43" fontId="83" fillId="0" borderId="0" xfId="0" applyNumberFormat="1" applyFont="1" applyFill="1" applyAlignment="1">
      <alignment horizontal="center" vertical="center"/>
    </xf>
    <xf numFmtId="177" fontId="83" fillId="0" borderId="0" xfId="1" applyNumberFormat="1" applyFont="1" applyFill="1" applyAlignment="1">
      <alignment horizontal="center" vertical="center"/>
    </xf>
    <xf numFmtId="41" fontId="83" fillId="0" borderId="0" xfId="0" applyNumberFormat="1" applyFont="1" applyFill="1" applyBorder="1" applyAlignment="1">
      <alignment horizontal="center" vertical="center"/>
    </xf>
    <xf numFmtId="177" fontId="92" fillId="0" borderId="3" xfId="0" applyNumberFormat="1" applyFont="1" applyFill="1" applyBorder="1" applyAlignment="1">
      <alignment vertical="center"/>
    </xf>
    <xf numFmtId="41" fontId="73" fillId="0" borderId="58" xfId="1" applyNumberFormat="1" applyFont="1" applyFill="1" applyBorder="1" applyAlignment="1">
      <alignment horizontal="center" vertical="center" shrinkToFit="1"/>
    </xf>
    <xf numFmtId="177" fontId="92" fillId="0" borderId="60" xfId="0" applyNumberFormat="1" applyFont="1" applyFill="1" applyBorder="1" applyAlignment="1">
      <alignment vertical="center"/>
    </xf>
    <xf numFmtId="177" fontId="92" fillId="0" borderId="62" xfId="0" applyNumberFormat="1" applyFont="1" applyFill="1" applyBorder="1" applyAlignment="1">
      <alignment vertical="center"/>
    </xf>
    <xf numFmtId="41" fontId="73" fillId="0" borderId="12" xfId="1" applyNumberFormat="1" applyFont="1" applyFill="1" applyBorder="1" applyAlignment="1">
      <alignment horizontal="center" vertical="center" shrinkToFit="1"/>
    </xf>
    <xf numFmtId="41" fontId="92" fillId="0" borderId="20" xfId="0" applyNumberFormat="1" applyFont="1" applyFill="1" applyBorder="1" applyAlignment="1">
      <alignment vertical="center" wrapText="1" shrinkToFit="1"/>
    </xf>
    <xf numFmtId="41" fontId="92" fillId="0" borderId="21" xfId="0" applyNumberFormat="1" applyFont="1" applyFill="1" applyBorder="1" applyAlignment="1">
      <alignment vertical="center" wrapText="1" shrinkToFit="1"/>
    </xf>
    <xf numFmtId="41" fontId="73" fillId="0" borderId="9" xfId="0" applyNumberFormat="1" applyFont="1" applyFill="1" applyBorder="1" applyAlignment="1">
      <alignment horizontal="center" vertical="center"/>
    </xf>
    <xf numFmtId="41" fontId="73" fillId="0" borderId="2" xfId="0" applyNumberFormat="1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41" fontId="73" fillId="0" borderId="3" xfId="0" applyNumberFormat="1" applyFont="1" applyFill="1" applyBorder="1" applyAlignment="1">
      <alignment vertical="center"/>
    </xf>
    <xf numFmtId="41" fontId="73" fillId="0" borderId="4" xfId="0" applyNumberFormat="1" applyFont="1" applyFill="1" applyBorder="1" applyAlignment="1">
      <alignment vertical="center"/>
    </xf>
    <xf numFmtId="41" fontId="73" fillId="0" borderId="9" xfId="1" applyFont="1" applyFill="1" applyBorder="1" applyAlignment="1">
      <alignment horizontal="center" vertical="center"/>
    </xf>
    <xf numFmtId="177" fontId="83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vertical="center"/>
    </xf>
    <xf numFmtId="178" fontId="87" fillId="0" borderId="0" xfId="3" applyNumberFormat="1" applyFont="1" applyFill="1" applyBorder="1" applyAlignment="1">
      <alignment horizontal="right" vertical="center"/>
    </xf>
    <xf numFmtId="178" fontId="94" fillId="0" borderId="0" xfId="3" applyNumberFormat="1" applyFont="1" applyFill="1" applyBorder="1" applyAlignment="1">
      <alignment horizontal="right" vertical="center"/>
    </xf>
    <xf numFmtId="0" fontId="73" fillId="0" borderId="0" xfId="0" applyNumberFormat="1" applyFont="1" applyFill="1" applyAlignment="1">
      <alignment horizontal="left" vertical="center"/>
    </xf>
    <xf numFmtId="0" fontId="83" fillId="0" borderId="0" xfId="0" applyNumberFormat="1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left" vertical="center"/>
    </xf>
    <xf numFmtId="0" fontId="83" fillId="0" borderId="0" xfId="0" applyNumberFormat="1" applyFont="1" applyFill="1" applyBorder="1" applyAlignment="1">
      <alignment horizontal="left" vertical="center"/>
    </xf>
    <xf numFmtId="41" fontId="73" fillId="0" borderId="4" xfId="1" applyFont="1" applyFill="1" applyBorder="1" applyAlignment="1">
      <alignment horizontal="center" vertical="center"/>
    </xf>
    <xf numFmtId="41" fontId="73" fillId="0" borderId="0" xfId="1" applyFont="1" applyFill="1" applyBorder="1" applyAlignment="1">
      <alignment horizontal="center" vertical="center" shrinkToFit="1"/>
    </xf>
    <xf numFmtId="41" fontId="83" fillId="0" borderId="0" xfId="1" applyFont="1" applyFill="1" applyBorder="1" applyAlignment="1">
      <alignment horizontal="center" vertical="center" shrinkToFit="1"/>
    </xf>
    <xf numFmtId="0" fontId="87" fillId="0" borderId="0" xfId="0" applyFont="1" applyFill="1" applyAlignment="1">
      <alignment horizontal="left" vertical="center"/>
    </xf>
    <xf numFmtId="0" fontId="88" fillId="0" borderId="0" xfId="0" applyNumberFormat="1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188" fontId="88" fillId="0" borderId="0" xfId="1" applyNumberFormat="1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 shrinkToFit="1"/>
    </xf>
    <xf numFmtId="176" fontId="73" fillId="0" borderId="0" xfId="1" applyNumberFormat="1" applyFont="1" applyFill="1" applyBorder="1" applyAlignment="1">
      <alignment horizontal="right" vertical="center" indent="2"/>
    </xf>
    <xf numFmtId="176" fontId="73" fillId="0" borderId="0" xfId="0" applyNumberFormat="1" applyFont="1" applyFill="1" applyBorder="1" applyAlignment="1">
      <alignment horizontal="right" vertical="center" indent="2"/>
    </xf>
    <xf numFmtId="41" fontId="90" fillId="0" borderId="0" xfId="0" applyNumberFormat="1" applyFont="1" applyFill="1" applyBorder="1" applyAlignment="1">
      <alignment horizontal="left" vertical="center" indent="1" shrinkToFit="1"/>
    </xf>
    <xf numFmtId="0" fontId="97" fillId="0" borderId="0" xfId="0" applyNumberFormat="1" applyFont="1" applyFill="1" applyBorder="1" applyAlignment="1">
      <alignment horizontal="left" vertical="center" indent="1" shrinkToFit="1"/>
    </xf>
    <xf numFmtId="0" fontId="90" fillId="0" borderId="0" xfId="0" applyNumberFormat="1" applyFont="1" applyFill="1" applyBorder="1" applyAlignment="1">
      <alignment horizontal="left" vertical="center" indent="1" shrinkToFit="1"/>
    </xf>
    <xf numFmtId="0" fontId="73" fillId="0" borderId="0" xfId="0" applyNumberFormat="1" applyFont="1" applyFill="1" applyBorder="1" applyAlignment="1">
      <alignment horizontal="left" vertical="center" wrapText="1" indent="1"/>
    </xf>
    <xf numFmtId="0" fontId="83" fillId="0" borderId="0" xfId="0" applyNumberFormat="1" applyFont="1" applyFill="1" applyBorder="1" applyAlignment="1">
      <alignment horizontal="left" vertical="center" wrapText="1" inden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horizontal="center" vertical="center" shrinkToFit="1"/>
    </xf>
    <xf numFmtId="42" fontId="87" fillId="0" borderId="0" xfId="3" applyFont="1" applyFill="1" applyBorder="1" applyAlignment="1">
      <alignment horizontal="center" vertical="center"/>
    </xf>
    <xf numFmtId="42" fontId="94" fillId="0" borderId="0" xfId="3" applyFont="1" applyFill="1" applyBorder="1" applyAlignment="1">
      <alignment horizontal="center" vertical="center"/>
    </xf>
    <xf numFmtId="0" fontId="73" fillId="0" borderId="0" xfId="0" applyFont="1"/>
    <xf numFmtId="0" fontId="83" fillId="0" borderId="0" xfId="0" applyFont="1"/>
    <xf numFmtId="0" fontId="98" fillId="0" borderId="0" xfId="0" applyFont="1"/>
    <xf numFmtId="0" fontId="94" fillId="0" borderId="0" xfId="0" applyFont="1" applyFill="1" applyBorder="1" applyAlignment="1">
      <alignment horizontal="left" vertical="center"/>
    </xf>
    <xf numFmtId="3" fontId="83" fillId="0" borderId="0" xfId="0" applyNumberFormat="1" applyFont="1" applyFill="1" applyBorder="1" applyAlignment="1">
      <alignment horizontal="center" vertical="center"/>
    </xf>
    <xf numFmtId="41" fontId="83" fillId="0" borderId="0" xfId="1" applyFont="1" applyFill="1" applyBorder="1" applyAlignment="1">
      <alignment vertical="center" shrinkToFit="1"/>
    </xf>
    <xf numFmtId="41" fontId="97" fillId="0" borderId="0" xfId="1" applyFont="1" applyFill="1" applyBorder="1" applyAlignment="1">
      <alignment vertical="center" shrinkToFit="1"/>
    </xf>
    <xf numFmtId="176" fontId="83" fillId="0" borderId="0" xfId="0" applyNumberFormat="1" applyFont="1" applyFill="1" applyBorder="1" applyAlignment="1">
      <alignment horizontal="center" vertical="center" shrinkToFit="1"/>
    </xf>
    <xf numFmtId="41" fontId="88" fillId="0" borderId="0" xfId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178" fontId="87" fillId="0" borderId="10" xfId="3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41" fontId="73" fillId="0" borderId="0" xfId="1" applyFont="1" applyFill="1" applyBorder="1" applyAlignment="1">
      <alignment vertical="center" shrinkToFit="1"/>
    </xf>
    <xf numFmtId="190" fontId="73" fillId="0" borderId="0" xfId="0" applyNumberFormat="1" applyFont="1" applyFill="1" applyBorder="1" applyAlignment="1">
      <alignment horizontal="center" vertical="center"/>
    </xf>
    <xf numFmtId="41" fontId="90" fillId="0" borderId="0" xfId="1" applyFont="1" applyFill="1" applyBorder="1" applyAlignment="1">
      <alignment vertical="center" shrinkToFit="1"/>
    </xf>
    <xf numFmtId="3" fontId="90" fillId="0" borderId="12" xfId="0" applyNumberFormat="1" applyFont="1" applyFill="1" applyBorder="1" applyAlignment="1">
      <alignment horizontal="center" vertical="center"/>
    </xf>
    <xf numFmtId="3" fontId="90" fillId="0" borderId="2" xfId="0" applyNumberFormat="1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3" fontId="73" fillId="0" borderId="12" xfId="0" applyNumberFormat="1" applyFont="1" applyFill="1" applyBorder="1" applyAlignment="1">
      <alignment horizontal="center" vertical="center"/>
    </xf>
    <xf numFmtId="177" fontId="73" fillId="0" borderId="0" xfId="1" applyNumberFormat="1" applyFont="1" applyFill="1" applyBorder="1" applyAlignment="1">
      <alignment horizontal="center" vertical="center"/>
    </xf>
    <xf numFmtId="43" fontId="88" fillId="0" borderId="0" xfId="1" applyNumberFormat="1" applyFont="1" applyFill="1" applyBorder="1" applyAlignment="1">
      <alignment horizontal="center" vertical="center" shrinkToFit="1"/>
    </xf>
    <xf numFmtId="193" fontId="88" fillId="0" borderId="0" xfId="0" applyNumberFormat="1" applyFont="1" applyFill="1" applyBorder="1" applyAlignment="1">
      <alignment horizontal="center" vertical="center"/>
    </xf>
    <xf numFmtId="193" fontId="73" fillId="0" borderId="0" xfId="0" applyNumberFormat="1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/>
    </xf>
    <xf numFmtId="41" fontId="90" fillId="0" borderId="0" xfId="0" applyNumberFormat="1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41" fontId="88" fillId="0" borderId="4" xfId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41" fontId="14" fillId="0" borderId="0" xfId="1" applyFont="1" applyFill="1" applyBorder="1" applyAlignment="1">
      <alignment horizontal="right" vertical="center"/>
    </xf>
    <xf numFmtId="41" fontId="14" fillId="0" borderId="51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0" fillId="0" borderId="3" xfId="0" applyNumberFormat="1" applyFont="1" applyFill="1" applyBorder="1" applyAlignment="1">
      <alignment vertical="center" wrapText="1"/>
    </xf>
    <xf numFmtId="0" fontId="90" fillId="0" borderId="5" xfId="0" applyNumberFormat="1" applyFont="1" applyFill="1" applyBorder="1" applyAlignment="1">
      <alignment vertical="center" wrapText="1"/>
    </xf>
    <xf numFmtId="0" fontId="90" fillId="0" borderId="4" xfId="0" applyNumberFormat="1" applyFont="1" applyFill="1" applyBorder="1" applyAlignment="1">
      <alignment vertical="center" wrapText="1"/>
    </xf>
    <xf numFmtId="41" fontId="88" fillId="0" borderId="12" xfId="1" applyNumberFormat="1" applyFont="1" applyFill="1" applyBorder="1" applyAlignment="1">
      <alignment horizontal="center" vertical="center" shrinkToFit="1"/>
    </xf>
    <xf numFmtId="41" fontId="88" fillId="0" borderId="2" xfId="1" applyNumberFormat="1" applyFont="1" applyFill="1" applyBorder="1" applyAlignment="1">
      <alignment horizontal="center" vertical="center" shrinkToFit="1"/>
    </xf>
    <xf numFmtId="41" fontId="88" fillId="0" borderId="2" xfId="0" applyNumberFormat="1" applyFont="1" applyFill="1" applyBorder="1" applyAlignment="1">
      <alignment horizontal="center" vertical="center"/>
    </xf>
    <xf numFmtId="0" fontId="88" fillId="0" borderId="4" xfId="0" applyFont="1" applyFill="1" applyBorder="1" applyAlignment="1">
      <alignment horizontal="center" vertical="center"/>
    </xf>
    <xf numFmtId="41" fontId="95" fillId="0" borderId="0" xfId="1" applyFont="1" applyFill="1" applyBorder="1" applyAlignment="1">
      <alignment horizontal="center" vertical="center"/>
    </xf>
    <xf numFmtId="178" fontId="105" fillId="0" borderId="0" xfId="3" applyNumberFormat="1" applyFont="1" applyFill="1" applyBorder="1" applyAlignment="1">
      <alignment horizontal="right" vertical="center"/>
    </xf>
    <xf numFmtId="178" fontId="106" fillId="0" borderId="0" xfId="3" applyNumberFormat="1" applyFont="1" applyFill="1" applyBorder="1" applyAlignment="1">
      <alignment horizontal="right" vertical="center"/>
    </xf>
    <xf numFmtId="0" fontId="88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04" fontId="1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13" fillId="0" borderId="101" xfId="0" applyFont="1" applyBorder="1" applyAlignment="1">
      <alignment horizontal="center" vertical="center" wrapText="1"/>
    </xf>
    <xf numFmtId="0" fontId="113" fillId="0" borderId="102" xfId="0" applyFont="1" applyBorder="1" applyAlignment="1">
      <alignment horizontal="center" vertical="center" wrapText="1"/>
    </xf>
    <xf numFmtId="0" fontId="101" fillId="0" borderId="89" xfId="0" applyFont="1" applyBorder="1" applyAlignment="1">
      <alignment horizontal="left" vertical="center" wrapText="1"/>
    </xf>
    <xf numFmtId="0" fontId="100" fillId="0" borderId="91" xfId="0" applyFont="1" applyBorder="1" applyAlignment="1">
      <alignment horizontal="center" vertical="center" wrapText="1"/>
    </xf>
    <xf numFmtId="0" fontId="101" fillId="0" borderId="95" xfId="0" applyFont="1" applyBorder="1" applyAlignment="1">
      <alignment horizontal="justify" vertical="center" wrapText="1"/>
    </xf>
    <xf numFmtId="0" fontId="101" fillId="0" borderId="96" xfId="0" applyFont="1" applyBorder="1" applyAlignment="1">
      <alignment horizontal="justify" vertical="center" wrapText="1"/>
    </xf>
    <xf numFmtId="0" fontId="100" fillId="0" borderId="94" xfId="0" applyFont="1" applyBorder="1" applyAlignment="1">
      <alignment horizontal="justify" vertical="center" wrapText="1"/>
    </xf>
    <xf numFmtId="0" fontId="100" fillId="0" borderId="93" xfId="0" applyFont="1" applyBorder="1" applyAlignment="1">
      <alignment horizontal="justify" vertical="center" wrapText="1"/>
    </xf>
    <xf numFmtId="0" fontId="100" fillId="0" borderId="98" xfId="0" applyFont="1" applyBorder="1" applyAlignment="1">
      <alignment horizontal="justify" vertical="center" wrapText="1"/>
    </xf>
    <xf numFmtId="0" fontId="114" fillId="0" borderId="0" xfId="0" applyFont="1" applyAlignment="1">
      <alignment horizontal="center" vertical="center"/>
    </xf>
    <xf numFmtId="0" fontId="100" fillId="0" borderId="90" xfId="0" applyFont="1" applyBorder="1" applyAlignment="1">
      <alignment horizontal="center" vertical="center" wrapText="1"/>
    </xf>
    <xf numFmtId="0" fontId="100" fillId="0" borderId="9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01" fillId="0" borderId="103" xfId="0" applyFont="1" applyBorder="1" applyAlignment="1">
      <alignment horizontal="center" vertical="center"/>
    </xf>
    <xf numFmtId="31" fontId="102" fillId="0" borderId="0" xfId="0" applyNumberFormat="1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1" fillId="0" borderId="92" xfId="0" applyFont="1" applyBorder="1" applyAlignment="1">
      <alignment horizontal="justify" vertical="center" wrapText="1"/>
    </xf>
    <xf numFmtId="0" fontId="101" fillId="0" borderId="94" xfId="0" applyFont="1" applyBorder="1" applyAlignment="1">
      <alignment horizontal="justify" vertical="center" wrapText="1"/>
    </xf>
    <xf numFmtId="0" fontId="101" fillId="0" borderId="96" xfId="0" applyFont="1" applyBorder="1" applyAlignment="1">
      <alignment horizontal="justify" vertical="center" wrapText="1"/>
    </xf>
    <xf numFmtId="0" fontId="101" fillId="0" borderId="93" xfId="0" applyFont="1" applyBorder="1" applyAlignment="1">
      <alignment horizontal="justify" vertical="center" wrapText="1"/>
    </xf>
    <xf numFmtId="0" fontId="101" fillId="0" borderId="95" xfId="0" applyFont="1" applyBorder="1" applyAlignment="1">
      <alignment horizontal="justify" vertical="center" wrapText="1"/>
    </xf>
    <xf numFmtId="0" fontId="101" fillId="0" borderId="90" xfId="0" applyFont="1" applyBorder="1" applyAlignment="1">
      <alignment horizontal="justify" vertical="center" wrapText="1"/>
    </xf>
    <xf numFmtId="0" fontId="101" fillId="0" borderId="9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wrapText="1" shrinkToFit="1"/>
    </xf>
    <xf numFmtId="0" fontId="9" fillId="0" borderId="0" xfId="0" applyFont="1" applyFill="1" applyAlignment="1">
      <alignment horizontal="left" vertical="center" wrapText="1" shrinkToFit="1"/>
    </xf>
    <xf numFmtId="0" fontId="64" fillId="0" borderId="0" xfId="5" applyFont="1" applyAlignment="1" applyProtection="1">
      <alignment horizontal="left"/>
    </xf>
    <xf numFmtId="0" fontId="9" fillId="0" borderId="0" xfId="0" applyFont="1" applyFill="1" applyAlignment="1">
      <alignment horizontal="right"/>
    </xf>
    <xf numFmtId="0" fontId="2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5" fillId="0" borderId="0" xfId="0" quotePrefix="1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7" fillId="0" borderId="0" xfId="0" quotePrefix="1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88" fillId="0" borderId="3" xfId="0" applyFont="1" applyFill="1" applyBorder="1" applyAlignment="1">
      <alignment horizontal="center" vertical="center"/>
    </xf>
    <xf numFmtId="0" fontId="88" fillId="0" borderId="4" xfId="0" applyFont="1" applyFill="1" applyBorder="1" applyAlignment="1">
      <alignment horizontal="center" vertical="center"/>
    </xf>
    <xf numFmtId="176" fontId="88" fillId="0" borderId="3" xfId="1" applyNumberFormat="1" applyFont="1" applyFill="1" applyBorder="1" applyAlignment="1">
      <alignment horizontal="right" vertical="center" indent="2"/>
    </xf>
    <xf numFmtId="176" fontId="88" fillId="0" borderId="5" xfId="1" applyNumberFormat="1" applyFont="1" applyFill="1" applyBorder="1" applyAlignment="1">
      <alignment horizontal="right" vertical="center" indent="2"/>
    </xf>
    <xf numFmtId="176" fontId="88" fillId="0" borderId="4" xfId="1" applyNumberFormat="1" applyFont="1" applyFill="1" applyBorder="1" applyAlignment="1">
      <alignment horizontal="right" vertical="center" indent="2"/>
    </xf>
    <xf numFmtId="176" fontId="88" fillId="0" borderId="3" xfId="0" applyNumberFormat="1" applyFont="1" applyFill="1" applyBorder="1" applyAlignment="1">
      <alignment horizontal="right" vertical="center" indent="2"/>
    </xf>
    <xf numFmtId="176" fontId="88" fillId="0" borderId="5" xfId="0" applyNumberFormat="1" applyFont="1" applyFill="1" applyBorder="1" applyAlignment="1">
      <alignment horizontal="right" vertical="center" indent="2"/>
    </xf>
    <xf numFmtId="176" fontId="88" fillId="0" borderId="4" xfId="0" applyNumberFormat="1" applyFont="1" applyFill="1" applyBorder="1" applyAlignment="1">
      <alignment horizontal="right" vertical="center" indent="2"/>
    </xf>
    <xf numFmtId="186" fontId="88" fillId="0" borderId="3" xfId="0" applyNumberFormat="1" applyFont="1" applyFill="1" applyBorder="1" applyAlignment="1">
      <alignment horizontal="center" vertical="center"/>
    </xf>
    <xf numFmtId="186" fontId="88" fillId="0" borderId="4" xfId="0" applyNumberFormat="1" applyFont="1" applyFill="1" applyBorder="1" applyAlignment="1">
      <alignment horizontal="center" vertical="center"/>
    </xf>
    <xf numFmtId="176" fontId="88" fillId="0" borderId="12" xfId="1" applyNumberFormat="1" applyFont="1" applyFill="1" applyBorder="1" applyAlignment="1">
      <alignment horizontal="right" vertical="center" indent="2"/>
    </xf>
    <xf numFmtId="41" fontId="88" fillId="0" borderId="3" xfId="0" applyNumberFormat="1" applyFont="1" applyFill="1" applyBorder="1" applyAlignment="1">
      <alignment horizontal="center" vertical="center"/>
    </xf>
    <xf numFmtId="41" fontId="88" fillId="0" borderId="4" xfId="0" applyNumberFormat="1" applyFont="1" applyFill="1" applyBorder="1" applyAlignment="1">
      <alignment horizontal="center" vertical="center"/>
    </xf>
    <xf numFmtId="41" fontId="88" fillId="0" borderId="22" xfId="0" applyNumberFormat="1" applyFont="1" applyFill="1" applyBorder="1" applyAlignment="1">
      <alignment horizontal="center" vertical="center"/>
    </xf>
    <xf numFmtId="41" fontId="88" fillId="0" borderId="24" xfId="0" applyNumberFormat="1" applyFont="1" applyFill="1" applyBorder="1" applyAlignment="1">
      <alignment horizontal="center" vertical="center"/>
    </xf>
    <xf numFmtId="186" fontId="88" fillId="0" borderId="22" xfId="0" applyNumberFormat="1" applyFont="1" applyFill="1" applyBorder="1" applyAlignment="1">
      <alignment horizontal="center" vertical="center"/>
    </xf>
    <xf numFmtId="186" fontId="88" fillId="0" borderId="24" xfId="0" applyNumberFormat="1" applyFont="1" applyFill="1" applyBorder="1" applyAlignment="1">
      <alignment horizontal="center" vertical="center"/>
    </xf>
    <xf numFmtId="191" fontId="88" fillId="0" borderId="40" xfId="1" applyNumberFormat="1" applyFont="1" applyFill="1" applyBorder="1" applyAlignment="1">
      <alignment horizontal="center" vertical="center"/>
    </xf>
    <xf numFmtId="191" fontId="88" fillId="0" borderId="13" xfId="1" applyNumberFormat="1" applyFont="1" applyFill="1" applyBorder="1" applyAlignment="1">
      <alignment horizontal="center" vertical="center"/>
    </xf>
    <xf numFmtId="191" fontId="88" fillId="0" borderId="12" xfId="1" applyNumberFormat="1" applyFont="1" applyFill="1" applyBorder="1" applyAlignment="1">
      <alignment horizontal="center" vertical="center"/>
    </xf>
    <xf numFmtId="176" fontId="88" fillId="0" borderId="22" xfId="1" applyNumberFormat="1" applyFont="1" applyFill="1" applyBorder="1" applyAlignment="1">
      <alignment horizontal="right" vertical="center" indent="2"/>
    </xf>
    <xf numFmtId="176" fontId="88" fillId="0" borderId="23" xfId="1" applyNumberFormat="1" applyFont="1" applyFill="1" applyBorder="1" applyAlignment="1">
      <alignment horizontal="right" vertical="center" indent="2"/>
    </xf>
    <xf numFmtId="176" fontId="88" fillId="0" borderId="24" xfId="1" applyNumberFormat="1" applyFont="1" applyFill="1" applyBorder="1" applyAlignment="1">
      <alignment horizontal="right" vertical="center" indent="2"/>
    </xf>
    <xf numFmtId="176" fontId="73" fillId="0" borderId="2" xfId="1" applyNumberFormat="1" applyFont="1" applyFill="1" applyBorder="1" applyAlignment="1">
      <alignment horizontal="right" vertical="center" indent="2"/>
    </xf>
    <xf numFmtId="186" fontId="73" fillId="0" borderId="2" xfId="0" applyNumberFormat="1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41" fontId="73" fillId="0" borderId="2" xfId="0" applyNumberFormat="1" applyFont="1" applyFill="1" applyBorder="1" applyAlignment="1">
      <alignment horizontal="center" vertical="center"/>
    </xf>
    <xf numFmtId="176" fontId="88" fillId="0" borderId="2" xfId="1" applyNumberFormat="1" applyFont="1" applyFill="1" applyBorder="1" applyAlignment="1">
      <alignment horizontal="right" vertical="center" indent="2"/>
    </xf>
    <xf numFmtId="191" fontId="73" fillId="0" borderId="13" xfId="1" applyNumberFormat="1" applyFont="1" applyFill="1" applyBorder="1" applyAlignment="1">
      <alignment horizontal="center" vertical="center"/>
    </xf>
    <xf numFmtId="191" fontId="73" fillId="0" borderId="12" xfId="1" applyNumberFormat="1" applyFont="1" applyFill="1" applyBorder="1" applyAlignment="1">
      <alignment horizontal="center" vertical="center"/>
    </xf>
    <xf numFmtId="41" fontId="73" fillId="0" borderId="11" xfId="0" applyNumberFormat="1" applyFont="1" applyFill="1" applyBorder="1" applyAlignment="1">
      <alignment horizontal="center" vertical="center"/>
    </xf>
    <xf numFmtId="176" fontId="73" fillId="0" borderId="20" xfId="1" applyNumberFormat="1" applyFont="1" applyFill="1" applyBorder="1" applyAlignment="1">
      <alignment horizontal="right" vertical="center" indent="2"/>
    </xf>
    <xf numFmtId="176" fontId="73" fillId="0" borderId="10" xfId="1" applyNumberFormat="1" applyFont="1" applyFill="1" applyBorder="1" applyAlignment="1">
      <alignment horizontal="right" vertical="center" indent="2"/>
    </xf>
    <xf numFmtId="176" fontId="73" fillId="0" borderId="21" xfId="1" applyNumberFormat="1" applyFont="1" applyFill="1" applyBorder="1" applyAlignment="1">
      <alignment horizontal="right" vertical="center" indent="2"/>
    </xf>
    <xf numFmtId="41" fontId="73" fillId="0" borderId="12" xfId="0" applyNumberFormat="1" applyFont="1" applyFill="1" applyBorder="1" applyAlignment="1">
      <alignment horizontal="center" vertical="center"/>
    </xf>
    <xf numFmtId="0" fontId="73" fillId="0" borderId="25" xfId="0" applyNumberFormat="1" applyFont="1" applyFill="1" applyBorder="1" applyAlignment="1">
      <alignment horizontal="center" vertical="center"/>
    </xf>
    <xf numFmtId="178" fontId="87" fillId="0" borderId="0" xfId="3" applyNumberFormat="1" applyFont="1" applyFill="1" applyBorder="1" applyAlignment="1">
      <alignment horizontal="right" vertical="center"/>
    </xf>
    <xf numFmtId="192" fontId="73" fillId="0" borderId="10" xfId="1" applyNumberFormat="1" applyFont="1" applyFill="1" applyBorder="1" applyAlignment="1">
      <alignment horizontal="right" vertical="center"/>
    </xf>
    <xf numFmtId="187" fontId="73" fillId="0" borderId="10" xfId="1" applyNumberFormat="1" applyFont="1" applyFill="1" applyBorder="1" applyAlignment="1">
      <alignment horizontal="center" vertical="center" shrinkToFit="1"/>
    </xf>
    <xf numFmtId="177" fontId="73" fillId="0" borderId="0" xfId="1" applyNumberFormat="1" applyFont="1" applyFill="1" applyBorder="1" applyAlignment="1">
      <alignment horizontal="left" vertical="center"/>
    </xf>
    <xf numFmtId="186" fontId="73" fillId="0" borderId="26" xfId="0" applyNumberFormat="1" applyFont="1" applyFill="1" applyBorder="1" applyAlignment="1">
      <alignment horizontal="center" vertical="center"/>
    </xf>
    <xf numFmtId="186" fontId="73" fillId="0" borderId="28" xfId="0" applyNumberFormat="1" applyFont="1" applyFill="1" applyBorder="1" applyAlignment="1">
      <alignment horizontal="center" vertical="center"/>
    </xf>
    <xf numFmtId="0" fontId="90" fillId="0" borderId="10" xfId="0" applyNumberFormat="1" applyFont="1" applyFill="1" applyBorder="1" applyAlignment="1">
      <alignment horizontal="left" vertical="center"/>
    </xf>
    <xf numFmtId="0" fontId="90" fillId="0" borderId="21" xfId="0" applyNumberFormat="1" applyFont="1" applyFill="1" applyBorder="1" applyAlignment="1">
      <alignment horizontal="left" vertical="center"/>
    </xf>
    <xf numFmtId="0" fontId="73" fillId="0" borderId="3" xfId="0" applyNumberFormat="1" applyFont="1" applyFill="1" applyBorder="1" applyAlignment="1">
      <alignment horizontal="center" vertical="center"/>
    </xf>
    <xf numFmtId="0" fontId="73" fillId="0" borderId="5" xfId="0" applyNumberFormat="1" applyFont="1" applyFill="1" applyBorder="1" applyAlignment="1">
      <alignment horizontal="center" vertical="center"/>
    </xf>
    <xf numFmtId="0" fontId="73" fillId="0" borderId="4" xfId="0" applyNumberFormat="1" applyFont="1" applyFill="1" applyBorder="1" applyAlignment="1">
      <alignment horizontal="center" vertical="center"/>
    </xf>
    <xf numFmtId="176" fontId="73" fillId="0" borderId="3" xfId="0" applyNumberFormat="1" applyFont="1" applyFill="1" applyBorder="1" applyAlignment="1">
      <alignment horizontal="right" vertical="center" indent="2"/>
    </xf>
    <xf numFmtId="176" fontId="73" fillId="0" borderId="5" xfId="0" applyNumberFormat="1" applyFont="1" applyFill="1" applyBorder="1" applyAlignment="1">
      <alignment horizontal="right" vertical="center" indent="2"/>
    </xf>
    <xf numFmtId="176" fontId="73" fillId="0" borderId="4" xfId="0" applyNumberFormat="1" applyFont="1" applyFill="1" applyBorder="1" applyAlignment="1">
      <alignment horizontal="right" vertical="center" indent="2"/>
    </xf>
    <xf numFmtId="0" fontId="73" fillId="0" borderId="25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186" fontId="88" fillId="0" borderId="12" xfId="0" applyNumberFormat="1" applyFont="1" applyFill="1" applyBorder="1" applyAlignment="1">
      <alignment horizontal="center" vertical="center"/>
    </xf>
    <xf numFmtId="176" fontId="88" fillId="0" borderId="20" xfId="1" applyNumberFormat="1" applyFont="1" applyFill="1" applyBorder="1" applyAlignment="1">
      <alignment horizontal="right" vertical="center" indent="2"/>
    </xf>
    <xf numFmtId="176" fontId="88" fillId="0" borderId="10" xfId="1" applyNumberFormat="1" applyFont="1" applyFill="1" applyBorder="1" applyAlignment="1">
      <alignment horizontal="right" vertical="center" indent="2"/>
    </xf>
    <xf numFmtId="176" fontId="88" fillId="0" borderId="21" xfId="1" applyNumberFormat="1" applyFont="1" applyFill="1" applyBorder="1" applyAlignment="1">
      <alignment horizontal="right" vertical="center" indent="2"/>
    </xf>
    <xf numFmtId="0" fontId="73" fillId="0" borderId="2" xfId="0" applyNumberFormat="1" applyFont="1" applyFill="1" applyBorder="1" applyAlignment="1">
      <alignment horizontal="center" vertical="center"/>
    </xf>
    <xf numFmtId="41" fontId="73" fillId="0" borderId="43" xfId="1" applyFont="1" applyFill="1" applyBorder="1" applyAlignment="1">
      <alignment horizontal="center" vertical="center"/>
    </xf>
    <xf numFmtId="41" fontId="73" fillId="0" borderId="66" xfId="1" applyFont="1" applyFill="1" applyBorder="1" applyAlignment="1">
      <alignment horizontal="center" vertical="center"/>
    </xf>
    <xf numFmtId="41" fontId="73" fillId="0" borderId="42" xfId="1" applyFont="1" applyFill="1" applyBorder="1" applyAlignment="1">
      <alignment horizontal="center" vertical="center"/>
    </xf>
    <xf numFmtId="41" fontId="73" fillId="0" borderId="2" xfId="1" applyFont="1" applyFill="1" applyBorder="1" applyAlignment="1">
      <alignment horizontal="center" vertical="center"/>
    </xf>
    <xf numFmtId="0" fontId="90" fillId="0" borderId="43" xfId="0" applyNumberFormat="1" applyFont="1" applyFill="1" applyBorder="1" applyAlignment="1">
      <alignment horizontal="center" vertical="center"/>
    </xf>
    <xf numFmtId="0" fontId="90" fillId="0" borderId="66" xfId="0" applyNumberFormat="1" applyFont="1" applyFill="1" applyBorder="1" applyAlignment="1">
      <alignment horizontal="center" vertical="center"/>
    </xf>
    <xf numFmtId="0" fontId="90" fillId="0" borderId="42" xfId="0" applyNumberFormat="1" applyFont="1" applyFill="1" applyBorder="1" applyAlignment="1">
      <alignment horizontal="center" vertical="center"/>
    </xf>
    <xf numFmtId="0" fontId="90" fillId="0" borderId="2" xfId="0" applyNumberFormat="1" applyFont="1" applyFill="1" applyBorder="1" applyAlignment="1">
      <alignment horizontal="center" vertical="center"/>
    </xf>
    <xf numFmtId="0" fontId="73" fillId="0" borderId="43" xfId="0" applyNumberFormat="1" applyFont="1" applyFill="1" applyBorder="1" applyAlignment="1">
      <alignment horizontal="center" vertical="center"/>
    </xf>
    <xf numFmtId="0" fontId="73" fillId="0" borderId="66" xfId="0" applyNumberFormat="1" applyFont="1" applyFill="1" applyBorder="1" applyAlignment="1">
      <alignment horizontal="center" vertical="center"/>
    </xf>
    <xf numFmtId="0" fontId="73" fillId="0" borderId="42" xfId="0" applyNumberFormat="1" applyFont="1" applyFill="1" applyBorder="1" applyAlignment="1">
      <alignment horizontal="center" vertical="center"/>
    </xf>
    <xf numFmtId="0" fontId="73" fillId="0" borderId="9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73" fillId="0" borderId="7" xfId="0" applyNumberFormat="1" applyFont="1" applyFill="1" applyBorder="1" applyAlignment="1">
      <alignment horizontal="center" vertical="center"/>
    </xf>
    <xf numFmtId="0" fontId="73" fillId="0" borderId="20" xfId="0" applyNumberFormat="1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>
      <alignment horizontal="center" vertical="center"/>
    </xf>
    <xf numFmtId="0" fontId="73" fillId="0" borderId="21" xfId="0" applyNumberFormat="1" applyFont="1" applyFill="1" applyBorder="1" applyAlignment="1">
      <alignment horizontal="center" vertical="center"/>
    </xf>
    <xf numFmtId="0" fontId="90" fillId="0" borderId="22" xfId="0" applyNumberFormat="1" applyFont="1" applyFill="1" applyBorder="1" applyAlignment="1">
      <alignment horizontal="left" vertical="center"/>
    </xf>
    <xf numFmtId="0" fontId="90" fillId="0" borderId="23" xfId="0" applyNumberFormat="1" applyFont="1" applyFill="1" applyBorder="1" applyAlignment="1">
      <alignment horizontal="left" vertical="center"/>
    </xf>
    <xf numFmtId="0" fontId="90" fillId="0" borderId="24" xfId="0" applyNumberFormat="1" applyFont="1" applyFill="1" applyBorder="1" applyAlignment="1">
      <alignment horizontal="left" vertical="center"/>
    </xf>
    <xf numFmtId="0" fontId="90" fillId="0" borderId="3" xfId="0" applyNumberFormat="1" applyFont="1" applyFill="1" applyBorder="1" applyAlignment="1">
      <alignment horizontal="left" vertical="center"/>
    </xf>
    <xf numFmtId="0" fontId="90" fillId="0" borderId="5" xfId="0" applyNumberFormat="1" applyFont="1" applyFill="1" applyBorder="1" applyAlignment="1">
      <alignment horizontal="left" vertical="center"/>
    </xf>
    <xf numFmtId="0" fontId="90" fillId="0" borderId="4" xfId="0" applyNumberFormat="1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center" vertical="center"/>
    </xf>
    <xf numFmtId="192" fontId="73" fillId="0" borderId="0" xfId="1" applyNumberFormat="1" applyFont="1" applyFill="1" applyBorder="1" applyAlignment="1">
      <alignment horizontal="right" vertical="center"/>
    </xf>
    <xf numFmtId="187" fontId="73" fillId="0" borderId="0" xfId="1" applyNumberFormat="1" applyFont="1" applyFill="1" applyBorder="1" applyAlignment="1">
      <alignment horizontal="center" vertical="center" shrinkToFit="1"/>
    </xf>
    <xf numFmtId="0" fontId="88" fillId="0" borderId="1" xfId="0" applyFont="1" applyFill="1" applyBorder="1" applyAlignment="1">
      <alignment horizontal="left" vertical="center"/>
    </xf>
    <xf numFmtId="191" fontId="73" fillId="0" borderId="11" xfId="1" applyNumberFormat="1" applyFont="1" applyFill="1" applyBorder="1" applyAlignment="1">
      <alignment horizontal="center" vertical="center"/>
    </xf>
    <xf numFmtId="191" fontId="73" fillId="0" borderId="59" xfId="1" applyNumberFormat="1" applyFont="1" applyFill="1" applyBorder="1" applyAlignment="1">
      <alignment horizontal="center" vertical="center"/>
    </xf>
    <xf numFmtId="191" fontId="73" fillId="0" borderId="2" xfId="1" applyNumberFormat="1" applyFont="1" applyFill="1" applyBorder="1" applyAlignment="1">
      <alignment horizontal="center" vertical="center"/>
    </xf>
    <xf numFmtId="41" fontId="73" fillId="0" borderId="12" xfId="1" applyFont="1" applyFill="1" applyBorder="1" applyAlignment="1">
      <alignment horizontal="center" vertical="center"/>
    </xf>
    <xf numFmtId="176" fontId="73" fillId="0" borderId="3" xfId="1" applyNumberFormat="1" applyFont="1" applyFill="1" applyBorder="1" applyAlignment="1">
      <alignment horizontal="right" vertical="center" indent="2"/>
    </xf>
    <xf numFmtId="176" fontId="73" fillId="0" borderId="5" xfId="1" applyNumberFormat="1" applyFont="1" applyFill="1" applyBorder="1" applyAlignment="1">
      <alignment horizontal="right" vertical="center" indent="2"/>
    </xf>
    <xf numFmtId="176" fontId="73" fillId="0" borderId="4" xfId="1" applyNumberFormat="1" applyFont="1" applyFill="1" applyBorder="1" applyAlignment="1">
      <alignment horizontal="right" vertical="center" indent="2"/>
    </xf>
    <xf numFmtId="177" fontId="73" fillId="0" borderId="2" xfId="0" applyNumberFormat="1" applyFont="1" applyFill="1" applyBorder="1" applyAlignment="1">
      <alignment horizontal="center" vertical="center"/>
    </xf>
    <xf numFmtId="176" fontId="73" fillId="0" borderId="58" xfId="1" applyNumberFormat="1" applyFont="1" applyFill="1" applyBorder="1" applyAlignment="1">
      <alignment horizontal="right" vertical="center" indent="2"/>
    </xf>
    <xf numFmtId="176" fontId="73" fillId="0" borderId="60" xfId="1" applyNumberFormat="1" applyFont="1" applyFill="1" applyBorder="1" applyAlignment="1">
      <alignment horizontal="right" vertical="center" indent="2"/>
    </xf>
    <xf numFmtId="176" fontId="73" fillId="0" borderId="61" xfId="1" applyNumberFormat="1" applyFont="1" applyFill="1" applyBorder="1" applyAlignment="1">
      <alignment horizontal="right" vertical="center" indent="2"/>
    </xf>
    <xf numFmtId="176" fontId="73" fillId="0" borderId="62" xfId="1" applyNumberFormat="1" applyFont="1" applyFill="1" applyBorder="1" applyAlignment="1">
      <alignment horizontal="right" vertical="center" indent="2"/>
    </xf>
    <xf numFmtId="0" fontId="73" fillId="0" borderId="0" xfId="0" applyFont="1" applyFill="1" applyAlignment="1">
      <alignment horizontal="left" vertical="center"/>
    </xf>
    <xf numFmtId="0" fontId="73" fillId="0" borderId="20" xfId="0" applyNumberFormat="1" applyFont="1" applyFill="1" applyBorder="1" applyAlignment="1">
      <alignment horizontal="left" vertical="center"/>
    </xf>
    <xf numFmtId="0" fontId="73" fillId="0" borderId="10" xfId="0" applyNumberFormat="1" applyFont="1" applyFill="1" applyBorder="1" applyAlignment="1">
      <alignment horizontal="left" vertical="center"/>
    </xf>
    <xf numFmtId="0" fontId="73" fillId="0" borderId="21" xfId="0" applyNumberFormat="1" applyFont="1" applyFill="1" applyBorder="1" applyAlignment="1">
      <alignment horizontal="left" vertical="center"/>
    </xf>
    <xf numFmtId="176" fontId="73" fillId="0" borderId="12" xfId="1" applyNumberFormat="1" applyFont="1" applyFill="1" applyBorder="1" applyAlignment="1">
      <alignment horizontal="right" vertical="center" indent="2"/>
    </xf>
    <xf numFmtId="186" fontId="73" fillId="0" borderId="25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 vertical="center"/>
    </xf>
    <xf numFmtId="186" fontId="73" fillId="0" borderId="12" xfId="0" applyNumberFormat="1" applyFont="1" applyFill="1" applyBorder="1" applyAlignment="1">
      <alignment horizontal="center" vertical="center"/>
    </xf>
    <xf numFmtId="178" fontId="73" fillId="0" borderId="10" xfId="1" applyNumberFormat="1" applyFont="1" applyFill="1" applyBorder="1" applyAlignment="1">
      <alignment horizontal="right" vertical="center"/>
    </xf>
    <xf numFmtId="0" fontId="73" fillId="0" borderId="12" xfId="0" applyNumberFormat="1" applyFont="1" applyFill="1" applyBorder="1" applyAlignment="1">
      <alignment horizontal="center" vertical="center"/>
    </xf>
    <xf numFmtId="194" fontId="73" fillId="0" borderId="13" xfId="1" applyNumberFormat="1" applyFont="1" applyFill="1" applyBorder="1" applyAlignment="1">
      <alignment horizontal="center" vertical="center"/>
    </xf>
    <xf numFmtId="194" fontId="73" fillId="0" borderId="12" xfId="1" applyNumberFormat="1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center" vertical="center"/>
    </xf>
    <xf numFmtId="41" fontId="73" fillId="0" borderId="41" xfId="1" applyFont="1" applyFill="1" applyBorder="1" applyAlignment="1">
      <alignment horizontal="center" vertical="center"/>
    </xf>
    <xf numFmtId="0" fontId="73" fillId="0" borderId="41" xfId="0" applyNumberFormat="1" applyFont="1" applyFill="1" applyBorder="1" applyAlignment="1">
      <alignment horizontal="center" vertical="center"/>
    </xf>
    <xf numFmtId="41" fontId="73" fillId="0" borderId="3" xfId="1" applyFont="1" applyFill="1" applyBorder="1" applyAlignment="1">
      <alignment horizontal="center" vertical="center"/>
    </xf>
    <xf numFmtId="41" fontId="73" fillId="0" borderId="5" xfId="1" applyFont="1" applyFill="1" applyBorder="1" applyAlignment="1">
      <alignment horizontal="center" vertical="center"/>
    </xf>
    <xf numFmtId="41" fontId="73" fillId="0" borderId="4" xfId="1" applyFont="1" applyFill="1" applyBorder="1" applyAlignment="1">
      <alignment horizontal="center" vertical="center"/>
    </xf>
    <xf numFmtId="0" fontId="90" fillId="0" borderId="3" xfId="0" applyNumberFormat="1" applyFont="1" applyFill="1" applyBorder="1" applyAlignment="1">
      <alignment horizontal="center" vertical="center"/>
    </xf>
    <xf numFmtId="0" fontId="90" fillId="0" borderId="5" xfId="0" applyNumberFormat="1" applyFont="1" applyFill="1" applyBorder="1" applyAlignment="1">
      <alignment horizontal="center" vertical="center"/>
    </xf>
    <xf numFmtId="0" fontId="90" fillId="0" borderId="4" xfId="0" applyNumberFormat="1" applyFont="1" applyFill="1" applyBorder="1" applyAlignment="1">
      <alignment horizontal="center" vertical="center"/>
    </xf>
    <xf numFmtId="186" fontId="88" fillId="0" borderId="2" xfId="0" applyNumberFormat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0" fontId="73" fillId="0" borderId="26" xfId="0" applyNumberFormat="1" applyFont="1" applyFill="1" applyBorder="1" applyAlignment="1">
      <alignment horizontal="center" vertical="center"/>
    </xf>
    <xf numFmtId="0" fontId="73" fillId="0" borderId="27" xfId="0" applyNumberFormat="1" applyFont="1" applyFill="1" applyBorder="1" applyAlignment="1">
      <alignment horizontal="center" vertical="center"/>
    </xf>
    <xf numFmtId="0" fontId="73" fillId="0" borderId="28" xfId="0" applyNumberFormat="1" applyFont="1" applyFill="1" applyBorder="1" applyAlignment="1">
      <alignment horizontal="center" vertical="center"/>
    </xf>
    <xf numFmtId="0" fontId="73" fillId="0" borderId="41" xfId="0" applyNumberFormat="1" applyFont="1" applyFill="1" applyBorder="1" applyAlignment="1">
      <alignment horizontal="left" vertical="center"/>
    </xf>
    <xf numFmtId="192" fontId="73" fillId="0" borderId="20" xfId="1" applyNumberFormat="1" applyFont="1" applyFill="1" applyBorder="1" applyAlignment="1">
      <alignment horizontal="center" vertical="center"/>
    </xf>
    <xf numFmtId="192" fontId="73" fillId="0" borderId="10" xfId="1" applyNumberFormat="1" applyFont="1" applyFill="1" applyBorder="1" applyAlignment="1">
      <alignment horizontal="center" vertical="center"/>
    </xf>
    <xf numFmtId="192" fontId="73" fillId="0" borderId="21" xfId="1" applyNumberFormat="1" applyFont="1" applyFill="1" applyBorder="1" applyAlignment="1">
      <alignment horizontal="center" vertical="center"/>
    </xf>
    <xf numFmtId="0" fontId="73" fillId="0" borderId="41" xfId="0" applyFont="1" applyFill="1" applyBorder="1" applyAlignment="1">
      <alignment horizontal="center" vertical="center"/>
    </xf>
    <xf numFmtId="41" fontId="73" fillId="0" borderId="3" xfId="1" applyFont="1" applyFill="1" applyBorder="1" applyAlignment="1">
      <alignment horizontal="center" vertical="center" shrinkToFit="1"/>
    </xf>
    <xf numFmtId="41" fontId="73" fillId="0" borderId="5" xfId="1" applyFont="1" applyFill="1" applyBorder="1" applyAlignment="1">
      <alignment horizontal="center" vertical="center" shrinkToFit="1"/>
    </xf>
    <xf numFmtId="41" fontId="73" fillId="0" borderId="4" xfId="1" applyFont="1" applyFill="1" applyBorder="1" applyAlignment="1">
      <alignment horizontal="center" vertical="center" shrinkToFit="1"/>
    </xf>
    <xf numFmtId="0" fontId="88" fillId="0" borderId="13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194" fontId="73" fillId="0" borderId="40" xfId="0" applyNumberFormat="1" applyFont="1" applyFill="1" applyBorder="1" applyAlignment="1">
      <alignment horizontal="center" vertical="center"/>
    </xf>
    <xf numFmtId="194" fontId="73" fillId="0" borderId="13" xfId="0" applyNumberFormat="1" applyFont="1" applyFill="1" applyBorder="1" applyAlignment="1">
      <alignment horizontal="center" vertical="center"/>
    </xf>
    <xf numFmtId="194" fontId="73" fillId="0" borderId="12" xfId="0" applyNumberFormat="1" applyFont="1" applyFill="1" applyBorder="1" applyAlignment="1">
      <alignment horizontal="center" vertical="center"/>
    </xf>
    <xf numFmtId="43" fontId="88" fillId="0" borderId="43" xfId="1" applyNumberFormat="1" applyFont="1" applyFill="1" applyBorder="1" applyAlignment="1">
      <alignment horizontal="center" vertical="center" shrinkToFit="1"/>
    </xf>
    <xf numFmtId="43" fontId="88" fillId="0" borderId="42" xfId="1" applyNumberFormat="1" applyFont="1" applyFill="1" applyBorder="1" applyAlignment="1">
      <alignment horizontal="center" vertical="center" shrinkToFit="1"/>
    </xf>
    <xf numFmtId="43" fontId="88" fillId="0" borderId="9" xfId="1" applyNumberFormat="1" applyFont="1" applyFill="1" applyBorder="1" applyAlignment="1">
      <alignment horizontal="center" vertical="center" shrinkToFit="1"/>
    </xf>
    <xf numFmtId="43" fontId="88" fillId="0" borderId="7" xfId="1" applyNumberFormat="1" applyFont="1" applyFill="1" applyBorder="1" applyAlignment="1">
      <alignment horizontal="center" vertical="center" shrinkToFit="1"/>
    </xf>
    <xf numFmtId="43" fontId="88" fillId="0" borderId="20" xfId="1" applyNumberFormat="1" applyFont="1" applyFill="1" applyBorder="1" applyAlignment="1">
      <alignment horizontal="center" vertical="center" shrinkToFit="1"/>
    </xf>
    <xf numFmtId="43" fontId="88" fillId="0" borderId="21" xfId="1" applyNumberFormat="1" applyFont="1" applyFill="1" applyBorder="1" applyAlignment="1">
      <alignment horizontal="center" vertical="center" shrinkToFit="1"/>
    </xf>
    <xf numFmtId="0" fontId="73" fillId="0" borderId="8" xfId="0" applyFont="1" applyFill="1" applyBorder="1" applyAlignment="1">
      <alignment horizontal="center" vertical="center"/>
    </xf>
    <xf numFmtId="0" fontId="73" fillId="0" borderId="6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193" fontId="88" fillId="0" borderId="40" xfId="0" applyNumberFormat="1" applyFont="1" applyFill="1" applyBorder="1" applyAlignment="1">
      <alignment horizontal="center" vertical="center"/>
    </xf>
    <xf numFmtId="193" fontId="88" fillId="0" borderId="13" xfId="0" applyNumberFormat="1" applyFont="1" applyFill="1" applyBorder="1" applyAlignment="1">
      <alignment horizontal="center" vertical="center"/>
    </xf>
    <xf numFmtId="193" fontId="88" fillId="0" borderId="12" xfId="0" applyNumberFormat="1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0" fontId="90" fillId="0" borderId="3" xfId="0" applyNumberFormat="1" applyFont="1" applyFill="1" applyBorder="1" applyAlignment="1">
      <alignment vertical="center" wrapText="1"/>
    </xf>
    <xf numFmtId="0" fontId="90" fillId="0" borderId="5" xfId="0" applyNumberFormat="1" applyFont="1" applyFill="1" applyBorder="1" applyAlignment="1">
      <alignment vertical="center" wrapText="1"/>
    </xf>
    <xf numFmtId="0" fontId="90" fillId="0" borderId="4" xfId="0" applyNumberFormat="1" applyFont="1" applyFill="1" applyBorder="1" applyAlignment="1">
      <alignment vertical="center" wrapText="1"/>
    </xf>
    <xf numFmtId="0" fontId="90" fillId="0" borderId="5" xfId="0" applyNumberFormat="1" applyFont="1" applyFill="1" applyBorder="1" applyAlignment="1">
      <alignment horizontal="left" vertical="center" wrapText="1"/>
    </xf>
    <xf numFmtId="0" fontId="90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Fill="1" applyBorder="1" applyAlignment="1">
      <alignment horizontal="left" vertical="center"/>
    </xf>
    <xf numFmtId="0" fontId="92" fillId="0" borderId="2" xfId="0" applyNumberFormat="1" applyFont="1" applyFill="1" applyBorder="1" applyAlignment="1">
      <alignment horizontal="left" vertical="center"/>
    </xf>
    <xf numFmtId="0" fontId="90" fillId="0" borderId="3" xfId="0" applyNumberFormat="1" applyFont="1" applyFill="1" applyBorder="1" applyAlignment="1">
      <alignment horizontal="left" vertical="center" wrapText="1"/>
    </xf>
    <xf numFmtId="41" fontId="73" fillId="0" borderId="20" xfId="1" applyFont="1" applyFill="1" applyBorder="1" applyAlignment="1">
      <alignment horizontal="center" vertical="center"/>
    </xf>
    <xf numFmtId="41" fontId="73" fillId="0" borderId="10" xfId="1" applyFont="1" applyFill="1" applyBorder="1" applyAlignment="1">
      <alignment horizontal="center" vertical="center"/>
    </xf>
    <xf numFmtId="41" fontId="73" fillId="0" borderId="21" xfId="1" applyFont="1" applyFill="1" applyBorder="1" applyAlignment="1">
      <alignment horizontal="center" vertical="center"/>
    </xf>
    <xf numFmtId="0" fontId="73" fillId="0" borderId="8" xfId="0" applyNumberFormat="1" applyFont="1" applyFill="1" applyBorder="1" applyAlignment="1">
      <alignment horizontal="center" vertical="center" wrapText="1"/>
    </xf>
    <xf numFmtId="0" fontId="73" fillId="0" borderId="1" xfId="0" applyNumberFormat="1" applyFont="1" applyFill="1" applyBorder="1" applyAlignment="1">
      <alignment horizontal="center" vertical="center" wrapText="1"/>
    </xf>
    <xf numFmtId="0" fontId="73" fillId="0" borderId="6" xfId="0" applyNumberFormat="1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3" fillId="0" borderId="7" xfId="0" applyNumberFormat="1" applyFont="1" applyFill="1" applyBorder="1" applyAlignment="1">
      <alignment horizontal="center" vertical="center" wrapText="1"/>
    </xf>
    <xf numFmtId="0" fontId="92" fillId="0" borderId="5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Fill="1" applyBorder="1" applyAlignment="1">
      <alignment horizontal="left" vertical="center" wrapText="1"/>
    </xf>
    <xf numFmtId="0" fontId="96" fillId="0" borderId="3" xfId="0" applyNumberFormat="1" applyFont="1" applyFill="1" applyBorder="1" applyAlignment="1">
      <alignment horizontal="left" vertical="center" wrapText="1"/>
    </xf>
    <xf numFmtId="0" fontId="96" fillId="0" borderId="5" xfId="0" applyNumberFormat="1" applyFont="1" applyFill="1" applyBorder="1" applyAlignment="1">
      <alignment horizontal="left" vertical="center" wrapText="1"/>
    </xf>
    <xf numFmtId="0" fontId="96" fillId="0" borderId="4" xfId="0" applyNumberFormat="1" applyFont="1" applyFill="1" applyBorder="1" applyAlignment="1">
      <alignment horizontal="left" vertical="center" wrapText="1"/>
    </xf>
    <xf numFmtId="0" fontId="92" fillId="0" borderId="3" xfId="0" applyNumberFormat="1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92" fillId="0" borderId="4" xfId="0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horizontal="left" vertical="center" shrinkToFit="1"/>
    </xf>
    <xf numFmtId="0" fontId="92" fillId="0" borderId="5" xfId="0" applyFont="1" applyFill="1" applyBorder="1" applyAlignment="1">
      <alignment horizontal="left" vertical="center" shrinkToFit="1"/>
    </xf>
    <xf numFmtId="0" fontId="92" fillId="0" borderId="4" xfId="0" applyFont="1" applyFill="1" applyBorder="1" applyAlignment="1">
      <alignment horizontal="left" vertical="center" shrinkToFit="1"/>
    </xf>
    <xf numFmtId="41" fontId="88" fillId="0" borderId="5" xfId="1" applyFont="1" applyFill="1" applyBorder="1" applyAlignment="1">
      <alignment horizontal="center" vertical="center"/>
    </xf>
    <xf numFmtId="41" fontId="88" fillId="0" borderId="4" xfId="1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/>
    </xf>
    <xf numFmtId="186" fontId="73" fillId="0" borderId="58" xfId="0" applyNumberFormat="1" applyFont="1" applyFill="1" applyBorder="1" applyAlignment="1">
      <alignment horizontal="center" vertical="center"/>
    </xf>
    <xf numFmtId="0" fontId="73" fillId="0" borderId="3" xfId="0" applyNumberFormat="1" applyFont="1" applyFill="1" applyBorder="1" applyAlignment="1">
      <alignment horizontal="center" vertical="center" shrinkToFit="1"/>
    </xf>
    <xf numFmtId="0" fontId="73" fillId="0" borderId="5" xfId="0" applyNumberFormat="1" applyFont="1" applyFill="1" applyBorder="1" applyAlignment="1">
      <alignment horizontal="center" vertical="center" shrinkToFit="1"/>
    </xf>
    <xf numFmtId="0" fontId="73" fillId="0" borderId="4" xfId="0" applyNumberFormat="1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horizontal="center" vertical="center"/>
    </xf>
    <xf numFmtId="186" fontId="73" fillId="0" borderId="11" xfId="0" applyNumberFormat="1" applyFont="1" applyFill="1" applyBorder="1" applyAlignment="1">
      <alignment horizontal="center" vertical="center"/>
    </xf>
    <xf numFmtId="41" fontId="73" fillId="0" borderId="2" xfId="1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87" fillId="0" borderId="0" xfId="0" applyFont="1" applyFill="1" applyAlignment="1">
      <alignment horizontal="left" vertical="center"/>
    </xf>
    <xf numFmtId="41" fontId="73" fillId="0" borderId="8" xfId="1" applyFont="1" applyFill="1" applyBorder="1" applyAlignment="1">
      <alignment horizontal="center" vertical="center"/>
    </xf>
    <xf numFmtId="41" fontId="73" fillId="0" borderId="1" xfId="1" applyFont="1" applyFill="1" applyBorder="1" applyAlignment="1">
      <alignment horizontal="center" vertical="center"/>
    </xf>
    <xf numFmtId="41" fontId="73" fillId="0" borderId="6" xfId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left" vertical="center"/>
    </xf>
    <xf numFmtId="0" fontId="73" fillId="0" borderId="5" xfId="0" applyFont="1" applyFill="1" applyBorder="1" applyAlignment="1">
      <alignment horizontal="left" vertical="center"/>
    </xf>
    <xf numFmtId="0" fontId="73" fillId="0" borderId="4" xfId="0" applyFont="1" applyFill="1" applyBorder="1" applyAlignment="1">
      <alignment horizontal="left" vertical="center"/>
    </xf>
    <xf numFmtId="41" fontId="73" fillId="4" borderId="3" xfId="1" applyFont="1" applyFill="1" applyBorder="1" applyAlignment="1">
      <alignment horizontal="center" vertical="center"/>
    </xf>
    <xf numFmtId="0" fontId="73" fillId="4" borderId="5" xfId="0" applyFont="1" applyFill="1" applyBorder="1"/>
    <xf numFmtId="0" fontId="73" fillId="4" borderId="4" xfId="0" applyFont="1" applyFill="1" applyBorder="1"/>
    <xf numFmtId="0" fontId="73" fillId="0" borderId="12" xfId="0" applyFont="1" applyFill="1" applyBorder="1" applyAlignment="1">
      <alignment horizontal="left" vertical="center"/>
    </xf>
    <xf numFmtId="41" fontId="88" fillId="0" borderId="11" xfId="0" applyNumberFormat="1" applyFont="1" applyFill="1" applyBorder="1" applyAlignment="1">
      <alignment horizontal="center" vertical="center" wrapText="1" shrinkToFit="1"/>
    </xf>
    <xf numFmtId="41" fontId="88" fillId="0" borderId="13" xfId="0" applyNumberFormat="1" applyFont="1" applyFill="1" applyBorder="1" applyAlignment="1">
      <alignment horizontal="center" vertical="center" shrinkToFit="1"/>
    </xf>
    <xf numFmtId="41" fontId="88" fillId="0" borderId="12" xfId="0" applyNumberFormat="1" applyFont="1" applyFill="1" applyBorder="1" applyAlignment="1">
      <alignment horizontal="center" vertical="center" shrinkToFit="1"/>
    </xf>
    <xf numFmtId="41" fontId="91" fillId="0" borderId="11" xfId="0" applyNumberFormat="1" applyFont="1" applyFill="1" applyBorder="1" applyAlignment="1">
      <alignment horizontal="center" vertical="center" wrapText="1" shrinkToFit="1"/>
    </xf>
    <xf numFmtId="41" fontId="91" fillId="0" borderId="13" xfId="0" applyNumberFormat="1" applyFont="1" applyFill="1" applyBorder="1" applyAlignment="1">
      <alignment horizontal="center" vertical="center" wrapText="1" shrinkToFit="1"/>
    </xf>
    <xf numFmtId="41" fontId="91" fillId="0" borderId="12" xfId="0" applyNumberFormat="1" applyFont="1" applyFill="1" applyBorder="1" applyAlignment="1">
      <alignment horizontal="center" vertical="center" wrapText="1" shrinkToFit="1"/>
    </xf>
    <xf numFmtId="41" fontId="73" fillId="0" borderId="3" xfId="1" applyNumberFormat="1" applyFont="1" applyFill="1" applyBorder="1" applyAlignment="1">
      <alignment horizontal="center" vertical="center"/>
    </xf>
    <xf numFmtId="41" fontId="73" fillId="0" borderId="5" xfId="1" applyNumberFormat="1" applyFont="1" applyFill="1" applyBorder="1" applyAlignment="1">
      <alignment horizontal="center" vertical="center"/>
    </xf>
    <xf numFmtId="41" fontId="73" fillId="0" borderId="4" xfId="1" applyNumberFormat="1" applyFont="1" applyFill="1" applyBorder="1" applyAlignment="1">
      <alignment horizontal="center" vertical="center"/>
    </xf>
    <xf numFmtId="41" fontId="73" fillId="4" borderId="5" xfId="1" applyFont="1" applyFill="1" applyBorder="1" applyAlignment="1">
      <alignment horizontal="center" vertical="center"/>
    </xf>
    <xf numFmtId="41" fontId="73" fillId="4" borderId="4" xfId="1" applyFont="1" applyFill="1" applyBorder="1" applyAlignment="1">
      <alignment horizontal="center" vertical="center"/>
    </xf>
    <xf numFmtId="41" fontId="73" fillId="0" borderId="44" xfId="1" applyFont="1" applyFill="1" applyBorder="1" applyAlignment="1">
      <alignment horizontal="center" vertical="center"/>
    </xf>
    <xf numFmtId="41" fontId="73" fillId="0" borderId="8" xfId="1" applyNumberFormat="1" applyFont="1" applyFill="1" applyBorder="1" applyAlignment="1">
      <alignment horizontal="center" vertical="center"/>
    </xf>
    <xf numFmtId="41" fontId="73" fillId="0" borderId="1" xfId="1" applyNumberFormat="1" applyFont="1" applyFill="1" applyBorder="1" applyAlignment="1">
      <alignment horizontal="center" vertical="center"/>
    </xf>
    <xf numFmtId="41" fontId="73" fillId="0" borderId="6" xfId="1" applyNumberFormat="1" applyFont="1" applyFill="1" applyBorder="1" applyAlignment="1">
      <alignment horizontal="center" vertical="center"/>
    </xf>
    <xf numFmtId="41" fontId="73" fillId="0" borderId="12" xfId="1" applyNumberFormat="1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left" vertical="center"/>
    </xf>
    <xf numFmtId="0" fontId="73" fillId="0" borderId="5" xfId="0" applyFont="1" applyBorder="1"/>
    <xf numFmtId="0" fontId="73" fillId="0" borderId="4" xfId="0" applyFont="1" applyBorder="1"/>
    <xf numFmtId="197" fontId="73" fillId="0" borderId="26" xfId="0" applyNumberFormat="1" applyFont="1" applyFill="1" applyBorder="1" applyAlignment="1">
      <alignment horizontal="center" vertical="center"/>
    </xf>
    <xf numFmtId="197" fontId="73" fillId="0" borderId="27" xfId="0" applyNumberFormat="1" applyFont="1" applyFill="1" applyBorder="1" applyAlignment="1">
      <alignment horizontal="center" vertical="center"/>
    </xf>
    <xf numFmtId="197" fontId="73" fillId="0" borderId="28" xfId="0" applyNumberFormat="1" applyFont="1" applyFill="1" applyBorder="1" applyAlignment="1">
      <alignment horizontal="center" vertical="center"/>
    </xf>
    <xf numFmtId="0" fontId="73" fillId="0" borderId="10" xfId="0" applyFont="1" applyBorder="1"/>
    <xf numFmtId="0" fontId="73" fillId="0" borderId="21" xfId="0" applyFont="1" applyBorder="1"/>
    <xf numFmtId="0" fontId="73" fillId="0" borderId="5" xfId="0" applyFont="1" applyFill="1" applyBorder="1"/>
    <xf numFmtId="0" fontId="73" fillId="0" borderId="4" xfId="0" applyFont="1" applyFill="1" applyBorder="1"/>
    <xf numFmtId="0" fontId="73" fillId="0" borderId="25" xfId="0" applyFont="1" applyFill="1" applyBorder="1" applyAlignment="1">
      <alignment horizontal="center" vertical="center" wrapText="1"/>
    </xf>
    <xf numFmtId="41" fontId="73" fillId="0" borderId="2" xfId="1" applyFont="1" applyFill="1" applyBorder="1" applyAlignment="1">
      <alignment horizontal="right" vertical="center"/>
    </xf>
    <xf numFmtId="0" fontId="73" fillId="0" borderId="8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textRotation="255"/>
    </xf>
    <xf numFmtId="0" fontId="88" fillId="0" borderId="10" xfId="0" applyFont="1" applyFill="1" applyBorder="1" applyAlignment="1">
      <alignment horizontal="center" vertical="center" textRotation="255"/>
    </xf>
    <xf numFmtId="0" fontId="88" fillId="0" borderId="21" xfId="0" applyFont="1" applyFill="1" applyBorder="1" applyAlignment="1">
      <alignment horizontal="center" vertical="center" textRotation="255"/>
    </xf>
    <xf numFmtId="0" fontId="73" fillId="0" borderId="12" xfId="0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distributed" vertical="center"/>
    </xf>
    <xf numFmtId="0" fontId="73" fillId="0" borderId="2" xfId="0" applyNumberFormat="1" applyFont="1" applyFill="1" applyBorder="1" applyAlignment="1">
      <alignment horizontal="center" vertical="center" wrapText="1"/>
    </xf>
    <xf numFmtId="196" fontId="87" fillId="0" borderId="0" xfId="3" applyNumberFormat="1" applyFont="1" applyFill="1" applyBorder="1" applyAlignment="1">
      <alignment horizontal="right" vertical="center"/>
    </xf>
    <xf numFmtId="0" fontId="96" fillId="0" borderId="11" xfId="0" applyFont="1" applyFill="1" applyBorder="1" applyAlignment="1">
      <alignment horizontal="distributed" vertical="center" textRotation="255"/>
    </xf>
    <xf numFmtId="0" fontId="96" fillId="0" borderId="13" xfId="0" applyFont="1" applyFill="1" applyBorder="1" applyAlignment="1">
      <alignment horizontal="distributed" vertical="center" textRotation="255"/>
    </xf>
    <xf numFmtId="0" fontId="96" fillId="0" borderId="12" xfId="0" applyFont="1" applyFill="1" applyBorder="1" applyAlignment="1">
      <alignment horizontal="distributed" vertical="center" textRotation="255"/>
    </xf>
    <xf numFmtId="0" fontId="73" fillId="0" borderId="4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distributed" vertical="center"/>
    </xf>
    <xf numFmtId="0" fontId="73" fillId="0" borderId="4" xfId="0" applyFont="1" applyFill="1" applyBorder="1" applyAlignment="1">
      <alignment horizontal="distributed" vertical="center"/>
    </xf>
    <xf numFmtId="0" fontId="73" fillId="0" borderId="20" xfId="0" applyFont="1" applyFill="1" applyBorder="1" applyAlignment="1">
      <alignment horizontal="distributed" vertical="center"/>
    </xf>
    <xf numFmtId="0" fontId="73" fillId="0" borderId="10" xfId="0" applyFont="1" applyFill="1" applyBorder="1" applyAlignment="1">
      <alignment horizontal="distributed" vertical="center"/>
    </xf>
    <xf numFmtId="0" fontId="73" fillId="0" borderId="13" xfId="0" applyFont="1" applyFill="1" applyBorder="1" applyAlignment="1">
      <alignment horizontal="center" vertical="center" textRotation="255"/>
    </xf>
    <xf numFmtId="0" fontId="73" fillId="0" borderId="12" xfId="0" applyFont="1" applyFill="1" applyBorder="1" applyAlignment="1">
      <alignment horizontal="center" vertical="center" textRotation="255"/>
    </xf>
    <xf numFmtId="0" fontId="73" fillId="0" borderId="6" xfId="0" quotePrefix="1" applyFont="1" applyFill="1" applyBorder="1" applyAlignment="1">
      <alignment horizontal="center" vertical="center" wrapText="1"/>
    </xf>
    <xf numFmtId="0" fontId="73" fillId="0" borderId="7" xfId="0" quotePrefix="1" applyFont="1" applyFill="1" applyBorder="1" applyAlignment="1">
      <alignment horizontal="center" vertical="center" wrapText="1"/>
    </xf>
    <xf numFmtId="0" fontId="73" fillId="0" borderId="9" xfId="0" quotePrefix="1" applyFont="1" applyFill="1" applyBorder="1" applyAlignment="1">
      <alignment horizontal="center" vertical="center" wrapText="1"/>
    </xf>
    <xf numFmtId="0" fontId="73" fillId="0" borderId="20" xfId="0" quotePrefix="1" applyFont="1" applyFill="1" applyBorder="1" applyAlignment="1">
      <alignment horizontal="center" vertical="center" wrapText="1"/>
    </xf>
    <xf numFmtId="0" fontId="73" fillId="0" borderId="21" xfId="0" quotePrefix="1" applyFont="1" applyFill="1" applyBorder="1" applyAlignment="1">
      <alignment horizontal="center" vertical="center" wrapText="1"/>
    </xf>
    <xf numFmtId="0" fontId="90" fillId="0" borderId="3" xfId="0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horizontal="center" vertical="center"/>
    </xf>
    <xf numFmtId="0" fontId="90" fillId="0" borderId="4" xfId="0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left" vertical="center"/>
    </xf>
    <xf numFmtId="0" fontId="89" fillId="0" borderId="5" xfId="0" applyFont="1" applyFill="1" applyBorder="1" applyAlignment="1">
      <alignment horizontal="left" vertical="center"/>
    </xf>
    <xf numFmtId="0" fontId="89" fillId="0" borderId="4" xfId="0" applyFont="1" applyFill="1" applyBorder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83" fillId="0" borderId="0" xfId="0" applyFont="1" applyFill="1" applyBorder="1" applyAlignment="1">
      <alignment horizontal="center" vertical="center" shrinkToFit="1"/>
    </xf>
    <xf numFmtId="43" fontId="88" fillId="0" borderId="22" xfId="1" applyNumberFormat="1" applyFont="1" applyFill="1" applyBorder="1" applyAlignment="1">
      <alignment horizontal="center" vertical="center" shrinkToFit="1"/>
    </xf>
    <xf numFmtId="43" fontId="88" fillId="0" borderId="24" xfId="1" applyNumberFormat="1" applyFont="1" applyFill="1" applyBorder="1" applyAlignment="1">
      <alignment horizontal="center" vertical="center" shrinkToFit="1"/>
    </xf>
    <xf numFmtId="43" fontId="88" fillId="0" borderId="3" xfId="1" applyNumberFormat="1" applyFont="1" applyFill="1" applyBorder="1" applyAlignment="1">
      <alignment horizontal="center" vertical="center" shrinkToFit="1"/>
    </xf>
    <xf numFmtId="43" fontId="88" fillId="0" borderId="4" xfId="1" applyNumberFormat="1" applyFont="1" applyFill="1" applyBorder="1" applyAlignment="1">
      <alignment horizontal="center" vertical="center" shrinkToFit="1"/>
    </xf>
    <xf numFmtId="191" fontId="73" fillId="0" borderId="40" xfId="0" applyNumberFormat="1" applyFont="1" applyFill="1" applyBorder="1" applyAlignment="1">
      <alignment horizontal="center" vertical="center"/>
    </xf>
    <xf numFmtId="191" fontId="73" fillId="0" borderId="12" xfId="0" applyNumberFormat="1" applyFont="1" applyFill="1" applyBorder="1" applyAlignment="1">
      <alignment horizontal="center" vertical="center"/>
    </xf>
    <xf numFmtId="176" fontId="83" fillId="0" borderId="0" xfId="0" applyNumberFormat="1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/>
    </xf>
    <xf numFmtId="0" fontId="88" fillId="0" borderId="8" xfId="0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 wrapText="1"/>
    </xf>
    <xf numFmtId="0" fontId="88" fillId="0" borderId="7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 wrapText="1"/>
    </xf>
    <xf numFmtId="41" fontId="88" fillId="0" borderId="0" xfId="1" applyFont="1" applyFill="1" applyBorder="1" applyAlignment="1">
      <alignment horizontal="center" vertical="center" wrapText="1"/>
    </xf>
    <xf numFmtId="41" fontId="73" fillId="0" borderId="22" xfId="1" applyFont="1" applyFill="1" applyBorder="1" applyAlignment="1">
      <alignment horizontal="center" vertical="center" shrinkToFit="1"/>
    </xf>
    <xf numFmtId="41" fontId="73" fillId="0" borderId="23" xfId="1" applyFont="1" applyFill="1" applyBorder="1" applyAlignment="1">
      <alignment horizontal="center" vertical="center" shrinkToFit="1"/>
    </xf>
    <xf numFmtId="41" fontId="73" fillId="0" borderId="24" xfId="1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horizontal="center" vertical="center"/>
    </xf>
    <xf numFmtId="3" fontId="83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41" fontId="83" fillId="0" borderId="0" xfId="1" applyFont="1" applyFill="1" applyBorder="1" applyAlignment="1">
      <alignment horizontal="center" vertical="center" shrinkToFit="1"/>
    </xf>
    <xf numFmtId="3" fontId="97" fillId="0" borderId="0" xfId="0" applyNumberFormat="1" applyFont="1" applyFill="1" applyBorder="1" applyAlignment="1">
      <alignment horizontal="center" vertical="center" shrinkToFit="1"/>
    </xf>
    <xf numFmtId="41" fontId="83" fillId="0" borderId="0" xfId="1" applyFont="1" applyFill="1" applyBorder="1" applyAlignment="1">
      <alignment horizontal="center" vertical="center"/>
    </xf>
    <xf numFmtId="3" fontId="95" fillId="0" borderId="0" xfId="0" applyNumberFormat="1" applyFont="1" applyFill="1" applyBorder="1" applyAlignment="1">
      <alignment horizontal="center" vertical="center"/>
    </xf>
    <xf numFmtId="41" fontId="95" fillId="0" borderId="0" xfId="1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horizontal="left" vertical="center" shrinkToFit="1"/>
    </xf>
    <xf numFmtId="41" fontId="73" fillId="0" borderId="0" xfId="1" applyFont="1" applyFill="1" applyBorder="1" applyAlignment="1">
      <alignment horizontal="center" vertical="center"/>
    </xf>
    <xf numFmtId="0" fontId="73" fillId="0" borderId="3" xfId="0" applyNumberFormat="1" applyFont="1" applyFill="1" applyBorder="1" applyAlignment="1">
      <alignment horizontal="left" vertical="center" wrapText="1" indent="1"/>
    </xf>
    <xf numFmtId="0" fontId="73" fillId="0" borderId="5" xfId="0" applyNumberFormat="1" applyFont="1" applyFill="1" applyBorder="1" applyAlignment="1">
      <alignment horizontal="left" vertical="center" wrapText="1" indent="1"/>
    </xf>
    <xf numFmtId="0" fontId="73" fillId="0" borderId="4" xfId="0" applyNumberFormat="1" applyFont="1" applyFill="1" applyBorder="1" applyAlignment="1">
      <alignment horizontal="left" vertical="center" wrapText="1" indent="1"/>
    </xf>
    <xf numFmtId="41" fontId="92" fillId="0" borderId="20" xfId="0" applyNumberFormat="1" applyFont="1" applyFill="1" applyBorder="1" applyAlignment="1">
      <alignment horizontal="center" vertical="center"/>
    </xf>
    <xf numFmtId="41" fontId="92" fillId="0" borderId="21" xfId="0" applyNumberFormat="1" applyFont="1" applyFill="1" applyBorder="1" applyAlignment="1">
      <alignment horizontal="center" vertical="center"/>
    </xf>
    <xf numFmtId="41" fontId="92" fillId="0" borderId="3" xfId="0" applyNumberFormat="1" applyFont="1" applyFill="1" applyBorder="1" applyAlignment="1">
      <alignment horizontal="center" vertical="center"/>
    </xf>
    <xf numFmtId="41" fontId="92" fillId="0" borderId="4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177" fontId="73" fillId="0" borderId="58" xfId="0" applyNumberFormat="1" applyFont="1" applyFill="1" applyBorder="1" applyAlignment="1">
      <alignment horizontal="center" vertical="center"/>
    </xf>
    <xf numFmtId="177" fontId="90" fillId="0" borderId="2" xfId="0" applyNumberFormat="1" applyFont="1" applyFill="1" applyBorder="1" applyAlignment="1">
      <alignment horizontal="center" vertical="center"/>
    </xf>
    <xf numFmtId="0" fontId="90" fillId="0" borderId="2" xfId="0" applyNumberFormat="1" applyFont="1" applyFill="1" applyBorder="1" applyAlignment="1">
      <alignment horizontal="left" vertical="center"/>
    </xf>
    <xf numFmtId="199" fontId="75" fillId="0" borderId="0" xfId="3" applyNumberFormat="1" applyFont="1" applyAlignment="1">
      <alignment horizontal="center" vertical="center"/>
    </xf>
    <xf numFmtId="41" fontId="71" fillId="0" borderId="2" xfId="1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199" fontId="70" fillId="0" borderId="0" xfId="0" applyNumberFormat="1" applyFont="1" applyAlignment="1">
      <alignment horizontal="center" vertical="center"/>
    </xf>
    <xf numFmtId="200" fontId="71" fillId="0" borderId="2" xfId="0" applyNumberFormat="1" applyFont="1" applyBorder="1" applyAlignment="1">
      <alignment horizontal="center" vertical="center"/>
    </xf>
    <xf numFmtId="41" fontId="71" fillId="0" borderId="3" xfId="1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41" fontId="71" fillId="0" borderId="4" xfId="1" applyFont="1" applyBorder="1" applyAlignment="1">
      <alignment horizontal="center" vertical="center"/>
    </xf>
    <xf numFmtId="200" fontId="71" fillId="0" borderId="12" xfId="0" applyNumberFormat="1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41" fontId="76" fillId="0" borderId="12" xfId="1" applyFont="1" applyBorder="1" applyAlignment="1">
      <alignment horizontal="center" vertical="center"/>
    </xf>
    <xf numFmtId="41" fontId="76" fillId="0" borderId="64" xfId="1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8" fillId="0" borderId="68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vertical="center"/>
    </xf>
    <xf numFmtId="41" fontId="76" fillId="0" borderId="58" xfId="1" applyFont="1" applyBorder="1" applyAlignment="1">
      <alignment horizontal="center" vertical="center"/>
    </xf>
    <xf numFmtId="41" fontId="76" fillId="0" borderId="73" xfId="1" applyFont="1" applyBorder="1" applyAlignment="1">
      <alignment horizontal="center" vertical="center"/>
    </xf>
    <xf numFmtId="0" fontId="76" fillId="3" borderId="74" xfId="0" applyFont="1" applyFill="1" applyBorder="1" applyAlignment="1">
      <alignment horizontal="center" vertical="center"/>
    </xf>
    <xf numFmtId="0" fontId="76" fillId="3" borderId="23" xfId="0" applyFont="1" applyFill="1" applyBorder="1" applyAlignment="1">
      <alignment horizontal="center" vertical="center"/>
    </xf>
    <xf numFmtId="0" fontId="76" fillId="3" borderId="24" xfId="0" applyFont="1" applyFill="1" applyBorder="1" applyAlignment="1">
      <alignment horizontal="center" vertical="center"/>
    </xf>
    <xf numFmtId="41" fontId="76" fillId="3" borderId="22" xfId="1" applyFont="1" applyFill="1" applyBorder="1" applyAlignment="1">
      <alignment horizontal="center" vertical="center"/>
    </xf>
    <xf numFmtId="41" fontId="76" fillId="3" borderId="23" xfId="1" applyFont="1" applyFill="1" applyBorder="1" applyAlignment="1">
      <alignment horizontal="center" vertical="center"/>
    </xf>
    <xf numFmtId="41" fontId="76" fillId="3" borderId="24" xfId="1" applyFont="1" applyFill="1" applyBorder="1" applyAlignment="1">
      <alignment horizontal="center" vertical="center"/>
    </xf>
    <xf numFmtId="41" fontId="76" fillId="0" borderId="22" xfId="1" applyFont="1" applyBorder="1" applyAlignment="1">
      <alignment horizontal="left" vertical="center"/>
    </xf>
    <xf numFmtId="41" fontId="76" fillId="0" borderId="23" xfId="1" applyFont="1" applyBorder="1" applyAlignment="1">
      <alignment horizontal="left" vertical="center"/>
    </xf>
    <xf numFmtId="41" fontId="76" fillId="0" borderId="75" xfId="1" applyFont="1" applyBorder="1" applyAlignment="1">
      <alignment horizontal="left" vertical="center"/>
    </xf>
    <xf numFmtId="0" fontId="76" fillId="0" borderId="72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41" fontId="76" fillId="0" borderId="58" xfId="1" applyNumberFormat="1" applyFont="1" applyBorder="1" applyAlignment="1">
      <alignment horizontal="center" vertical="center"/>
    </xf>
    <xf numFmtId="0" fontId="76" fillId="3" borderId="50" xfId="0" applyFont="1" applyFill="1" applyBorder="1" applyAlignment="1">
      <alignment horizontal="center" vertical="center"/>
    </xf>
    <xf numFmtId="0" fontId="76" fillId="3" borderId="5" xfId="0" applyFont="1" applyFill="1" applyBorder="1" applyAlignment="1">
      <alignment horizontal="center" vertical="center"/>
    </xf>
    <xf numFmtId="0" fontId="76" fillId="3" borderId="4" xfId="0" applyFont="1" applyFill="1" applyBorder="1" applyAlignment="1">
      <alignment horizontal="center" vertical="center"/>
    </xf>
    <xf numFmtId="41" fontId="76" fillId="3" borderId="3" xfId="1" applyFont="1" applyFill="1" applyBorder="1" applyAlignment="1">
      <alignment horizontal="center" vertical="center"/>
    </xf>
    <xf numFmtId="41" fontId="76" fillId="3" borderId="5" xfId="1" applyFont="1" applyFill="1" applyBorder="1" applyAlignment="1">
      <alignment horizontal="center" vertical="center"/>
    </xf>
    <xf numFmtId="41" fontId="76" fillId="3" borderId="4" xfId="1" applyFont="1" applyFill="1" applyBorder="1" applyAlignment="1">
      <alignment horizontal="center" vertical="center"/>
    </xf>
    <xf numFmtId="41" fontId="76" fillId="0" borderId="3" xfId="1" applyFont="1" applyBorder="1" applyAlignment="1">
      <alignment horizontal="left" vertical="center"/>
    </xf>
    <xf numFmtId="41" fontId="76" fillId="0" borderId="5" xfId="1" applyFont="1" applyBorder="1" applyAlignment="1">
      <alignment horizontal="left" vertical="center"/>
    </xf>
    <xf numFmtId="41" fontId="76" fillId="0" borderId="31" xfId="1" applyFont="1" applyBorder="1" applyAlignment="1">
      <alignment horizontal="left" vertical="center"/>
    </xf>
    <xf numFmtId="0" fontId="76" fillId="3" borderId="76" xfId="0" applyFont="1" applyFill="1" applyBorder="1" applyAlignment="1">
      <alignment horizontal="center" vertical="center" textRotation="255"/>
    </xf>
    <xf numFmtId="0" fontId="76" fillId="3" borderId="52" xfId="0" applyFont="1" applyFill="1" applyBorder="1" applyAlignment="1">
      <alignment horizontal="center" vertical="center" textRotation="255"/>
    </xf>
    <xf numFmtId="0" fontId="76" fillId="3" borderId="63" xfId="0" applyFont="1" applyFill="1" applyBorder="1" applyAlignment="1">
      <alignment horizontal="center" vertical="center" textRotation="255"/>
    </xf>
    <xf numFmtId="0" fontId="76" fillId="3" borderId="3" xfId="0" applyFont="1" applyFill="1" applyBorder="1" applyAlignment="1">
      <alignment horizontal="center" vertical="center"/>
    </xf>
    <xf numFmtId="176" fontId="76" fillId="3" borderId="3" xfId="1" applyNumberFormat="1" applyFont="1" applyFill="1" applyBorder="1" applyAlignment="1">
      <alignment horizontal="right" vertical="center"/>
    </xf>
    <xf numFmtId="176" fontId="76" fillId="3" borderId="5" xfId="1" applyNumberFormat="1" applyFont="1" applyFill="1" applyBorder="1" applyAlignment="1">
      <alignment horizontal="right" vertical="center"/>
    </xf>
    <xf numFmtId="176" fontId="76" fillId="3" borderId="4" xfId="1" applyNumberFormat="1" applyFont="1" applyFill="1" applyBorder="1" applyAlignment="1">
      <alignment horizontal="right" vertical="center"/>
    </xf>
    <xf numFmtId="41" fontId="76" fillId="0" borderId="3" xfId="1" applyFont="1" applyBorder="1" applyAlignment="1">
      <alignment horizontal="center" vertical="center"/>
    </xf>
    <xf numFmtId="41" fontId="76" fillId="0" borderId="5" xfId="1" applyFont="1" applyBorder="1" applyAlignment="1">
      <alignment horizontal="center" vertical="center"/>
    </xf>
    <xf numFmtId="41" fontId="76" fillId="0" borderId="31" xfId="1" applyFont="1" applyBorder="1" applyAlignment="1">
      <alignment horizontal="center" vertical="center"/>
    </xf>
    <xf numFmtId="0" fontId="76" fillId="3" borderId="77" xfId="0" applyFont="1" applyFill="1" applyBorder="1" applyAlignment="1">
      <alignment horizontal="center" vertical="center" textRotation="255"/>
    </xf>
    <xf numFmtId="0" fontId="76" fillId="3" borderId="26" xfId="0" applyFont="1" applyFill="1" applyBorder="1" applyAlignment="1">
      <alignment horizontal="center" vertical="center"/>
    </xf>
    <xf numFmtId="0" fontId="76" fillId="3" borderId="27" xfId="0" applyFont="1" applyFill="1" applyBorder="1" applyAlignment="1">
      <alignment horizontal="center" vertical="center"/>
    </xf>
    <xf numFmtId="0" fontId="76" fillId="3" borderId="28" xfId="0" applyFont="1" applyFill="1" applyBorder="1" applyAlignment="1">
      <alignment horizontal="center" vertical="center"/>
    </xf>
    <xf numFmtId="41" fontId="76" fillId="3" borderId="26" xfId="1" applyFont="1" applyFill="1" applyBorder="1" applyAlignment="1">
      <alignment horizontal="center" vertical="center"/>
    </xf>
    <xf numFmtId="41" fontId="76" fillId="3" borderId="27" xfId="1" applyFont="1" applyFill="1" applyBorder="1" applyAlignment="1">
      <alignment horizontal="center" vertical="center"/>
    </xf>
    <xf numFmtId="41" fontId="76" fillId="3" borderId="28" xfId="1" applyFont="1" applyFill="1" applyBorder="1" applyAlignment="1">
      <alignment horizontal="center" vertical="center"/>
    </xf>
    <xf numFmtId="41" fontId="76" fillId="0" borderId="26" xfId="1" applyFont="1" applyBorder="1" applyAlignment="1">
      <alignment horizontal="center" vertical="center"/>
    </xf>
    <xf numFmtId="41" fontId="76" fillId="0" borderId="27" xfId="1" applyFont="1" applyBorder="1" applyAlignment="1">
      <alignment horizontal="center" vertical="center"/>
    </xf>
    <xf numFmtId="41" fontId="76" fillId="0" borderId="78" xfId="1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87" xfId="0" applyFont="1" applyBorder="1" applyAlignment="1">
      <alignment horizontal="center" vertical="center"/>
    </xf>
    <xf numFmtId="0" fontId="76" fillId="0" borderId="84" xfId="0" applyFont="1" applyBorder="1" applyAlignment="1">
      <alignment horizontal="center" vertical="center"/>
    </xf>
    <xf numFmtId="0" fontId="76" fillId="0" borderId="85" xfId="0" applyFont="1" applyBorder="1" applyAlignment="1">
      <alignment horizontal="center" vertical="center"/>
    </xf>
    <xf numFmtId="0" fontId="76" fillId="0" borderId="79" xfId="0" applyFont="1" applyBorder="1" applyAlignment="1">
      <alignment horizontal="center" vertical="center"/>
    </xf>
    <xf numFmtId="0" fontId="76" fillId="0" borderId="80" xfId="0" applyFont="1" applyBorder="1" applyAlignment="1">
      <alignment horizontal="center" vertical="center"/>
    </xf>
    <xf numFmtId="41" fontId="76" fillId="0" borderId="80" xfId="1" applyFont="1" applyBorder="1" applyAlignment="1">
      <alignment horizontal="center" vertical="center"/>
    </xf>
    <xf numFmtId="41" fontId="76" fillId="0" borderId="81" xfId="1" applyFont="1" applyBorder="1" applyAlignment="1">
      <alignment horizontal="center" vertical="center"/>
    </xf>
    <xf numFmtId="41" fontId="76" fillId="0" borderId="82" xfId="1" applyFont="1" applyBorder="1" applyAlignment="1">
      <alignment horizontal="center" vertical="center"/>
    </xf>
    <xf numFmtId="41" fontId="76" fillId="0" borderId="83" xfId="1" applyFont="1" applyBorder="1" applyAlignment="1">
      <alignment horizontal="center" vertical="center"/>
    </xf>
    <xf numFmtId="41" fontId="76" fillId="0" borderId="0" xfId="1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76" fillId="0" borderId="0" xfId="0" applyNumberFormat="1" applyFont="1" applyBorder="1" applyAlignment="1">
      <alignment horizontal="center" vertical="center"/>
    </xf>
    <xf numFmtId="203" fontId="76" fillId="0" borderId="76" xfId="0" applyNumberFormat="1" applyFont="1" applyBorder="1" applyAlignment="1">
      <alignment horizontal="center" vertical="center"/>
    </xf>
    <xf numFmtId="203" fontId="76" fillId="0" borderId="11" xfId="0" applyNumberFormat="1" applyFont="1" applyBorder="1" applyAlignment="1">
      <alignment horizontal="center" vertical="center"/>
    </xf>
    <xf numFmtId="41" fontId="9" fillId="0" borderId="20" xfId="1" applyFont="1" applyFill="1" applyBorder="1" applyAlignment="1">
      <alignment horizontal="center" vertical="center" shrinkToFit="1"/>
    </xf>
    <xf numFmtId="41" fontId="9" fillId="0" borderId="10" xfId="1" applyFont="1" applyFill="1" applyBorder="1" applyAlignment="1">
      <alignment horizontal="center" vertical="center" shrinkToFit="1"/>
    </xf>
    <xf numFmtId="41" fontId="9" fillId="0" borderId="21" xfId="1" applyFont="1" applyFill="1" applyBorder="1" applyAlignment="1">
      <alignment horizontal="center" vertical="center" shrinkToFit="1"/>
    </xf>
    <xf numFmtId="41" fontId="76" fillId="0" borderId="11" xfId="1" applyFont="1" applyBorder="1" applyAlignment="1">
      <alignment horizontal="center" vertical="center"/>
    </xf>
    <xf numFmtId="201" fontId="76" fillId="0" borderId="0" xfId="3" applyNumberFormat="1" applyFont="1" applyAlignment="1">
      <alignment horizontal="center" vertical="center"/>
    </xf>
    <xf numFmtId="203" fontId="76" fillId="0" borderId="63" xfId="0" applyNumberFormat="1" applyFont="1" applyBorder="1" applyAlignment="1">
      <alignment horizontal="center" vertical="center"/>
    </xf>
    <xf numFmtId="203" fontId="76" fillId="0" borderId="12" xfId="0" applyNumberFormat="1" applyFont="1" applyBorder="1" applyAlignment="1">
      <alignment horizontal="center" vertical="center"/>
    </xf>
    <xf numFmtId="41" fontId="76" fillId="0" borderId="12" xfId="0" applyNumberFormat="1" applyFont="1" applyBorder="1" applyAlignment="1">
      <alignment horizontal="center" vertical="center"/>
    </xf>
    <xf numFmtId="41" fontId="76" fillId="0" borderId="80" xfId="0" applyNumberFormat="1" applyFont="1" applyBorder="1" applyAlignment="1">
      <alignment horizontal="center" vertical="center"/>
    </xf>
    <xf numFmtId="0" fontId="76" fillId="0" borderId="88" xfId="0" applyFont="1" applyBorder="1" applyAlignment="1">
      <alignment horizontal="center" vertical="center"/>
    </xf>
    <xf numFmtId="201" fontId="76" fillId="0" borderId="0" xfId="1" applyNumberFormat="1" applyFont="1" applyBorder="1" applyAlignment="1">
      <alignment horizontal="center" vertical="center"/>
    </xf>
    <xf numFmtId="202" fontId="76" fillId="0" borderId="0" xfId="0" applyNumberFormat="1" applyFont="1" applyAlignment="1">
      <alignment horizontal="center" vertical="center"/>
    </xf>
    <xf numFmtId="43" fontId="76" fillId="0" borderId="0" xfId="0" applyNumberFormat="1" applyFont="1" applyBorder="1" applyAlignment="1">
      <alignment horizontal="center" vertical="center"/>
    </xf>
    <xf numFmtId="43" fontId="76" fillId="0" borderId="43" xfId="0" applyNumberFormat="1" applyFont="1" applyBorder="1" applyAlignment="1">
      <alignment horizontal="center" vertical="center"/>
    </xf>
    <xf numFmtId="43" fontId="76" fillId="0" borderId="66" xfId="0" applyNumberFormat="1" applyFont="1" applyBorder="1" applyAlignment="1">
      <alignment horizontal="center" vertical="center"/>
    </xf>
    <xf numFmtId="43" fontId="76" fillId="0" borderId="42" xfId="0" applyNumberFormat="1" applyFont="1" applyBorder="1" applyAlignment="1">
      <alignment horizontal="center" vertical="center"/>
    </xf>
    <xf numFmtId="43" fontId="76" fillId="0" borderId="9" xfId="0" applyNumberFormat="1" applyFont="1" applyBorder="1" applyAlignment="1">
      <alignment horizontal="center" vertical="center"/>
    </xf>
    <xf numFmtId="43" fontId="76" fillId="0" borderId="7" xfId="0" applyNumberFormat="1" applyFont="1" applyBorder="1" applyAlignment="1">
      <alignment horizontal="center" vertical="center"/>
    </xf>
    <xf numFmtId="43" fontId="76" fillId="0" borderId="38" xfId="0" applyNumberFormat="1" applyFont="1" applyBorder="1" applyAlignment="1">
      <alignment horizontal="center" vertical="center"/>
    </xf>
    <xf numFmtId="43" fontId="76" fillId="0" borderId="39" xfId="0" applyNumberFormat="1" applyFont="1" applyBorder="1" applyAlignment="1">
      <alignment horizontal="center" vertical="center"/>
    </xf>
    <xf numFmtId="43" fontId="76" fillId="0" borderId="37" xfId="0" applyNumberFormat="1" applyFont="1" applyBorder="1" applyAlignment="1">
      <alignment horizontal="center" vertical="center"/>
    </xf>
    <xf numFmtId="0" fontId="76" fillId="0" borderId="86" xfId="0" applyFont="1" applyBorder="1" applyAlignment="1">
      <alignment horizontal="center" vertical="center"/>
    </xf>
    <xf numFmtId="181" fontId="9" fillId="0" borderId="8" xfId="0" applyNumberFormat="1" applyFont="1" applyFill="1" applyBorder="1" applyAlignment="1">
      <alignment horizontal="center" vertical="center"/>
    </xf>
    <xf numFmtId="181" fontId="9" fillId="0" borderId="9" xfId="0" applyNumberFormat="1" applyFont="1" applyFill="1" applyBorder="1" applyAlignment="1">
      <alignment horizontal="center" vertical="center"/>
    </xf>
    <xf numFmtId="181" fontId="9" fillId="0" borderId="20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76" fontId="9" fillId="0" borderId="20" xfId="1" applyNumberFormat="1" applyFont="1" applyFill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/>
    </xf>
    <xf numFmtId="176" fontId="9" fillId="0" borderId="3" xfId="1" applyNumberFormat="1" applyFont="1" applyFill="1" applyBorder="1" applyAlignment="1">
      <alignment horizontal="right" vertical="center"/>
    </xf>
    <xf numFmtId="176" fontId="9" fillId="0" borderId="4" xfId="1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distributed" vertical="center" shrinkToFit="1"/>
    </xf>
    <xf numFmtId="0" fontId="36" fillId="0" borderId="4" xfId="0" applyFont="1" applyFill="1" applyBorder="1" applyAlignment="1">
      <alignment horizontal="distributed" vertical="center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 shrinkToFit="1"/>
    </xf>
    <xf numFmtId="0" fontId="15" fillId="0" borderId="21" xfId="0" applyFont="1" applyFill="1" applyBorder="1" applyAlignment="1">
      <alignment horizontal="distributed" vertical="center" shrinkToFit="1"/>
    </xf>
    <xf numFmtId="0" fontId="17" fillId="0" borderId="2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41" fontId="9" fillId="0" borderId="20" xfId="1" applyFont="1" applyFill="1" applyBorder="1" applyAlignment="1">
      <alignment horizontal="center" vertical="center"/>
    </xf>
    <xf numFmtId="41" fontId="9" fillId="0" borderId="10" xfId="1" applyFont="1" applyFill="1" applyBorder="1" applyAlignment="1">
      <alignment horizontal="center" vertical="center"/>
    </xf>
    <xf numFmtId="41" fontId="9" fillId="0" borderId="21" xfId="1" applyFont="1" applyFill="1" applyBorder="1" applyAlignment="1">
      <alignment horizontal="center" vertical="center"/>
    </xf>
    <xf numFmtId="41" fontId="9" fillId="0" borderId="12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 wrapText="1"/>
    </xf>
    <xf numFmtId="0" fontId="17" fillId="0" borderId="4" xfId="0" applyFont="1" applyFill="1" applyBorder="1" applyAlignment="1">
      <alignment horizontal="distributed" vertical="center" wrapText="1"/>
    </xf>
    <xf numFmtId="41" fontId="9" fillId="0" borderId="3" xfId="1" applyFont="1" applyFill="1" applyBorder="1" applyAlignment="1">
      <alignment horizontal="center" vertical="center"/>
    </xf>
    <xf numFmtId="41" fontId="9" fillId="0" borderId="5" xfId="1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41" fontId="9" fillId="0" borderId="3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right" vertical="center"/>
    </xf>
    <xf numFmtId="41" fontId="9" fillId="0" borderId="4" xfId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distributed" vertical="center" shrinkToFit="1"/>
    </xf>
    <xf numFmtId="0" fontId="15" fillId="0" borderId="4" xfId="0" applyFont="1" applyFill="1" applyBorder="1" applyAlignment="1">
      <alignment horizontal="distributed" vertical="center" shrinkToFit="1"/>
    </xf>
    <xf numFmtId="0" fontId="17" fillId="0" borderId="20" xfId="0" applyFont="1" applyFill="1" applyBorder="1" applyAlignment="1">
      <alignment horizontal="distributed" vertical="center" wrapText="1"/>
    </xf>
    <xf numFmtId="0" fontId="9" fillId="0" borderId="3" xfId="0" applyFont="1" applyFill="1" applyBorder="1" applyAlignment="1">
      <alignment horizontal="distributed" vertical="center" shrinkToFit="1"/>
    </xf>
    <xf numFmtId="0" fontId="9" fillId="0" borderId="4" xfId="0" applyFont="1" applyFill="1" applyBorder="1" applyAlignment="1">
      <alignment horizontal="distributed" vertical="center" shrinkToFit="1"/>
    </xf>
    <xf numFmtId="0" fontId="17" fillId="0" borderId="5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176" fontId="9" fillId="0" borderId="3" xfId="1" applyNumberFormat="1" applyFont="1" applyFill="1" applyBorder="1" applyAlignment="1">
      <alignment horizontal="right" vertical="center" indent="1"/>
    </xf>
    <xf numFmtId="176" fontId="9" fillId="0" borderId="4" xfId="1" applyNumberFormat="1" applyFont="1" applyFill="1" applyBorder="1" applyAlignment="1">
      <alignment horizontal="right" vertical="center" inden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/>
    </xf>
    <xf numFmtId="41" fontId="10" fillId="0" borderId="12" xfId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right" vertical="center"/>
    </xf>
    <xf numFmtId="41" fontId="9" fillId="0" borderId="2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107" fillId="0" borderId="3" xfId="1" applyNumberFormat="1" applyFont="1" applyFill="1" applyBorder="1" applyAlignment="1">
      <alignment horizontal="right" vertical="center" indent="1"/>
    </xf>
    <xf numFmtId="176" fontId="107" fillId="0" borderId="5" xfId="1" applyNumberFormat="1" applyFont="1" applyFill="1" applyBorder="1" applyAlignment="1">
      <alignment horizontal="right" vertical="center" indent="1"/>
    </xf>
    <xf numFmtId="176" fontId="107" fillId="0" borderId="4" xfId="1" applyNumberFormat="1" applyFont="1" applyFill="1" applyBorder="1" applyAlignment="1">
      <alignment horizontal="right" vertical="center" indent="1"/>
    </xf>
    <xf numFmtId="0" fontId="14" fillId="0" borderId="2" xfId="0" applyFont="1" applyFill="1" applyBorder="1" applyAlignment="1">
      <alignment horizontal="distributed" vertical="center"/>
    </xf>
    <xf numFmtId="176" fontId="9" fillId="0" borderId="20" xfId="1" applyNumberFormat="1" applyFont="1" applyFill="1" applyBorder="1" applyAlignment="1">
      <alignment horizontal="right" vertical="center" indent="1"/>
    </xf>
    <xf numFmtId="176" fontId="9" fillId="0" borderId="21" xfId="1" applyNumberFormat="1" applyFont="1" applyFill="1" applyBorder="1" applyAlignment="1">
      <alignment horizontal="right" vertical="center" inden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107" fillId="0" borderId="2" xfId="1" applyNumberFormat="1" applyFont="1" applyFill="1" applyBorder="1" applyAlignment="1">
      <alignment horizontal="right" vertical="center" indent="1"/>
    </xf>
    <xf numFmtId="176" fontId="10" fillId="0" borderId="20" xfId="1" applyNumberFormat="1" applyFont="1" applyFill="1" applyBorder="1" applyAlignment="1">
      <alignment horizontal="right" vertical="center" indent="1"/>
    </xf>
    <xf numFmtId="176" fontId="10" fillId="0" borderId="21" xfId="1" applyNumberFormat="1" applyFont="1" applyFill="1" applyBorder="1" applyAlignment="1">
      <alignment horizontal="right" vertical="center" indent="1"/>
    </xf>
    <xf numFmtId="0" fontId="36" fillId="0" borderId="3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distributed" vertical="center" wrapText="1"/>
    </xf>
    <xf numFmtId="0" fontId="67" fillId="0" borderId="4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76" fontId="108" fillId="0" borderId="3" xfId="1" applyNumberFormat="1" applyFont="1" applyFill="1" applyBorder="1" applyAlignment="1">
      <alignment horizontal="right" vertical="center" indent="1"/>
    </xf>
    <xf numFmtId="176" fontId="108" fillId="0" borderId="5" xfId="1" applyNumberFormat="1" applyFont="1" applyFill="1" applyBorder="1" applyAlignment="1">
      <alignment horizontal="right" vertical="center" indent="1"/>
    </xf>
    <xf numFmtId="176" fontId="108" fillId="0" borderId="4" xfId="1" applyNumberFormat="1" applyFont="1" applyFill="1" applyBorder="1" applyAlignment="1">
      <alignment horizontal="right" vertical="center" indent="1"/>
    </xf>
    <xf numFmtId="14" fontId="9" fillId="0" borderId="10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76" fontId="107" fillId="0" borderId="12" xfId="1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5" xfId="0" applyFont="1" applyFill="1" applyBorder="1"/>
    <xf numFmtId="0" fontId="109" fillId="0" borderId="5" xfId="0" applyFont="1" applyFill="1" applyBorder="1"/>
    <xf numFmtId="0" fontId="109" fillId="0" borderId="4" xfId="0" applyFont="1" applyFill="1" applyBorder="1"/>
    <xf numFmtId="0" fontId="0" fillId="0" borderId="4" xfId="0" applyFill="1" applyBorder="1"/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176" fontId="22" fillId="0" borderId="2" xfId="1" applyNumberFormat="1" applyFont="1" applyFill="1" applyBorder="1" applyAlignment="1">
      <alignment horizontal="right" vertical="center" inden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6" fontId="110" fillId="0" borderId="3" xfId="1" applyNumberFormat="1" applyFont="1" applyFill="1" applyBorder="1" applyAlignment="1">
      <alignment horizontal="right" vertical="center" indent="1"/>
    </xf>
    <xf numFmtId="176" fontId="110" fillId="0" borderId="5" xfId="1" applyNumberFormat="1" applyFont="1" applyFill="1" applyBorder="1" applyAlignment="1">
      <alignment horizontal="right" vertical="center" indent="1"/>
    </xf>
    <xf numFmtId="176" fontId="110" fillId="0" borderId="4" xfId="1" applyNumberFormat="1" applyFont="1" applyFill="1" applyBorder="1" applyAlignment="1">
      <alignment horizontal="right" vertical="center" indent="1"/>
    </xf>
    <xf numFmtId="0" fontId="14" fillId="0" borderId="3" xfId="0" applyFont="1" applyFill="1" applyBorder="1" applyAlignment="1">
      <alignment horizontal="distributed" vertical="distributed"/>
    </xf>
    <xf numFmtId="0" fontId="14" fillId="0" borderId="4" xfId="0" applyFont="1" applyFill="1" applyBorder="1" applyAlignment="1">
      <alignment horizontal="distributed" vertical="distributed"/>
    </xf>
    <xf numFmtId="0" fontId="9" fillId="0" borderId="8" xfId="0" applyFont="1" applyFill="1" applyBorder="1" applyAlignment="1">
      <alignment horizontal="distributed"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0" fontId="9" fillId="0" borderId="9" xfId="0" applyFont="1" applyFill="1" applyBorder="1" applyAlignment="1">
      <alignment horizontal="distributed" vertical="center" shrinkToFit="1"/>
    </xf>
    <xf numFmtId="0" fontId="9" fillId="0" borderId="7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 shrinkToFit="1"/>
    </xf>
    <xf numFmtId="0" fontId="9" fillId="0" borderId="21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horizontal="right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horizontal="distributed" vertical="center" shrinkToFit="1"/>
    </xf>
    <xf numFmtId="0" fontId="15" fillId="0" borderId="6" xfId="0" applyFont="1" applyFill="1" applyBorder="1" applyAlignment="1">
      <alignment horizontal="distributed" vertical="center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204" fontId="14" fillId="0" borderId="11" xfId="0" applyNumberFormat="1" applyFont="1" applyFill="1" applyBorder="1" applyAlignment="1">
      <alignment horizontal="center" vertical="center"/>
    </xf>
    <xf numFmtId="204" fontId="14" fillId="0" borderId="13" xfId="0" applyNumberFormat="1" applyFont="1" applyFill="1" applyBorder="1" applyAlignment="1">
      <alignment horizontal="center" vertical="center"/>
    </xf>
    <xf numFmtId="204" fontId="14" fillId="0" borderId="12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1" fontId="14" fillId="0" borderId="8" xfId="1" applyFont="1" applyFill="1" applyBorder="1" applyAlignment="1">
      <alignment horizontal="center" vertical="center"/>
    </xf>
    <xf numFmtId="41" fontId="14" fillId="0" borderId="6" xfId="1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horizontal="right" vertical="center"/>
    </xf>
    <xf numFmtId="41" fontId="14" fillId="0" borderId="7" xfId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left" vertical="center" wrapText="1" shrinkToFit="1"/>
    </xf>
    <xf numFmtId="0" fontId="14" fillId="0" borderId="21" xfId="0" applyFont="1" applyFill="1" applyBorder="1" applyAlignment="1">
      <alignment horizontal="left" vertical="center" wrapText="1" shrinkToFit="1"/>
    </xf>
    <xf numFmtId="41" fontId="14" fillId="0" borderId="10" xfId="1" applyFont="1" applyFill="1" applyBorder="1" applyAlignment="1">
      <alignment horizontal="center" vertical="center"/>
    </xf>
    <xf numFmtId="41" fontId="14" fillId="0" borderId="21" xfId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 shrinkToFit="1"/>
    </xf>
    <xf numFmtId="41" fontId="14" fillId="0" borderId="20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 shrinkToFit="1"/>
    </xf>
    <xf numFmtId="41" fontId="14" fillId="0" borderId="1" xfId="1" applyFont="1" applyFill="1" applyBorder="1" applyAlignment="1">
      <alignment horizontal="right" vertical="center"/>
    </xf>
    <xf numFmtId="41" fontId="14" fillId="0" borderId="6" xfId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7" xfId="0" applyFont="1" applyFill="1" applyBorder="1" applyAlignment="1">
      <alignment horizontal="left" vertical="center" wrapText="1" shrinkToFit="1"/>
    </xf>
    <xf numFmtId="3" fontId="9" fillId="0" borderId="3" xfId="0" applyNumberFormat="1" applyFont="1" applyFill="1" applyBorder="1" applyAlignment="1">
      <alignment horizontal="right" vertical="center" indent="3"/>
    </xf>
    <xf numFmtId="3" fontId="9" fillId="0" borderId="5" xfId="0" applyNumberFormat="1" applyFont="1" applyFill="1" applyBorder="1" applyAlignment="1">
      <alignment horizontal="right" vertical="center" indent="3"/>
    </xf>
    <xf numFmtId="3" fontId="9" fillId="0" borderId="31" xfId="0" applyNumberFormat="1" applyFont="1" applyFill="1" applyBorder="1" applyAlignment="1">
      <alignment horizontal="right" vertical="center" indent="3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right" vertical="center" indent="3"/>
    </xf>
    <xf numFmtId="3" fontId="10" fillId="0" borderId="5" xfId="0" applyNumberFormat="1" applyFont="1" applyFill="1" applyBorder="1" applyAlignment="1">
      <alignment horizontal="right" vertical="center" indent="3"/>
    </xf>
    <xf numFmtId="3" fontId="10" fillId="0" borderId="31" xfId="0" applyNumberFormat="1" applyFont="1" applyFill="1" applyBorder="1" applyAlignment="1">
      <alignment horizontal="right" vertical="center" indent="3"/>
    </xf>
    <xf numFmtId="41" fontId="14" fillId="0" borderId="9" xfId="1" applyFont="1" applyFill="1" applyBorder="1" applyAlignment="1">
      <alignment horizontal="center" vertical="center"/>
    </xf>
    <xf numFmtId="41" fontId="14" fillId="0" borderId="51" xfId="1" applyFont="1" applyFill="1" applyBorder="1" applyAlignment="1">
      <alignment horizontal="center" vertical="center"/>
    </xf>
    <xf numFmtId="41" fontId="14" fillId="0" borderId="7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41" fontId="14" fillId="0" borderId="9" xfId="1" applyFont="1" applyFill="1" applyBorder="1" applyAlignment="1">
      <alignment horizontal="right" vertical="center"/>
    </xf>
    <xf numFmtId="41" fontId="14" fillId="0" borderId="51" xfId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41" fontId="14" fillId="0" borderId="9" xfId="1" applyFont="1" applyFill="1" applyBorder="1" applyAlignment="1">
      <alignment horizontal="left" vertical="center"/>
    </xf>
    <xf numFmtId="41" fontId="14" fillId="0" borderId="7" xfId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left" vertical="center" wrapText="1" shrinkToFit="1"/>
    </xf>
    <xf numFmtId="41" fontId="14" fillId="0" borderId="3" xfId="1" applyFont="1" applyFill="1" applyBorder="1" applyAlignment="1">
      <alignment horizontal="center" vertical="center"/>
    </xf>
    <xf numFmtId="41" fontId="14" fillId="0" borderId="4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41" fontId="14" fillId="0" borderId="8" xfId="1" applyFont="1" applyFill="1" applyBorder="1" applyAlignment="1">
      <alignment horizontal="right" vertical="center"/>
    </xf>
    <xf numFmtId="41" fontId="14" fillId="0" borderId="99" xfId="1" applyFont="1" applyFill="1" applyBorder="1" applyAlignment="1">
      <alignment horizontal="right" vertical="center"/>
    </xf>
    <xf numFmtId="41" fontId="14" fillId="0" borderId="65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left" vertical="center" inden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center" vertical="center"/>
    </xf>
    <xf numFmtId="41" fontId="9" fillId="0" borderId="48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41" fontId="9" fillId="0" borderId="20" xfId="1" applyFont="1" applyFill="1" applyBorder="1" applyAlignment="1">
      <alignment horizontal="left" vertical="center"/>
    </xf>
    <xf numFmtId="41" fontId="9" fillId="0" borderId="21" xfId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41" fontId="14" fillId="0" borderId="10" xfId="1" applyFont="1" applyFill="1" applyBorder="1" applyAlignment="1">
      <alignment horizontal="right" vertical="center"/>
    </xf>
    <xf numFmtId="41" fontId="14" fillId="0" borderId="21" xfId="1" applyFont="1" applyFill="1" applyBorder="1" applyAlignment="1">
      <alignment horizontal="right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8" xfId="0" applyNumberFormat="1" applyFont="1" applyFill="1" applyBorder="1" applyAlignment="1">
      <alignment horizontal="center" vertical="center"/>
    </xf>
    <xf numFmtId="41" fontId="9" fillId="0" borderId="47" xfId="0" applyNumberFormat="1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horizontal="center" vertical="center"/>
    </xf>
    <xf numFmtId="41" fontId="9" fillId="0" borderId="49" xfId="0" applyNumberFormat="1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right" vertical="center"/>
    </xf>
    <xf numFmtId="31" fontId="9" fillId="0" borderId="47" xfId="0" applyNumberFormat="1" applyFont="1" applyFill="1" applyBorder="1" applyAlignment="1">
      <alignment horizontal="right" vertical="center"/>
    </xf>
  </cellXfs>
  <cellStyles count="8">
    <cellStyle name="40% - 강조색2" xfId="2" builtinId="35"/>
    <cellStyle name="40% - 강조색2 2" xfId="4"/>
    <cellStyle name="쉼표 [0]" xfId="1" builtinId="6"/>
    <cellStyle name="쉼표 [0] 2" xfId="7"/>
    <cellStyle name="통화 [0] 2" xfId="3"/>
    <cellStyle name="표준" xfId="0" builtinId="0"/>
    <cellStyle name="표준 2" xfId="6"/>
    <cellStyle name="하이퍼링크" xfId="5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142875</xdr:rowOff>
    </xdr:from>
    <xdr:to>
      <xdr:col>7</xdr:col>
      <xdr:colOff>1152525</xdr:colOff>
      <xdr:row>8</xdr:row>
      <xdr:rowOff>228600</xdr:rowOff>
    </xdr:to>
    <xdr:sp macro="" textlink="">
      <xdr:nvSpPr>
        <xdr:cNvPr id="38338" name="AutoShape 1"/>
        <xdr:cNvSpPr>
          <a:spLocks noChangeArrowheads="1"/>
        </xdr:cNvSpPr>
      </xdr:nvSpPr>
      <xdr:spPr bwMode="auto">
        <a:xfrm>
          <a:off x="390525" y="1409700"/>
          <a:ext cx="5819775" cy="742950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1390650" y="1504950"/>
          <a:ext cx="42767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ko-KR" altLang="en-US" sz="2400" b="1" i="0" strike="noStrike">
              <a:solidFill>
                <a:srgbClr val="000000"/>
              </a:solidFill>
              <a:latin typeface="궁서"/>
              <a:ea typeface="궁서"/>
            </a:rPr>
            <a:t>관리비 부과 내역서</a:t>
          </a:r>
        </a:p>
      </xdr:txBody>
    </xdr:sp>
    <xdr:clientData/>
  </xdr:twoCellAnchor>
  <xdr:twoCellAnchor>
    <xdr:from>
      <xdr:col>5</xdr:col>
      <xdr:colOff>323850</xdr:colOff>
      <xdr:row>10</xdr:row>
      <xdr:rowOff>85725</xdr:rowOff>
    </xdr:from>
    <xdr:to>
      <xdr:col>8</xdr:col>
      <xdr:colOff>304800</xdr:colOff>
      <xdr:row>10</xdr:row>
      <xdr:rowOff>85725</xdr:rowOff>
    </xdr:to>
    <xdr:sp macro="" textlink="">
      <xdr:nvSpPr>
        <xdr:cNvPr id="38340" name="Line 3"/>
        <xdr:cNvSpPr>
          <a:spLocks noChangeShapeType="1"/>
        </xdr:cNvSpPr>
      </xdr:nvSpPr>
      <xdr:spPr bwMode="auto">
        <a:xfrm flipV="1">
          <a:off x="4295775" y="2409825"/>
          <a:ext cx="22193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</xdr:row>
      <xdr:rowOff>85725</xdr:rowOff>
    </xdr:from>
    <xdr:to>
      <xdr:col>3</xdr:col>
      <xdr:colOff>714375</xdr:colOff>
      <xdr:row>10</xdr:row>
      <xdr:rowOff>95250</xdr:rowOff>
    </xdr:to>
    <xdr:sp macro="" textlink="">
      <xdr:nvSpPr>
        <xdr:cNvPr id="38341" name="Line 4"/>
        <xdr:cNvSpPr>
          <a:spLocks noChangeShapeType="1"/>
        </xdr:cNvSpPr>
      </xdr:nvSpPr>
      <xdr:spPr bwMode="auto">
        <a:xfrm>
          <a:off x="19050" y="2409825"/>
          <a:ext cx="2085975" cy="9525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10</xdr:row>
      <xdr:rowOff>114300</xdr:rowOff>
    </xdr:from>
    <xdr:to>
      <xdr:col>0</xdr:col>
      <xdr:colOff>28575</xdr:colOff>
      <xdr:row>46</xdr:row>
      <xdr:rowOff>104775</xdr:rowOff>
    </xdr:to>
    <xdr:sp macro="" textlink="">
      <xdr:nvSpPr>
        <xdr:cNvPr id="38342" name="Line 5"/>
        <xdr:cNvSpPr>
          <a:spLocks noChangeShapeType="1"/>
        </xdr:cNvSpPr>
      </xdr:nvSpPr>
      <xdr:spPr bwMode="auto">
        <a:xfrm>
          <a:off x="28575" y="243840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10</xdr:row>
      <xdr:rowOff>95250</xdr:rowOff>
    </xdr:from>
    <xdr:to>
      <xdr:col>8</xdr:col>
      <xdr:colOff>295275</xdr:colOff>
      <xdr:row>46</xdr:row>
      <xdr:rowOff>85725</xdr:rowOff>
    </xdr:to>
    <xdr:sp macro="" textlink="">
      <xdr:nvSpPr>
        <xdr:cNvPr id="38343" name="Line 6"/>
        <xdr:cNvSpPr>
          <a:spLocks noChangeShapeType="1"/>
        </xdr:cNvSpPr>
      </xdr:nvSpPr>
      <xdr:spPr bwMode="auto">
        <a:xfrm>
          <a:off x="6505575" y="241935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46</xdr:row>
      <xdr:rowOff>95250</xdr:rowOff>
    </xdr:from>
    <xdr:to>
      <xdr:col>8</xdr:col>
      <xdr:colOff>295275</xdr:colOff>
      <xdr:row>46</xdr:row>
      <xdr:rowOff>95250</xdr:rowOff>
    </xdr:to>
    <xdr:sp macro="" textlink="">
      <xdr:nvSpPr>
        <xdr:cNvPr id="38344" name="Line 7"/>
        <xdr:cNvSpPr>
          <a:spLocks noChangeShapeType="1"/>
        </xdr:cNvSpPr>
      </xdr:nvSpPr>
      <xdr:spPr bwMode="auto">
        <a:xfrm>
          <a:off x="28575" y="8982075"/>
          <a:ext cx="6477000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542925</xdr:colOff>
      <xdr:row>48</xdr:row>
      <xdr:rowOff>0</xdr:rowOff>
    </xdr:from>
    <xdr:to>
      <xdr:col>7</xdr:col>
      <xdr:colOff>495300</xdr:colOff>
      <xdr:row>48</xdr:row>
      <xdr:rowOff>0</xdr:rowOff>
    </xdr:to>
    <xdr:sp macro="" textlink="">
      <xdr:nvSpPr>
        <xdr:cNvPr id="26632" name="Text Box 8"/>
        <xdr:cNvSpPr txBox="1">
          <a:spLocks noChangeArrowheads="1"/>
        </xdr:cNvSpPr>
      </xdr:nvSpPr>
      <xdr:spPr bwMode="auto">
        <a:xfrm>
          <a:off x="1390650" y="9229725"/>
          <a:ext cx="4772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2003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년도</a:t>
          </a: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12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월 사업장 회계 증빙서류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200025</xdr:colOff>
      <xdr:row>5</xdr:row>
      <xdr:rowOff>228600</xdr:rowOff>
    </xdr:to>
    <xdr:sp macro="" textlink="">
      <xdr:nvSpPr>
        <xdr:cNvPr id="26633" name="WordArt 9"/>
        <xdr:cNvSpPr>
          <a:spLocks noChangeArrowheads="1" noChangeShapeType="1" noTextEdit="1"/>
        </xdr:cNvSpPr>
      </xdr:nvSpPr>
      <xdr:spPr bwMode="auto">
        <a:xfrm>
          <a:off x="1390650" y="523875"/>
          <a:ext cx="4476750" cy="57150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돋움"/>
              <a:ea typeface="돋움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123825</xdr:rowOff>
    </xdr:to>
    <xdr:sp macro="" textlink="">
      <xdr:nvSpPr>
        <xdr:cNvPr id="26634" name="Music"/>
        <xdr:cNvSpPr>
          <a:spLocks noEditPoints="1" noChangeArrowheads="1"/>
        </xdr:cNvSpPr>
      </xdr:nvSpPr>
      <xdr:spPr bwMode="auto"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 bwMode="auto">
        <a:xfrm>
          <a:off x="8077200" y="443865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/>
        <xdr:cNvSpPr>
          <a:spLocks noEditPoints="1" noChangeArrowheads="1"/>
        </xdr:cNvSpPr>
      </xdr:nvSpPr>
      <xdr:spPr bwMode="auto"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 wrap="square" rtlCol="0" anchor="t"/>
      <a:lstStyle>
        <a:defPPr algn="ctr">
          <a:defRPr sz="1100" b="0" i="0" u="none" strike="noStrike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oiseinfo.or.k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48" zoomScaleSheetLayoutView="6" workbookViewId="0"/>
  </sheetViews>
  <sheetFormatPr defaultRowHeight="13.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0.59999389629810485"/>
  </sheetPr>
  <dimension ref="A3:Q63"/>
  <sheetViews>
    <sheetView tabSelected="1" workbookViewId="0"/>
  </sheetViews>
  <sheetFormatPr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3" spans="1:8" ht="14.25">
      <c r="A3" s="478"/>
      <c r="B3" s="478"/>
      <c r="C3" s="478"/>
      <c r="D3" s="478"/>
      <c r="E3" s="478"/>
      <c r="F3" s="478"/>
      <c r="G3" s="478"/>
      <c r="H3" s="478"/>
    </row>
    <row r="6" spans="1:8" s="1" customFormat="1" ht="31.5">
      <c r="A6" s="481" t="s">
        <v>555</v>
      </c>
      <c r="B6" s="482"/>
      <c r="C6" s="482"/>
      <c r="D6" s="482"/>
      <c r="E6" s="482"/>
      <c r="F6" s="25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36" t="s">
        <v>68</v>
      </c>
      <c r="F11" s="36"/>
      <c r="G11" s="36"/>
    </row>
    <row r="12" spans="1:8" s="2" customFormat="1" ht="6" customHeight="1">
      <c r="E12" s="7"/>
      <c r="F12" s="7"/>
      <c r="G12" s="7"/>
    </row>
    <row r="13" spans="1:8" s="2" customFormat="1" ht="14.25">
      <c r="B13" s="3" t="s">
        <v>2</v>
      </c>
      <c r="C13" s="4" t="s">
        <v>556</v>
      </c>
      <c r="D13" s="4"/>
    </row>
    <row r="14" spans="1:8" s="2" customFormat="1" ht="6" customHeight="1"/>
    <row r="15" spans="1:8" s="2" customFormat="1" ht="14.25">
      <c r="B15" s="3" t="s">
        <v>2</v>
      </c>
      <c r="C15" s="13" t="s">
        <v>557</v>
      </c>
      <c r="D15" s="13"/>
      <c r="E15" s="14"/>
      <c r="F15" s="14"/>
      <c r="G15" s="14"/>
    </row>
    <row r="16" spans="1:8" s="2" customFormat="1" ht="14.25" customHeight="1">
      <c r="C16" s="477" t="s">
        <v>106</v>
      </c>
      <c r="D16" s="477"/>
      <c r="E16" s="477"/>
      <c r="F16" s="477"/>
      <c r="G16" s="477"/>
      <c r="H16" s="477"/>
    </row>
    <row r="17" spans="1:15" s="2" customFormat="1" ht="18" customHeight="1">
      <c r="B17" s="3" t="s">
        <v>2</v>
      </c>
      <c r="C17" s="4" t="s">
        <v>32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43</v>
      </c>
      <c r="D19" s="28" t="s">
        <v>44</v>
      </c>
      <c r="E19" s="2" t="s">
        <v>33</v>
      </c>
      <c r="F19" s="34" t="s">
        <v>69</v>
      </c>
      <c r="G19" s="27" t="s">
        <v>98</v>
      </c>
      <c r="O19" s="27"/>
    </row>
    <row r="20" spans="1:15" s="2" customFormat="1" ht="7.5" customHeight="1">
      <c r="C20" s="26"/>
      <c r="D20" s="28"/>
      <c r="F20" s="34"/>
      <c r="M20" s="27"/>
    </row>
    <row r="21" spans="1:15" s="2" customFormat="1" ht="16.5" customHeight="1">
      <c r="C21" s="2" t="s">
        <v>43</v>
      </c>
      <c r="D21" s="28" t="s">
        <v>80</v>
      </c>
      <c r="E21" s="2" t="s">
        <v>34</v>
      </c>
      <c r="F21" s="35" t="s">
        <v>71</v>
      </c>
      <c r="G21" s="27" t="s">
        <v>64</v>
      </c>
      <c r="M21" s="27"/>
    </row>
    <row r="22" spans="1:15" s="2" customFormat="1" ht="6.75" customHeight="1">
      <c r="C22" s="26"/>
      <c r="F22" s="34"/>
      <c r="M22" s="27"/>
    </row>
    <row r="23" spans="1:15" s="2" customFormat="1" ht="16.5" customHeight="1">
      <c r="C23" s="2" t="s">
        <v>43</v>
      </c>
      <c r="D23" s="28" t="s">
        <v>45</v>
      </c>
      <c r="E23" s="2" t="s">
        <v>35</v>
      </c>
      <c r="F23" s="34" t="s">
        <v>69</v>
      </c>
      <c r="G23" s="111" t="s">
        <v>198</v>
      </c>
      <c r="M23" s="27"/>
    </row>
    <row r="24" spans="1:15" s="2" customFormat="1" ht="8.25" customHeight="1">
      <c r="C24" s="26"/>
      <c r="F24" s="34"/>
      <c r="M24" s="27"/>
    </row>
    <row r="25" spans="1:15" s="2" customFormat="1" ht="16.5" customHeight="1">
      <c r="C25" s="2" t="s">
        <v>43</v>
      </c>
      <c r="D25" s="28" t="s">
        <v>47</v>
      </c>
      <c r="E25" s="2" t="s">
        <v>37</v>
      </c>
      <c r="F25" s="34" t="s">
        <v>69</v>
      </c>
      <c r="G25" s="27" t="s">
        <v>65</v>
      </c>
      <c r="K25" s="28"/>
      <c r="L25" s="28"/>
      <c r="M25" s="27"/>
    </row>
    <row r="26" spans="1:15" s="2" customFormat="1" ht="6" customHeight="1">
      <c r="C26" s="26"/>
      <c r="F26" s="34"/>
      <c r="L26" s="26"/>
      <c r="M26" s="27"/>
    </row>
    <row r="27" spans="1:15" s="2" customFormat="1" ht="16.5" customHeight="1">
      <c r="C27" s="2" t="s">
        <v>43</v>
      </c>
      <c r="D27" s="28" t="s">
        <v>46</v>
      </c>
      <c r="E27" s="2" t="s">
        <v>36</v>
      </c>
      <c r="F27" s="34" t="s">
        <v>70</v>
      </c>
      <c r="G27" s="27" t="s">
        <v>66</v>
      </c>
      <c r="L27" s="26"/>
    </row>
    <row r="28" spans="1:15" s="2" customFormat="1" ht="6.75" customHeight="1">
      <c r="C28" s="26"/>
      <c r="F28" s="34"/>
      <c r="K28" s="24" t="s">
        <v>39</v>
      </c>
      <c r="L28" s="24"/>
      <c r="M28" s="27"/>
    </row>
    <row r="29" spans="1:15" s="2" customFormat="1" ht="16.5" customHeight="1">
      <c r="C29" s="2" t="s">
        <v>43</v>
      </c>
      <c r="D29" s="28" t="s">
        <v>48</v>
      </c>
      <c r="E29" s="2" t="s">
        <v>38</v>
      </c>
      <c r="F29" s="34" t="s">
        <v>70</v>
      </c>
      <c r="G29" s="27" t="s">
        <v>67</v>
      </c>
    </row>
    <row r="30" spans="1:15" s="2" customFormat="1" ht="8.25" customHeight="1">
      <c r="C30" s="26"/>
      <c r="F30" s="28"/>
    </row>
    <row r="31" spans="1:15" s="2" customFormat="1" ht="6.75" customHeight="1">
      <c r="B31" s="486"/>
      <c r="C31" s="486"/>
      <c r="D31" s="486"/>
      <c r="E31" s="486"/>
      <c r="F31" s="486"/>
      <c r="G31" s="486"/>
    </row>
    <row r="32" spans="1:15" s="2" customFormat="1" ht="13.5" customHeight="1">
      <c r="A32" s="484" t="s">
        <v>105</v>
      </c>
      <c r="B32" s="484"/>
      <c r="C32" s="484"/>
      <c r="D32" s="484"/>
      <c r="E32" s="484"/>
      <c r="F32" s="484"/>
      <c r="G32" s="484"/>
      <c r="H32" s="484"/>
    </row>
    <row r="33" spans="1:17" s="2" customFormat="1" ht="18" customHeight="1">
      <c r="A33" s="484" t="s">
        <v>31</v>
      </c>
      <c r="B33" s="484"/>
      <c r="C33" s="484"/>
      <c r="D33" s="484"/>
      <c r="E33" s="484"/>
      <c r="F33" s="484"/>
      <c r="G33" s="484"/>
      <c r="H33" s="484"/>
    </row>
    <row r="34" spans="1:17" s="2" customFormat="1" ht="18" customHeight="1">
      <c r="A34" s="485" t="s">
        <v>77</v>
      </c>
      <c r="B34" s="485"/>
      <c r="C34" s="485"/>
      <c r="D34" s="485"/>
      <c r="E34" s="485"/>
      <c r="F34" s="485"/>
      <c r="G34" s="485"/>
      <c r="H34" s="485"/>
    </row>
    <row r="35" spans="1:17" s="2" customFormat="1" ht="18" customHeight="1">
      <c r="A35" s="83" t="s">
        <v>95</v>
      </c>
      <c r="B35" s="50"/>
      <c r="C35" s="50"/>
      <c r="D35" s="50"/>
      <c r="E35" s="50"/>
      <c r="F35" s="50"/>
      <c r="G35" s="50"/>
      <c r="H35" s="50"/>
    </row>
    <row r="36" spans="1:17" s="2" customFormat="1" ht="18" customHeight="1">
      <c r="A36" s="16"/>
      <c r="B36" s="83" t="s">
        <v>96</v>
      </c>
      <c r="C36" s="50"/>
      <c r="D36" s="50"/>
      <c r="E36" s="50"/>
      <c r="F36" s="50"/>
      <c r="G36" s="50"/>
      <c r="H36" s="16"/>
      <c r="M36" s="5"/>
      <c r="N36" s="5"/>
      <c r="O36" s="5"/>
      <c r="P36" s="5"/>
      <c r="Q36" s="5"/>
    </row>
    <row r="37" spans="1:17" s="2" customFormat="1" ht="18" customHeight="1">
      <c r="A37" s="16"/>
      <c r="B37" s="88" t="s">
        <v>109</v>
      </c>
      <c r="C37" s="50"/>
      <c r="D37" s="50"/>
      <c r="E37" s="50"/>
      <c r="F37" s="50"/>
      <c r="G37" s="50"/>
      <c r="H37" s="16"/>
      <c r="K37" s="5"/>
      <c r="L37" s="5"/>
      <c r="M37" s="5"/>
      <c r="N37" s="5"/>
      <c r="O37" s="5"/>
      <c r="P37" s="5"/>
      <c r="Q37" s="5"/>
    </row>
    <row r="38" spans="1:17" s="2" customFormat="1" ht="18" customHeight="1">
      <c r="A38" s="16"/>
      <c r="B38" s="50" t="s">
        <v>40</v>
      </c>
      <c r="C38" s="50"/>
      <c r="D38" s="50"/>
      <c r="E38" s="50"/>
      <c r="F38" s="50"/>
      <c r="G38" s="50"/>
      <c r="H38" s="16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6"/>
      <c r="B39" s="83" t="s">
        <v>97</v>
      </c>
      <c r="C39" s="50"/>
      <c r="D39" s="50"/>
      <c r="E39" s="50"/>
      <c r="F39" s="50"/>
      <c r="G39" s="50"/>
      <c r="H39" s="16"/>
      <c r="K39" s="5"/>
      <c r="L39" s="5"/>
      <c r="M39" s="5"/>
      <c r="N39" s="5"/>
      <c r="O39" s="5"/>
      <c r="P39" s="5"/>
      <c r="Q39" s="5"/>
    </row>
    <row r="40" spans="1:17" s="2" customFormat="1" ht="23.25" customHeight="1">
      <c r="A40" s="11" t="s">
        <v>41</v>
      </c>
      <c r="B40" s="484" t="s">
        <v>42</v>
      </c>
      <c r="C40" s="484"/>
      <c r="D40" s="484"/>
      <c r="E40" s="484"/>
      <c r="F40" s="484"/>
      <c r="G40" s="484"/>
      <c r="H40" s="11"/>
      <c r="K40" s="5"/>
      <c r="L40" s="5"/>
    </row>
    <row r="41" spans="1:17" s="2" customFormat="1" ht="23.25" customHeight="1">
      <c r="A41" s="11"/>
      <c r="B41" s="112"/>
      <c r="C41" s="112"/>
      <c r="D41" s="112"/>
      <c r="E41" s="112"/>
      <c r="F41" s="112"/>
      <c r="G41" s="112"/>
      <c r="H41" s="11"/>
      <c r="K41" s="5"/>
      <c r="L41" s="5"/>
    </row>
    <row r="42" spans="1:17" s="5" customFormat="1" ht="19.5" customHeight="1">
      <c r="A42" s="483" t="s">
        <v>79</v>
      </c>
      <c r="B42" s="483"/>
      <c r="C42" s="483"/>
      <c r="D42" s="483"/>
      <c r="E42" s="483"/>
      <c r="F42" s="483"/>
      <c r="G42" s="483"/>
      <c r="H42" s="483"/>
      <c r="I42" s="483"/>
      <c r="K42" s="2"/>
      <c r="L42" s="2"/>
      <c r="M42" s="2"/>
      <c r="N42" s="2"/>
      <c r="O42" s="2"/>
      <c r="P42" s="2"/>
      <c r="Q42" s="2"/>
    </row>
    <row r="43" spans="1:17" s="5" customFormat="1" ht="18.75" customHeight="1">
      <c r="A43" s="483" t="s">
        <v>78</v>
      </c>
      <c r="B43" s="483"/>
      <c r="C43" s="483"/>
      <c r="D43" s="483"/>
      <c r="E43" s="483"/>
      <c r="F43" s="483"/>
      <c r="G43" s="483"/>
      <c r="H43" s="483"/>
      <c r="I43" s="483"/>
      <c r="K43" s="2"/>
      <c r="L43" s="2"/>
      <c r="M43" s="2"/>
      <c r="N43" s="2"/>
      <c r="O43" s="2"/>
      <c r="P43" s="2"/>
      <c r="Q43" s="2"/>
    </row>
    <row r="44" spans="1:17" s="5" customFormat="1" ht="19.5" customHeight="1">
      <c r="A44" s="480" t="s">
        <v>108</v>
      </c>
      <c r="B44" s="480"/>
      <c r="C44" s="480"/>
      <c r="D44" s="480"/>
      <c r="E44" s="480"/>
      <c r="F44" s="480"/>
      <c r="G44" s="480"/>
      <c r="H44" s="480"/>
      <c r="I44" s="480"/>
      <c r="K44"/>
      <c r="L44"/>
      <c r="M44"/>
      <c r="N44"/>
      <c r="O44"/>
      <c r="P44"/>
      <c r="Q44"/>
    </row>
    <row r="45" spans="1:17" s="5" customFormat="1" ht="19.5" customHeight="1">
      <c r="A45" s="479" t="s">
        <v>199</v>
      </c>
      <c r="B45" s="479"/>
      <c r="C45" s="479"/>
      <c r="D45" s="479"/>
      <c r="E45" s="479"/>
      <c r="F45" s="479"/>
      <c r="G45" s="479"/>
      <c r="H45" s="479"/>
      <c r="I45" s="479"/>
      <c r="K45"/>
      <c r="L45"/>
      <c r="M45"/>
      <c r="N45"/>
      <c r="O45"/>
      <c r="P45"/>
      <c r="Q45"/>
    </row>
    <row r="46" spans="1:17" s="5" customFormat="1" ht="22.5" customHeight="1">
      <c r="A46" s="476" t="s">
        <v>107</v>
      </c>
      <c r="B46" s="476"/>
      <c r="C46" s="476"/>
      <c r="D46" s="476"/>
      <c r="E46" s="476"/>
      <c r="F46" s="476"/>
      <c r="G46" s="476"/>
      <c r="H46" s="476"/>
      <c r="I46" s="476"/>
      <c r="K46"/>
      <c r="L46"/>
      <c r="M46"/>
      <c r="N46"/>
      <c r="O46"/>
      <c r="P46"/>
      <c r="Q46"/>
    </row>
    <row r="47" spans="1:17" s="2" customFormat="1">
      <c r="K47"/>
      <c r="L47"/>
      <c r="M47"/>
      <c r="N47"/>
      <c r="O47"/>
      <c r="P47"/>
      <c r="Q47"/>
    </row>
    <row r="48" spans="1:17" s="2" customFormat="1">
      <c r="K48"/>
      <c r="L48"/>
      <c r="M48"/>
      <c r="N48"/>
      <c r="O48"/>
      <c r="P48"/>
      <c r="Q48"/>
    </row>
    <row r="51" spans="1:5">
      <c r="E51" t="s">
        <v>39</v>
      </c>
    </row>
    <row r="52" spans="1:5">
      <c r="A52" s="2"/>
      <c r="B52" s="2"/>
    </row>
    <row r="53" spans="1:5">
      <c r="A53" s="2"/>
      <c r="B53" s="2"/>
    </row>
    <row r="54" spans="1:5">
      <c r="A54" s="2"/>
      <c r="B54" s="2"/>
    </row>
    <row r="55" spans="1:5">
      <c r="A55" s="26"/>
      <c r="B55" s="2"/>
    </row>
    <row r="56" spans="1:5">
      <c r="A56" s="2"/>
      <c r="B56" s="2"/>
    </row>
    <row r="57" spans="1:5">
      <c r="A57" s="2"/>
      <c r="B57" s="2"/>
    </row>
    <row r="58" spans="1:5">
      <c r="A58" s="26"/>
      <c r="B58" s="2"/>
    </row>
    <row r="59" spans="1:5">
      <c r="A59" s="2"/>
      <c r="B59" s="2"/>
    </row>
    <row r="60" spans="1:5">
      <c r="A60" s="2"/>
      <c r="B60" s="2"/>
      <c r="C60" s="2"/>
      <c r="D60" s="2"/>
    </row>
    <row r="61" spans="1:5">
      <c r="A61" s="26"/>
      <c r="B61" s="2"/>
      <c r="C61" s="2"/>
      <c r="D61" s="2"/>
    </row>
    <row r="62" spans="1:5">
      <c r="A62" s="2"/>
      <c r="B62" s="2"/>
      <c r="C62" s="2"/>
      <c r="D62" s="2"/>
    </row>
    <row r="63" spans="1:5">
      <c r="A63" s="2"/>
      <c r="B63" s="2"/>
      <c r="C63" s="2"/>
      <c r="D63" s="2"/>
    </row>
  </sheetData>
  <mergeCells count="13">
    <mergeCell ref="A46:I46"/>
    <mergeCell ref="C16:H16"/>
    <mergeCell ref="A3:H3"/>
    <mergeCell ref="A45:I45"/>
    <mergeCell ref="A44:I44"/>
    <mergeCell ref="A6:E6"/>
    <mergeCell ref="A42:I42"/>
    <mergeCell ref="A33:H33"/>
    <mergeCell ref="A43:I43"/>
    <mergeCell ref="B40:G40"/>
    <mergeCell ref="A34:H34"/>
    <mergeCell ref="B31:G31"/>
    <mergeCell ref="A32:H32"/>
  </mergeCells>
  <phoneticPr fontId="4" type="noConversion"/>
  <printOptions horizontalCentered="1"/>
  <pageMargins left="0.39370078740157483" right="0.47244094488188981" top="0.82677165354330717" bottom="0.5511811023622047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B25"/>
  <sheetViews>
    <sheetView zoomScaleSheetLayoutView="85" workbookViewId="0">
      <selection activeCell="B14" sqref="B14"/>
    </sheetView>
  </sheetViews>
  <sheetFormatPr defaultColWidth="9.77734375" defaultRowHeight="13.5"/>
  <cols>
    <col min="1" max="1" width="18.88671875" style="190" customWidth="1"/>
    <col min="2" max="2" width="66.77734375" style="190" customWidth="1"/>
    <col min="3" max="16384" width="9.77734375" style="190"/>
  </cols>
  <sheetData>
    <row r="1" spans="1:2" ht="79.5" customHeight="1">
      <c r="A1" s="487" t="s">
        <v>584</v>
      </c>
      <c r="B1" s="487"/>
    </row>
    <row r="2" spans="1:2">
      <c r="A2" s="459"/>
      <c r="B2" s="178"/>
    </row>
    <row r="3" spans="1:2" ht="39.75" customHeight="1" thickBot="1">
      <c r="A3" s="488" t="s">
        <v>585</v>
      </c>
      <c r="B3" s="488"/>
    </row>
    <row r="4" spans="1:2" ht="39" customHeight="1" thickTop="1" thickBot="1">
      <c r="A4" s="460" t="s">
        <v>586</v>
      </c>
      <c r="B4" s="461" t="s">
        <v>587</v>
      </c>
    </row>
    <row r="5" spans="1:2" ht="28.5" customHeight="1" thickTop="1">
      <c r="A5" s="462" t="s">
        <v>588</v>
      </c>
      <c r="B5" s="491" t="s">
        <v>590</v>
      </c>
    </row>
    <row r="6" spans="1:2" ht="28.5" customHeight="1">
      <c r="A6" s="463" t="s">
        <v>589</v>
      </c>
      <c r="B6" s="492"/>
    </row>
    <row r="7" spans="1:2" ht="28.5" customHeight="1">
      <c r="A7" s="464" t="s">
        <v>591</v>
      </c>
      <c r="B7" s="493" t="s">
        <v>605</v>
      </c>
    </row>
    <row r="8" spans="1:2" ht="28.5" customHeight="1">
      <c r="A8" s="470" t="s">
        <v>592</v>
      </c>
      <c r="B8" s="494"/>
    </row>
    <row r="9" spans="1:2" ht="28.5" customHeight="1">
      <c r="A9" s="463" t="s">
        <v>593</v>
      </c>
      <c r="B9" s="492"/>
    </row>
    <row r="10" spans="1:2" ht="28.5" customHeight="1">
      <c r="A10" s="464" t="s">
        <v>594</v>
      </c>
      <c r="B10" s="465" t="s">
        <v>595</v>
      </c>
    </row>
    <row r="11" spans="1:2" ht="28.5" customHeight="1">
      <c r="A11" s="471" t="s">
        <v>597</v>
      </c>
      <c r="B11" s="466" t="s">
        <v>606</v>
      </c>
    </row>
    <row r="12" spans="1:2" ht="28.5" customHeight="1">
      <c r="A12" s="495" t="s">
        <v>596</v>
      </c>
      <c r="B12" s="465" t="s">
        <v>598</v>
      </c>
    </row>
    <row r="13" spans="1:2" ht="28.5" customHeight="1">
      <c r="A13" s="496"/>
      <c r="B13" s="467" t="s">
        <v>615</v>
      </c>
    </row>
    <row r="14" spans="1:2" ht="28.5" customHeight="1">
      <c r="A14" s="496"/>
      <c r="B14" s="467" t="s">
        <v>599</v>
      </c>
    </row>
    <row r="15" spans="1:2" ht="28.5" customHeight="1">
      <c r="A15" s="496"/>
      <c r="B15" s="467" t="s">
        <v>614</v>
      </c>
    </row>
    <row r="16" spans="1:2" ht="28.5" customHeight="1">
      <c r="A16" s="496"/>
      <c r="B16" s="466" t="s">
        <v>600</v>
      </c>
    </row>
    <row r="17" spans="1:2" ht="28.5" customHeight="1">
      <c r="A17" s="496"/>
      <c r="B17" s="465" t="s">
        <v>601</v>
      </c>
    </row>
    <row r="18" spans="1:2" ht="28.5" customHeight="1">
      <c r="A18" s="496"/>
      <c r="B18" s="466" t="s">
        <v>602</v>
      </c>
    </row>
    <row r="19" spans="1:2" ht="28.5" customHeight="1">
      <c r="A19" s="496"/>
      <c r="B19" s="465" t="s">
        <v>603</v>
      </c>
    </row>
    <row r="20" spans="1:2" ht="28.5" customHeight="1" thickBot="1">
      <c r="A20" s="497"/>
      <c r="B20" s="468" t="s">
        <v>604</v>
      </c>
    </row>
    <row r="21" spans="1:2" ht="16.5" customHeight="1" thickTop="1">
      <c r="A21" s="459"/>
      <c r="B21" s="178"/>
    </row>
    <row r="22" spans="1:2" ht="41.25" customHeight="1">
      <c r="A22" s="489">
        <v>42174</v>
      </c>
      <c r="B22" s="489"/>
    </row>
    <row r="23" spans="1:2" ht="16.5" customHeight="1">
      <c r="A23" s="469" t="s">
        <v>246</v>
      </c>
      <c r="B23" s="178"/>
    </row>
    <row r="24" spans="1:2" ht="16.5" customHeight="1">
      <c r="A24" s="469" t="s">
        <v>246</v>
      </c>
      <c r="B24" s="178"/>
    </row>
    <row r="25" spans="1:2" ht="47.25" customHeight="1">
      <c r="A25" s="490" t="s">
        <v>516</v>
      </c>
      <c r="B25" s="490"/>
    </row>
  </sheetData>
  <mergeCells count="7">
    <mergeCell ref="A1:B1"/>
    <mergeCell ref="A3:B3"/>
    <mergeCell ref="A22:B22"/>
    <mergeCell ref="A25:B25"/>
    <mergeCell ref="B5:B6"/>
    <mergeCell ref="B7:B9"/>
    <mergeCell ref="A12:A20"/>
  </mergeCells>
  <phoneticPr fontId="4" type="noConversion"/>
  <printOptions horizontalCentered="1"/>
  <pageMargins left="0.31496062992125984" right="0.23622047244094491" top="0.6692913385826772" bottom="0.19685039370078741" header="0.51181102362204722" footer="0.2362204724409449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B116"/>
  <sheetViews>
    <sheetView zoomScaleSheetLayoutView="85" workbookViewId="0">
      <selection activeCell="A2" sqref="A2"/>
    </sheetView>
  </sheetViews>
  <sheetFormatPr defaultColWidth="9.77734375" defaultRowHeight="13.5"/>
  <cols>
    <col min="1" max="1" width="9.44140625" style="61" customWidth="1"/>
    <col min="2" max="2" width="5.5546875" style="61" customWidth="1"/>
    <col min="3" max="3" width="6.88671875" style="61" customWidth="1"/>
    <col min="4" max="12" width="6.21875" style="61" customWidth="1"/>
    <col min="13" max="13" width="6" style="61" customWidth="1"/>
    <col min="14" max="14" width="6.44140625" style="61" customWidth="1"/>
    <col min="15" max="15" width="5.77734375" style="61" customWidth="1"/>
    <col min="16" max="16" width="0.5546875" style="61" customWidth="1"/>
    <col min="17" max="16384" width="9.77734375" style="61"/>
  </cols>
  <sheetData>
    <row r="1" spans="1:16" ht="15.75" customHeight="1"/>
    <row r="2" spans="1:16" s="8" customFormat="1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0"/>
    </row>
    <row r="3" spans="1:16" s="8" customFormat="1" ht="30" customHeight="1">
      <c r="A3" s="19"/>
      <c r="B3" s="515" t="s">
        <v>148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10"/>
    </row>
    <row r="4" spans="1:16" s="8" customFormat="1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0"/>
    </row>
    <row r="5" spans="1:16" s="8" customFormat="1" ht="17.25" customHeight="1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0"/>
    </row>
    <row r="6" spans="1:16" s="8" customFormat="1" ht="17.25" customHeight="1">
      <c r="B6" s="499" t="s">
        <v>11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</row>
    <row r="7" spans="1:16" s="8" customFormat="1" ht="17.25" customHeight="1">
      <c r="B7" s="499" t="s">
        <v>104</v>
      </c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</row>
    <row r="8" spans="1:16" s="8" customFormat="1" ht="21" customHeight="1">
      <c r="B8" s="499" t="s">
        <v>101</v>
      </c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</row>
    <row r="9" spans="1:16" s="8" customFormat="1" ht="17.25" customHeight="1">
      <c r="B9" s="499" t="s">
        <v>136</v>
      </c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</row>
    <row r="10" spans="1:16" s="8" customFormat="1" ht="17.25" customHeight="1">
      <c r="B10" s="84"/>
      <c r="C10" s="84" t="s">
        <v>99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6" s="8" customFormat="1" ht="17.25" customHeight="1">
      <c r="B11" s="499" t="s">
        <v>197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</row>
    <row r="12" spans="1:16" s="8" customFormat="1" ht="17.25" customHeight="1">
      <c r="B12" s="95"/>
      <c r="C12" s="102" t="s">
        <v>137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6" s="8" customFormat="1" ht="17.25" customHeight="1" thickBot="1">
      <c r="B13" s="499" t="s">
        <v>81</v>
      </c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</row>
    <row r="14" spans="1:16" s="8" customFormat="1" ht="15.75" customHeight="1">
      <c r="B14" s="516" t="s">
        <v>4</v>
      </c>
      <c r="C14" s="517"/>
      <c r="D14" s="45">
        <v>1</v>
      </c>
      <c r="E14" s="45">
        <v>2</v>
      </c>
      <c r="F14" s="45">
        <v>3</v>
      </c>
      <c r="G14" s="45">
        <v>4</v>
      </c>
      <c r="H14" s="45">
        <v>5</v>
      </c>
      <c r="I14" s="45">
        <v>6</v>
      </c>
      <c r="J14" s="45">
        <v>7</v>
      </c>
      <c r="K14" s="45">
        <v>8</v>
      </c>
      <c r="L14" s="45">
        <v>9</v>
      </c>
      <c r="M14" s="45">
        <v>10</v>
      </c>
      <c r="N14" s="45">
        <v>11</v>
      </c>
      <c r="O14" s="46">
        <v>12</v>
      </c>
    </row>
    <row r="15" spans="1:16" s="8" customFormat="1" ht="17.25" customHeight="1" thickBot="1">
      <c r="B15" s="518" t="s">
        <v>10</v>
      </c>
      <c r="C15" s="519"/>
      <c r="D15" s="47">
        <v>2</v>
      </c>
      <c r="E15" s="47">
        <v>2</v>
      </c>
      <c r="F15" s="47">
        <v>6.5</v>
      </c>
      <c r="G15" s="47">
        <v>8</v>
      </c>
      <c r="H15" s="47">
        <v>9.5</v>
      </c>
      <c r="I15" s="47">
        <v>11</v>
      </c>
      <c r="J15" s="47">
        <v>12.5</v>
      </c>
      <c r="K15" s="47">
        <v>14</v>
      </c>
      <c r="L15" s="47">
        <v>15.5</v>
      </c>
      <c r="M15" s="47">
        <v>17</v>
      </c>
      <c r="N15" s="47">
        <v>18.5</v>
      </c>
      <c r="O15" s="48">
        <v>20</v>
      </c>
    </row>
    <row r="16" spans="1:16" s="8" customFormat="1" ht="9" customHeigh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6" s="8" customFormat="1" ht="17.25" customHeight="1">
      <c r="B17" s="499" t="s">
        <v>111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</row>
    <row r="18" spans="1:16" s="8" customFormat="1" ht="17.25" customHeight="1">
      <c r="B18" s="499" t="s">
        <v>12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</row>
    <row r="19" spans="1:16" s="8" customFormat="1" ht="21" customHeight="1">
      <c r="B19" s="499" t="s">
        <v>112</v>
      </c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</row>
    <row r="20" spans="1:16" s="8" customFormat="1" ht="17.25" customHeight="1">
      <c r="B20" s="499" t="s">
        <v>21</v>
      </c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</row>
    <row r="21" spans="1:16" s="8" customFormat="1" ht="17.25" customHeight="1">
      <c r="B21" s="499" t="s">
        <v>89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</row>
    <row r="22" spans="1:16" s="8" customFormat="1" ht="17.25" customHeight="1">
      <c r="B22" s="499" t="s">
        <v>90</v>
      </c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</row>
    <row r="23" spans="1:16" s="12" customFormat="1" ht="17.25" customHeight="1">
      <c r="A23" s="8"/>
      <c r="B23" s="499" t="s">
        <v>91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8"/>
    </row>
    <row r="24" spans="1:16" s="8" customFormat="1" ht="17.25" customHeight="1">
      <c r="B24" s="505" t="s">
        <v>103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</row>
    <row r="25" spans="1:16" s="8" customFormat="1" ht="12.7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6" s="8" customFormat="1" ht="17.25" customHeight="1">
      <c r="A26" s="19" t="s">
        <v>134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0"/>
    </row>
    <row r="27" spans="1:16" s="8" customFormat="1" ht="17.25" customHeight="1">
      <c r="B27" s="91" t="s">
        <v>122</v>
      </c>
      <c r="C27" s="506" t="s">
        <v>123</v>
      </c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</row>
    <row r="28" spans="1:16" s="8" customFormat="1" ht="17.25" customHeight="1">
      <c r="B28" s="101" t="s">
        <v>119</v>
      </c>
      <c r="C28" s="507" t="s">
        <v>118</v>
      </c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</row>
    <row r="29" spans="1:16" s="8" customFormat="1" ht="17.25" customHeight="1">
      <c r="B29" s="51"/>
      <c r="C29" s="522" t="s">
        <v>147</v>
      </c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</row>
    <row r="30" spans="1:16" s="8" customFormat="1" ht="17.25" customHeight="1">
      <c r="B30" s="51"/>
      <c r="C30" s="505" t="s">
        <v>135</v>
      </c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</row>
    <row r="31" spans="1:16" s="8" customFormat="1" ht="17.25" customHeight="1">
      <c r="B31" s="77"/>
      <c r="C31" s="90" t="s">
        <v>116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6" s="8" customFormat="1" ht="17.25" customHeight="1">
      <c r="B32" s="77"/>
      <c r="C32" s="90" t="s">
        <v>117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6" s="8" customFormat="1" ht="17.25" customHeight="1">
      <c r="B33" s="101" t="s">
        <v>120</v>
      </c>
      <c r="C33" s="505" t="s">
        <v>188</v>
      </c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</row>
    <row r="34" spans="1:16" s="8" customFormat="1" ht="17.25" customHeight="1">
      <c r="B34" s="51"/>
      <c r="C34" s="505" t="s">
        <v>121</v>
      </c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</row>
    <row r="35" spans="1:16" s="8" customFormat="1" ht="14.25" customHeight="1">
      <c r="B35" s="51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</row>
    <row r="36" spans="1:16" s="8" customFormat="1" ht="17.25" customHeight="1">
      <c r="A36" s="508" t="s">
        <v>127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</row>
    <row r="37" spans="1:16" ht="17.25" customHeight="1">
      <c r="A37" s="8"/>
      <c r="B37" s="91" t="s">
        <v>125</v>
      </c>
      <c r="C37" t="s">
        <v>126</v>
      </c>
      <c r="D37" s="23"/>
      <c r="E37" s="23"/>
      <c r="K37" s="57"/>
      <c r="L37" s="57"/>
      <c r="M37" s="57"/>
      <c r="N37" s="57"/>
      <c r="O37" s="6"/>
      <c r="P37" s="8"/>
    </row>
    <row r="38" spans="1:16" ht="17.25" customHeight="1">
      <c r="A38" s="8"/>
      <c r="B38" s="77" t="s">
        <v>86</v>
      </c>
      <c r="C38" s="87" t="s">
        <v>213</v>
      </c>
      <c r="D38" s="10"/>
      <c r="E38" s="10"/>
      <c r="F38" s="10"/>
      <c r="G38" s="10"/>
      <c r="H38" s="10"/>
      <c r="I38" s="10"/>
      <c r="P38" s="8"/>
    </row>
    <row r="39" spans="1:16" s="8" customFormat="1" ht="17.25" customHeight="1">
      <c r="B39" s="91" t="s">
        <v>125</v>
      </c>
      <c r="C39" s="100" t="s">
        <v>146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6" s="8" customFormat="1" ht="17.25" customHeight="1">
      <c r="C40" s="93" t="s">
        <v>124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6" s="8" customFormat="1" ht="17.25" customHeight="1">
      <c r="B41" s="499" t="s">
        <v>113</v>
      </c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</row>
    <row r="42" spans="1:16" s="8" customFormat="1" ht="23.25" customHeight="1">
      <c r="C42" s="510" t="s">
        <v>210</v>
      </c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</row>
    <row r="43" spans="1:16" s="8" customFormat="1" ht="12.75" customHeight="1">
      <c r="B43" s="7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6" ht="19.5">
      <c r="A44" s="129" t="s">
        <v>208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3"/>
      <c r="O44" s="123"/>
      <c r="P44" s="8"/>
    </row>
    <row r="45" spans="1:16" s="89" customFormat="1" ht="17.25" customHeight="1">
      <c r="A45" s="8"/>
      <c r="B45" s="91" t="s">
        <v>122</v>
      </c>
      <c r="C45" s="513" t="s">
        <v>139</v>
      </c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8"/>
    </row>
    <row r="46" spans="1:16" s="96" customFormat="1" ht="17.25" customHeight="1">
      <c r="A46" s="8"/>
      <c r="B46" s="91" t="s">
        <v>125</v>
      </c>
      <c r="C46" s="97" t="s">
        <v>140</v>
      </c>
      <c r="D46" s="23"/>
      <c r="E46" s="23"/>
      <c r="K46" s="57"/>
      <c r="L46" s="57"/>
      <c r="M46" s="57"/>
      <c r="N46" s="57"/>
      <c r="O46" s="6"/>
      <c r="P46" s="8"/>
    </row>
    <row r="47" spans="1:16" s="96" customFormat="1" ht="17.25" customHeight="1">
      <c r="A47" s="8"/>
      <c r="B47" s="91" t="s">
        <v>125</v>
      </c>
      <c r="C47" s="97" t="s">
        <v>138</v>
      </c>
      <c r="D47" s="23"/>
      <c r="E47" s="23"/>
      <c r="K47" s="57"/>
      <c r="L47" s="57"/>
      <c r="M47" s="57"/>
      <c r="N47" s="57"/>
      <c r="O47" s="6"/>
      <c r="P47" s="8"/>
    </row>
    <row r="48" spans="1:16" s="89" customFormat="1" ht="17.25" customHeight="1">
      <c r="A48" s="8"/>
      <c r="B48" s="91" t="s">
        <v>125</v>
      </c>
      <c r="C48" s="514" t="s">
        <v>193</v>
      </c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8"/>
    </row>
    <row r="49" spans="1:28" s="89" customFormat="1" ht="17.25" customHeight="1">
      <c r="A49" s="8"/>
      <c r="B49" s="91" t="s">
        <v>125</v>
      </c>
      <c r="C49" s="512" t="s">
        <v>191</v>
      </c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8"/>
    </row>
    <row r="50" spans="1:28" ht="17.25" customHeight="1">
      <c r="A50" s="8"/>
      <c r="C50" s="512" t="s">
        <v>192</v>
      </c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8"/>
    </row>
    <row r="51" spans="1:28" customFormat="1"/>
    <row r="52" spans="1:28" s="8" customFormat="1" ht="17.25" customHeight="1">
      <c r="A52" s="498" t="s">
        <v>194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</row>
    <row r="53" spans="1:28" s="8" customFormat="1" ht="20.25" customHeight="1">
      <c r="B53" s="499" t="s">
        <v>23</v>
      </c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</row>
    <row r="54" spans="1:28" s="8" customFormat="1" ht="17.25" customHeight="1">
      <c r="B54" s="499" t="s">
        <v>24</v>
      </c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</row>
    <row r="55" spans="1:28" ht="20.25" customHeight="1">
      <c r="A55" s="8"/>
      <c r="B55" s="499" t="s">
        <v>25</v>
      </c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8"/>
    </row>
    <row r="56" spans="1:28" s="8" customFormat="1" ht="20.25" customHeight="1">
      <c r="B56" s="499" t="s">
        <v>26</v>
      </c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</row>
    <row r="57" spans="1:28" s="8" customFormat="1" ht="12" customHeight="1"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</row>
    <row r="58" spans="1:28" s="18" customFormat="1" ht="20.25" customHeight="1">
      <c r="A58" s="498" t="s">
        <v>128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8"/>
    </row>
    <row r="59" spans="1:28" s="18" customFormat="1" ht="20.25" customHeight="1">
      <c r="A59" s="8"/>
      <c r="B59" s="499" t="s">
        <v>114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8"/>
    </row>
    <row r="60" spans="1:28" s="18" customFormat="1" ht="20.25" customHeight="1">
      <c r="A60" s="498" t="s">
        <v>131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8"/>
    </row>
    <row r="61" spans="1:28" s="18" customFormat="1" ht="17.25" customHeight="1">
      <c r="A61" s="8"/>
      <c r="B61" s="499" t="s">
        <v>27</v>
      </c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8"/>
    </row>
    <row r="62" spans="1:28" s="57" customFormat="1" ht="17.25" customHeight="1">
      <c r="A62" s="8"/>
      <c r="B62" s="499" t="s">
        <v>115</v>
      </c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8"/>
    </row>
    <row r="63" spans="1:28" s="57" customFormat="1" ht="17.25" customHeight="1">
      <c r="A63" s="8"/>
      <c r="B63" s="505" t="s">
        <v>51</v>
      </c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8"/>
    </row>
    <row r="64" spans="1:28" ht="19.5">
      <c r="A64" s="498" t="s">
        <v>129</v>
      </c>
      <c r="B64" s="498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8"/>
    </row>
    <row r="65" spans="1:16" ht="18.75" customHeight="1">
      <c r="A65" s="8"/>
      <c r="B65" s="520" t="s">
        <v>28</v>
      </c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8"/>
    </row>
    <row r="66" spans="1:16" ht="18.75" customHeight="1">
      <c r="A66" s="8"/>
      <c r="B66" s="499" t="s">
        <v>29</v>
      </c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8"/>
    </row>
    <row r="67" spans="1:16" ht="19.5">
      <c r="A67" s="498" t="s">
        <v>132</v>
      </c>
      <c r="B67" s="498"/>
      <c r="C67" s="498"/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8"/>
    </row>
    <row r="68" spans="1:16" ht="16.5" customHeight="1">
      <c r="A68" s="8"/>
      <c r="B68" s="499" t="s">
        <v>93</v>
      </c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8"/>
    </row>
    <row r="69" spans="1:16" ht="16.5" customHeight="1">
      <c r="A69" s="8"/>
      <c r="B69" s="520" t="s">
        <v>100</v>
      </c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8"/>
    </row>
    <row r="70" spans="1:16" ht="16.5" customHeight="1">
      <c r="A70" s="8"/>
      <c r="B70" s="499" t="s">
        <v>143</v>
      </c>
      <c r="C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8"/>
    </row>
    <row r="71" spans="1:16">
      <c r="A71" s="8"/>
      <c r="B71" s="114" t="s">
        <v>195</v>
      </c>
      <c r="C71" s="502" t="s">
        <v>196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8"/>
    </row>
    <row r="72" spans="1:16" ht="19.5">
      <c r="A72" s="521" t="s">
        <v>133</v>
      </c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8"/>
    </row>
    <row r="73" spans="1:16" ht="18" customHeight="1">
      <c r="A73" s="8"/>
      <c r="B73" s="520" t="s">
        <v>87</v>
      </c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8"/>
    </row>
    <row r="74" spans="1:16" ht="18" customHeight="1">
      <c r="A74" s="8"/>
      <c r="B74" s="499" t="s">
        <v>88</v>
      </c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8"/>
    </row>
    <row r="75" spans="1:16" s="8" customFormat="1" ht="17.25" customHeight="1">
      <c r="A75" s="19" t="s">
        <v>130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8" customFormat="1" ht="17.25" customHeight="1">
      <c r="B76" s="499" t="s">
        <v>30</v>
      </c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</row>
    <row r="77" spans="1:16" s="8" customFormat="1" ht="17.25" customHeight="1">
      <c r="B77" s="499" t="s">
        <v>73</v>
      </c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</row>
    <row r="78" spans="1:16" s="8" customFormat="1" ht="17.25" customHeight="1">
      <c r="B78" s="21"/>
      <c r="C78" s="22" t="s">
        <v>16</v>
      </c>
      <c r="D78" s="22"/>
      <c r="E78" s="22"/>
      <c r="F78" s="22"/>
      <c r="G78" s="22"/>
      <c r="H78" s="22"/>
      <c r="I78" s="22"/>
      <c r="J78" s="22" t="s">
        <v>22</v>
      </c>
      <c r="K78" s="22"/>
      <c r="L78" s="22"/>
      <c r="M78" s="22"/>
      <c r="N78" s="22"/>
      <c r="O78" s="22"/>
      <c r="P78" s="15"/>
    </row>
    <row r="79" spans="1:16" s="8" customFormat="1" ht="17.25" customHeight="1">
      <c r="B79" s="21"/>
      <c r="C79" s="22" t="s">
        <v>17</v>
      </c>
      <c r="D79" s="22"/>
      <c r="E79" s="22"/>
      <c r="F79" s="22"/>
      <c r="G79" s="22"/>
      <c r="H79" s="22"/>
      <c r="I79" s="22"/>
      <c r="J79" s="22" t="s">
        <v>18</v>
      </c>
      <c r="K79" s="22"/>
      <c r="L79" s="22"/>
      <c r="M79" s="22"/>
      <c r="N79" s="22"/>
      <c r="O79" s="22"/>
      <c r="P79" s="15"/>
    </row>
    <row r="80" spans="1:16" s="8" customFormat="1" ht="17.25" customHeight="1">
      <c r="B80" s="21"/>
      <c r="C80" s="99" t="s">
        <v>144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5"/>
    </row>
    <row r="81" spans="1:16" ht="19.5">
      <c r="A81" s="17" t="s">
        <v>145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8"/>
    </row>
    <row r="82" spans="1:16" ht="17.25" customHeight="1">
      <c r="A82" s="8"/>
      <c r="B82" s="49" t="s">
        <v>92</v>
      </c>
      <c r="C82" s="500" t="s">
        <v>82</v>
      </c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8"/>
    </row>
    <row r="83" spans="1:16" ht="17.25" customHeight="1">
      <c r="A83" s="8"/>
      <c r="B83" s="78"/>
      <c r="C83" s="65" t="s">
        <v>85</v>
      </c>
      <c r="D83" s="66"/>
      <c r="E83" s="66"/>
      <c r="F83" s="63"/>
      <c r="G83" s="63"/>
      <c r="H83" s="63"/>
      <c r="I83" s="63"/>
      <c r="J83" s="63"/>
      <c r="K83" s="67"/>
      <c r="L83" s="67"/>
      <c r="M83" s="67"/>
      <c r="N83" s="67"/>
      <c r="O83" s="68"/>
      <c r="P83" s="8"/>
    </row>
    <row r="84" spans="1:16" ht="17.25" customHeight="1">
      <c r="A84" s="8"/>
      <c r="B84" s="64" t="s">
        <v>0</v>
      </c>
      <c r="C84" s="65" t="s">
        <v>83</v>
      </c>
      <c r="D84" s="66"/>
      <c r="E84" s="66"/>
      <c r="F84" s="63"/>
      <c r="G84" s="63"/>
      <c r="H84" s="63"/>
      <c r="I84" s="63"/>
      <c r="J84" s="63"/>
      <c r="K84" s="67"/>
      <c r="L84" s="67"/>
      <c r="M84" s="67"/>
      <c r="N84" s="67"/>
      <c r="O84" s="68"/>
      <c r="P84" s="8"/>
    </row>
    <row r="85" spans="1:16" ht="17.25" customHeight="1">
      <c r="A85" s="8"/>
      <c r="B85" s="63"/>
      <c r="C85" s="69" t="s">
        <v>84</v>
      </c>
      <c r="D85" s="70"/>
      <c r="E85" s="70"/>
      <c r="F85" s="70"/>
      <c r="G85" s="70"/>
      <c r="H85" s="70"/>
      <c r="I85" s="70"/>
      <c r="J85" s="63"/>
      <c r="K85" s="63"/>
      <c r="L85" s="63"/>
      <c r="M85" s="63"/>
      <c r="N85" s="63"/>
      <c r="O85" s="63"/>
      <c r="P85" s="8"/>
    </row>
    <row r="86" spans="1:16" ht="19.5">
      <c r="A86" s="17" t="s">
        <v>151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6" ht="19.5">
      <c r="A87" s="17"/>
      <c r="B87" s="79" t="s">
        <v>92</v>
      </c>
      <c r="C87" s="501" t="s">
        <v>150</v>
      </c>
      <c r="D87" s="501"/>
      <c r="E87" s="501"/>
      <c r="F87" s="501"/>
      <c r="G87" s="501"/>
      <c r="H87" s="501"/>
      <c r="I87" s="501"/>
      <c r="J87" s="501"/>
      <c r="K87" s="501"/>
      <c r="L87" s="501"/>
      <c r="M87" s="501"/>
      <c r="N87" s="501"/>
      <c r="O87" s="501"/>
    </row>
    <row r="88" spans="1:16" s="110" customFormat="1" ht="19.5">
      <c r="A88" s="17" t="s">
        <v>190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6" s="110" customFormat="1" ht="19.5">
      <c r="A89" s="17"/>
      <c r="B89" s="79" t="s">
        <v>92</v>
      </c>
      <c r="C89" s="501" t="s">
        <v>189</v>
      </c>
      <c r="D89" s="501"/>
      <c r="E89" s="501"/>
      <c r="F89" s="501"/>
      <c r="G89" s="501"/>
      <c r="H89" s="501"/>
      <c r="I89" s="501"/>
      <c r="J89" s="501"/>
      <c r="K89" s="501"/>
      <c r="L89" s="501"/>
      <c r="M89" s="501"/>
      <c r="N89" s="501"/>
      <c r="O89" s="501"/>
    </row>
    <row r="91" spans="1:16" ht="27.75" customHeight="1">
      <c r="A91" s="17" t="s">
        <v>517</v>
      </c>
      <c r="K91" s="503"/>
      <c r="L91" s="503"/>
      <c r="M91" s="503"/>
      <c r="N91" s="503"/>
    </row>
    <row r="92" spans="1:16">
      <c r="A92" s="189"/>
      <c r="B92" s="486"/>
      <c r="C92" s="486"/>
      <c r="D92" s="486"/>
      <c r="E92" s="486"/>
      <c r="F92" s="486"/>
    </row>
    <row r="93" spans="1:16">
      <c r="B93" s="486"/>
      <c r="C93" s="486"/>
      <c r="D93" s="486"/>
      <c r="E93" s="486"/>
      <c r="F93" s="486"/>
    </row>
    <row r="96" spans="1:16">
      <c r="A96" s="189"/>
    </row>
    <row r="97" spans="1:1">
      <c r="A97" s="189"/>
    </row>
    <row r="98" spans="1:1">
      <c r="A98" s="189"/>
    </row>
    <row r="99" spans="1:1">
      <c r="A99" s="189"/>
    </row>
    <row r="100" spans="1:1">
      <c r="A100" s="189"/>
    </row>
    <row r="101" spans="1:1">
      <c r="A101" s="189"/>
    </row>
    <row r="102" spans="1:1">
      <c r="A102" s="189"/>
    </row>
    <row r="103" spans="1:1">
      <c r="A103" s="189"/>
    </row>
    <row r="104" spans="1:1">
      <c r="A104" s="189"/>
    </row>
    <row r="105" spans="1:1">
      <c r="A105" s="189"/>
    </row>
    <row r="106" spans="1:1">
      <c r="A106" s="189"/>
    </row>
    <row r="107" spans="1:1">
      <c r="A107" s="189"/>
    </row>
    <row r="108" spans="1:1">
      <c r="A108" s="189"/>
    </row>
    <row r="109" spans="1:1">
      <c r="A109" s="189"/>
    </row>
    <row r="110" spans="1:1">
      <c r="A110" s="189"/>
    </row>
    <row r="111" spans="1:1">
      <c r="A111" s="189"/>
    </row>
    <row r="112" spans="1:1">
      <c r="A112" s="189"/>
    </row>
    <row r="113" spans="1:1">
      <c r="A113" s="189"/>
    </row>
    <row r="114" spans="1:1">
      <c r="A114" s="189"/>
    </row>
    <row r="115" spans="1:1">
      <c r="A115" s="189"/>
    </row>
    <row r="116" spans="1:1">
      <c r="A116" s="189"/>
    </row>
  </sheetData>
  <mergeCells count="64">
    <mergeCell ref="B20:O20"/>
    <mergeCell ref="B76:O76"/>
    <mergeCell ref="B73:O73"/>
    <mergeCell ref="B68:O68"/>
    <mergeCell ref="B69:O69"/>
    <mergeCell ref="B70:O70"/>
    <mergeCell ref="A72:O72"/>
    <mergeCell ref="B63:O63"/>
    <mergeCell ref="A64:O64"/>
    <mergeCell ref="B65:O65"/>
    <mergeCell ref="A67:O67"/>
    <mergeCell ref="B21:O21"/>
    <mergeCell ref="B22:O22"/>
    <mergeCell ref="B23:O23"/>
    <mergeCell ref="C29:O29"/>
    <mergeCell ref="C34:O34"/>
    <mergeCell ref="B3:O3"/>
    <mergeCell ref="B18:O18"/>
    <mergeCell ref="B19:O19"/>
    <mergeCell ref="B6:O6"/>
    <mergeCell ref="B7:O7"/>
    <mergeCell ref="B13:O13"/>
    <mergeCell ref="B14:C14"/>
    <mergeCell ref="B15:C15"/>
    <mergeCell ref="B17:O17"/>
    <mergeCell ref="B8:O8"/>
    <mergeCell ref="B9:O9"/>
    <mergeCell ref="B11:O11"/>
    <mergeCell ref="C27:O27"/>
    <mergeCell ref="B24:O24"/>
    <mergeCell ref="C28:O28"/>
    <mergeCell ref="B55:O55"/>
    <mergeCell ref="C33:O33"/>
    <mergeCell ref="A36:O36"/>
    <mergeCell ref="C35:O35"/>
    <mergeCell ref="C42:O42"/>
    <mergeCell ref="C50:O50"/>
    <mergeCell ref="C49:O49"/>
    <mergeCell ref="C45:O45"/>
    <mergeCell ref="B54:O54"/>
    <mergeCell ref="B53:O53"/>
    <mergeCell ref="B41:O41"/>
    <mergeCell ref="A52:O52"/>
    <mergeCell ref="C48:O48"/>
    <mergeCell ref="B56:O56"/>
    <mergeCell ref="B57:O57"/>
    <mergeCell ref="A58:O58"/>
    <mergeCell ref="B59:O59"/>
    <mergeCell ref="C30:O30"/>
    <mergeCell ref="B93:D93"/>
    <mergeCell ref="B92:D92"/>
    <mergeCell ref="E92:F92"/>
    <mergeCell ref="E93:F93"/>
    <mergeCell ref="A60:O60"/>
    <mergeCell ref="B61:O61"/>
    <mergeCell ref="B62:O62"/>
    <mergeCell ref="B74:O74"/>
    <mergeCell ref="C82:O82"/>
    <mergeCell ref="C87:O87"/>
    <mergeCell ref="B77:O77"/>
    <mergeCell ref="B66:O66"/>
    <mergeCell ref="C89:O89"/>
    <mergeCell ref="C71:O71"/>
    <mergeCell ref="K91:N91"/>
  </mergeCells>
  <phoneticPr fontId="4" type="noConversion"/>
  <hyperlinks>
    <hyperlink ref="C71" r:id="rId1" display="http://www.noiseinfo.or.kr/"/>
  </hyperlinks>
  <printOptions horizontalCentered="1"/>
  <pageMargins left="0.19685039370078741" right="0.19685039370078741" top="0.51181102362204722" bottom="0.27559055118110237" header="0.51181102362204722" footer="0.23622047244094491"/>
  <pageSetup paperSize="9" scale="80" orientation="portrait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P305"/>
  <sheetViews>
    <sheetView zoomScale="120" zoomScaleNormal="120" zoomScaleSheetLayoutView="100" workbookViewId="0">
      <selection activeCell="D2" sqref="D2"/>
    </sheetView>
  </sheetViews>
  <sheetFormatPr defaultColWidth="9.77734375" defaultRowHeight="16.5"/>
  <cols>
    <col min="1" max="2" width="4.44140625" style="248" customWidth="1"/>
    <col min="3" max="3" width="9.109375" style="248" customWidth="1"/>
    <col min="4" max="4" width="13.21875" style="248" customWidth="1"/>
    <col min="5" max="5" width="7.5546875" style="248" customWidth="1"/>
    <col min="6" max="6" width="6.21875" style="248" customWidth="1"/>
    <col min="7" max="7" width="3.77734375" style="248" customWidth="1"/>
    <col min="8" max="8" width="7.109375" style="248" customWidth="1"/>
    <col min="9" max="9" width="2.77734375" style="248" customWidth="1"/>
    <col min="10" max="10" width="2.88671875" style="248" customWidth="1"/>
    <col min="11" max="11" width="3.33203125" style="248" customWidth="1"/>
    <col min="12" max="12" width="3.77734375" style="248" customWidth="1"/>
    <col min="13" max="13" width="7.44140625" style="248" customWidth="1"/>
    <col min="14" max="14" width="11.33203125" style="248" customWidth="1"/>
    <col min="15" max="15" width="13.109375" style="248" customWidth="1"/>
    <col min="16" max="16" width="11.5546875" style="249" customWidth="1"/>
    <col min="17" max="17" width="9.33203125" style="248" customWidth="1"/>
    <col min="18" max="18" width="13.77734375" style="248" customWidth="1"/>
    <col min="19" max="19" width="9.109375" style="248" customWidth="1"/>
    <col min="20" max="20" width="6.77734375" style="248" customWidth="1"/>
    <col min="21" max="21" width="6.21875" style="248" customWidth="1"/>
    <col min="22" max="22" width="5.88671875" style="248" customWidth="1"/>
    <col min="23" max="23" width="1.5546875" style="248" customWidth="1"/>
    <col min="24" max="24" width="9" style="248" bestFit="1" customWidth="1"/>
    <col min="25" max="25" width="12.44140625" style="248" customWidth="1"/>
    <col min="26" max="16384" width="9.77734375" style="248"/>
  </cols>
  <sheetData>
    <row r="1" spans="1:28" ht="5.25" customHeight="1">
      <c r="A1" s="248" t="s">
        <v>0</v>
      </c>
    </row>
    <row r="2" spans="1:28" ht="28.5" customHeight="1">
      <c r="A2" s="250" t="s">
        <v>187</v>
      </c>
      <c r="B2" s="251"/>
      <c r="C2" s="251"/>
      <c r="D2" s="252"/>
      <c r="E2" s="251"/>
      <c r="F2" s="251"/>
      <c r="G2" s="251"/>
      <c r="H2" s="251"/>
      <c r="I2" s="253"/>
      <c r="J2" s="253"/>
      <c r="K2" s="253"/>
      <c r="L2" s="253"/>
      <c r="M2" s="253"/>
      <c r="N2" s="253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3.75" customHeight="1">
      <c r="A3" s="254"/>
      <c r="B3" s="255"/>
      <c r="C3" s="255"/>
      <c r="D3" s="255"/>
      <c r="E3" s="255"/>
      <c r="F3" s="255"/>
      <c r="G3" s="256"/>
      <c r="H3" s="256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</row>
    <row r="4" spans="1:28" ht="15.75" customHeight="1">
      <c r="A4" s="633" t="s">
        <v>186</v>
      </c>
      <c r="B4" s="633"/>
      <c r="C4" s="633"/>
      <c r="D4" s="257" t="s">
        <v>185</v>
      </c>
      <c r="E4" s="258"/>
      <c r="F4" s="259"/>
      <c r="G4" s="259"/>
      <c r="H4" s="259"/>
      <c r="I4" s="259"/>
      <c r="J4" s="260"/>
      <c r="K4" s="633" t="s">
        <v>184</v>
      </c>
      <c r="L4" s="633"/>
      <c r="M4" s="633"/>
      <c r="N4" s="633" t="s">
        <v>161</v>
      </c>
      <c r="O4" s="261"/>
      <c r="U4" s="249"/>
      <c r="V4" s="249"/>
      <c r="W4" s="249"/>
      <c r="X4" s="249"/>
      <c r="Y4" s="249"/>
      <c r="Z4" s="249"/>
      <c r="AA4" s="249"/>
      <c r="AB4" s="249"/>
    </row>
    <row r="5" spans="1:28" ht="13.5" customHeight="1" thickBot="1">
      <c r="A5" s="575"/>
      <c r="B5" s="575"/>
      <c r="C5" s="575"/>
      <c r="D5" s="262" t="s">
        <v>518</v>
      </c>
      <c r="E5" s="745" t="s">
        <v>554</v>
      </c>
      <c r="F5" s="746"/>
      <c r="G5" s="747"/>
      <c r="H5" s="752" t="s">
        <v>359</v>
      </c>
      <c r="I5" s="752"/>
      <c r="J5" s="752"/>
      <c r="K5" s="575"/>
      <c r="L5" s="575"/>
      <c r="M5" s="575"/>
      <c r="N5" s="575"/>
      <c r="O5" s="261"/>
      <c r="P5" s="263"/>
      <c r="Q5" s="264"/>
      <c r="U5" s="249"/>
      <c r="V5" s="249"/>
      <c r="W5" s="249"/>
      <c r="X5" s="249"/>
      <c r="Y5" s="249"/>
      <c r="Z5" s="249"/>
      <c r="AA5" s="249"/>
      <c r="AB5" s="249"/>
    </row>
    <row r="6" spans="1:28" ht="14.25" customHeight="1" thickTop="1">
      <c r="A6" s="725" t="s">
        <v>183</v>
      </c>
      <c r="B6" s="725"/>
      <c r="C6" s="725"/>
      <c r="D6" s="265">
        <v>28698470</v>
      </c>
      <c r="E6" s="683">
        <f>M35</f>
        <v>29753910</v>
      </c>
      <c r="F6" s="748"/>
      <c r="G6" s="749"/>
      <c r="H6" s="741">
        <f t="shared" ref="H6:H17" si="0">E6-D6</f>
        <v>1055440</v>
      </c>
      <c r="I6" s="741"/>
      <c r="J6" s="741"/>
      <c r="K6" s="612">
        <f>H70</f>
        <v>29752460</v>
      </c>
      <c r="L6" s="612"/>
      <c r="M6" s="612"/>
      <c r="N6" s="266">
        <f t="shared" ref="N6:N17" si="1">K6-E6</f>
        <v>-1450</v>
      </c>
      <c r="O6" s="267"/>
      <c r="P6" s="268"/>
      <c r="Q6" s="269"/>
      <c r="U6" s="249"/>
      <c r="V6" s="249"/>
      <c r="W6" s="249"/>
      <c r="X6" s="249"/>
      <c r="Y6" s="249"/>
      <c r="Z6" s="249"/>
      <c r="AA6" s="249"/>
      <c r="AB6" s="249"/>
    </row>
    <row r="7" spans="1:28" ht="14.25" customHeight="1">
      <c r="A7" s="742" t="s">
        <v>182</v>
      </c>
      <c r="B7" s="742"/>
      <c r="C7" s="742"/>
      <c r="D7" s="270">
        <v>22353730</v>
      </c>
      <c r="E7" s="636">
        <f>M72</f>
        <v>22353730</v>
      </c>
      <c r="F7" s="750"/>
      <c r="G7" s="751"/>
      <c r="H7" s="713">
        <f t="shared" si="0"/>
        <v>0</v>
      </c>
      <c r="I7" s="713"/>
      <c r="J7" s="713"/>
      <c r="K7" s="585">
        <f>H88</f>
        <v>22352590</v>
      </c>
      <c r="L7" s="585"/>
      <c r="M7" s="585"/>
      <c r="N7" s="271">
        <f t="shared" si="1"/>
        <v>-1140</v>
      </c>
      <c r="O7" s="272"/>
      <c r="P7" s="273"/>
      <c r="T7" s="249"/>
      <c r="U7" s="249"/>
      <c r="V7" s="249"/>
      <c r="W7" s="249"/>
      <c r="X7" s="249"/>
      <c r="Y7" s="249"/>
      <c r="Z7" s="249"/>
      <c r="AA7" s="249"/>
    </row>
    <row r="8" spans="1:28" ht="14.25" customHeight="1">
      <c r="A8" s="742" t="s">
        <v>360</v>
      </c>
      <c r="B8" s="742"/>
      <c r="C8" s="742"/>
      <c r="D8" s="270">
        <v>23175480</v>
      </c>
      <c r="E8" s="636">
        <f>M91</f>
        <v>23175480</v>
      </c>
      <c r="F8" s="743"/>
      <c r="G8" s="744"/>
      <c r="H8" s="713">
        <f t="shared" si="0"/>
        <v>0</v>
      </c>
      <c r="I8" s="713"/>
      <c r="J8" s="713"/>
      <c r="K8" s="585">
        <f>H107</f>
        <v>23178030</v>
      </c>
      <c r="L8" s="585"/>
      <c r="M8" s="585"/>
      <c r="N8" s="271">
        <f t="shared" si="1"/>
        <v>2550</v>
      </c>
      <c r="O8" s="274"/>
      <c r="P8" s="275"/>
      <c r="T8" s="249"/>
      <c r="U8" s="249"/>
      <c r="V8" s="249"/>
      <c r="W8" s="249"/>
      <c r="X8" s="249"/>
      <c r="Y8" s="249"/>
      <c r="Z8" s="249"/>
      <c r="AA8" s="249"/>
    </row>
    <row r="9" spans="1:28" ht="14.25" customHeight="1">
      <c r="A9" s="742" t="s">
        <v>181</v>
      </c>
      <c r="B9" s="742"/>
      <c r="C9" s="742"/>
      <c r="D9" s="270">
        <v>730000</v>
      </c>
      <c r="E9" s="636">
        <f>M110</f>
        <v>980000</v>
      </c>
      <c r="F9" s="743"/>
      <c r="G9" s="744"/>
      <c r="H9" s="713">
        <f t="shared" si="0"/>
        <v>250000</v>
      </c>
      <c r="I9" s="713"/>
      <c r="J9" s="713"/>
      <c r="K9" s="585">
        <f>H124</f>
        <v>979140</v>
      </c>
      <c r="L9" s="585"/>
      <c r="M9" s="585"/>
      <c r="N9" s="271">
        <f t="shared" si="1"/>
        <v>-860</v>
      </c>
      <c r="O9" s="267"/>
      <c r="P9" s="276"/>
      <c r="Q9" s="275"/>
      <c r="U9" s="249"/>
      <c r="V9" s="249"/>
      <c r="W9" s="249"/>
      <c r="X9" s="249"/>
      <c r="Y9" s="249"/>
      <c r="Z9" s="249"/>
      <c r="AA9" s="249"/>
      <c r="AB9" s="249"/>
    </row>
    <row r="10" spans="1:28" ht="14.25" customHeight="1">
      <c r="A10" s="742" t="s">
        <v>180</v>
      </c>
      <c r="B10" s="742"/>
      <c r="C10" s="742"/>
      <c r="D10" s="270">
        <v>1978000</v>
      </c>
      <c r="E10" s="636">
        <f>M126</f>
        <v>1978000</v>
      </c>
      <c r="F10" s="743"/>
      <c r="G10" s="744"/>
      <c r="H10" s="713">
        <f t="shared" si="0"/>
        <v>0</v>
      </c>
      <c r="I10" s="713"/>
      <c r="J10" s="713"/>
      <c r="K10" s="585">
        <f>H141</f>
        <v>1980020</v>
      </c>
      <c r="L10" s="585"/>
      <c r="M10" s="585"/>
      <c r="N10" s="271">
        <f t="shared" si="1"/>
        <v>2020</v>
      </c>
      <c r="O10" s="267"/>
      <c r="P10" s="276"/>
      <c r="Q10" s="275"/>
      <c r="U10" s="249"/>
      <c r="V10" s="249"/>
      <c r="W10" s="249"/>
      <c r="X10" s="249"/>
      <c r="Y10" s="249"/>
      <c r="Z10" s="249"/>
      <c r="AA10" s="249"/>
      <c r="AB10" s="249"/>
    </row>
    <row r="11" spans="1:28" ht="14.25" customHeight="1">
      <c r="A11" s="742" t="s">
        <v>179</v>
      </c>
      <c r="B11" s="742"/>
      <c r="C11" s="742"/>
      <c r="D11" s="270">
        <v>6763830</v>
      </c>
      <c r="E11" s="636">
        <f>M143</f>
        <v>9096490</v>
      </c>
      <c r="F11" s="743"/>
      <c r="G11" s="744"/>
      <c r="H11" s="713">
        <f t="shared" si="0"/>
        <v>2332660</v>
      </c>
      <c r="I11" s="713"/>
      <c r="J11" s="713"/>
      <c r="K11" s="585">
        <f>H184</f>
        <v>9094560</v>
      </c>
      <c r="L11" s="585"/>
      <c r="M11" s="585"/>
      <c r="N11" s="271">
        <f t="shared" si="1"/>
        <v>-1930</v>
      </c>
      <c r="O11" s="267"/>
      <c r="P11" s="276"/>
      <c r="Q11" s="275"/>
      <c r="U11" s="249"/>
      <c r="V11" s="249"/>
      <c r="W11" s="249"/>
      <c r="X11" s="249"/>
      <c r="Y11" s="249"/>
      <c r="Z11" s="249"/>
      <c r="AA11" s="249"/>
      <c r="AB11" s="249"/>
    </row>
    <row r="12" spans="1:28" ht="14.25" customHeight="1">
      <c r="A12" s="742" t="s">
        <v>361</v>
      </c>
      <c r="B12" s="742"/>
      <c r="C12" s="742"/>
      <c r="D12" s="270">
        <v>12584750</v>
      </c>
      <c r="E12" s="636">
        <f>M186</f>
        <v>12584750</v>
      </c>
      <c r="F12" s="743"/>
      <c r="G12" s="744"/>
      <c r="H12" s="713">
        <f t="shared" si="0"/>
        <v>0</v>
      </c>
      <c r="I12" s="713"/>
      <c r="J12" s="713"/>
      <c r="K12" s="585">
        <f>H196</f>
        <v>12584750</v>
      </c>
      <c r="L12" s="585"/>
      <c r="M12" s="585"/>
      <c r="N12" s="271">
        <f t="shared" si="1"/>
        <v>0</v>
      </c>
      <c r="O12" s="267"/>
      <c r="P12" s="276"/>
      <c r="Q12" s="275"/>
      <c r="U12" s="249"/>
      <c r="V12" s="249"/>
      <c r="W12" s="249"/>
      <c r="X12" s="249"/>
      <c r="Y12" s="249"/>
      <c r="Z12" s="249"/>
      <c r="AA12" s="249"/>
      <c r="AB12" s="249"/>
    </row>
    <row r="13" spans="1:28" ht="14.25" customHeight="1">
      <c r="A13" s="719" t="s">
        <v>362</v>
      </c>
      <c r="B13" s="720"/>
      <c r="C13" s="721"/>
      <c r="D13" s="270">
        <v>1207840</v>
      </c>
      <c r="E13" s="636">
        <f>M198</f>
        <v>1207840</v>
      </c>
      <c r="F13" s="743"/>
      <c r="G13" s="744"/>
      <c r="H13" s="713">
        <f t="shared" si="0"/>
        <v>0</v>
      </c>
      <c r="I13" s="713"/>
      <c r="J13" s="713"/>
      <c r="K13" s="585">
        <f>H212</f>
        <v>1207350</v>
      </c>
      <c r="L13" s="585"/>
      <c r="M13" s="585"/>
      <c r="N13" s="271">
        <f t="shared" si="1"/>
        <v>-490</v>
      </c>
      <c r="O13" s="267"/>
      <c r="P13" s="276"/>
      <c r="Q13" s="275"/>
      <c r="U13" s="249"/>
      <c r="V13" s="249"/>
      <c r="W13" s="249"/>
      <c r="X13" s="249"/>
      <c r="Y13" s="249"/>
      <c r="Z13" s="249"/>
      <c r="AA13" s="249"/>
      <c r="AB13" s="249"/>
    </row>
    <row r="14" spans="1:28" ht="14.25" customHeight="1">
      <c r="A14" s="742" t="s">
        <v>178</v>
      </c>
      <c r="B14" s="742"/>
      <c r="C14" s="742"/>
      <c r="D14" s="277">
        <v>1571800</v>
      </c>
      <c r="E14" s="636">
        <f>M214</f>
        <v>1571800</v>
      </c>
      <c r="F14" s="743"/>
      <c r="G14" s="744"/>
      <c r="H14" s="713">
        <f t="shared" si="0"/>
        <v>0</v>
      </c>
      <c r="I14" s="713"/>
      <c r="J14" s="713"/>
      <c r="K14" s="585">
        <f>H226</f>
        <v>1571010</v>
      </c>
      <c r="L14" s="585"/>
      <c r="M14" s="585"/>
      <c r="N14" s="271">
        <f t="shared" si="1"/>
        <v>-790</v>
      </c>
      <c r="O14" s="267"/>
      <c r="Q14" s="249"/>
      <c r="R14" s="249"/>
      <c r="S14" s="249"/>
      <c r="T14" s="249"/>
      <c r="U14" s="249"/>
      <c r="V14" s="249"/>
      <c r="W14" s="249"/>
      <c r="X14" s="249"/>
    </row>
    <row r="15" spans="1:28" ht="14.25" customHeight="1">
      <c r="A15" s="742" t="s">
        <v>177</v>
      </c>
      <c r="B15" s="742"/>
      <c r="C15" s="742"/>
      <c r="D15" s="270">
        <v>2007450</v>
      </c>
      <c r="E15" s="636">
        <f>M228</f>
        <v>2303260</v>
      </c>
      <c r="F15" s="743"/>
      <c r="G15" s="744"/>
      <c r="H15" s="713">
        <f t="shared" si="0"/>
        <v>295810</v>
      </c>
      <c r="I15" s="713"/>
      <c r="J15" s="713"/>
      <c r="K15" s="585">
        <f>K234</f>
        <v>2303260</v>
      </c>
      <c r="L15" s="585"/>
      <c r="M15" s="585"/>
      <c r="N15" s="271">
        <v>0</v>
      </c>
      <c r="O15" s="267"/>
      <c r="P15" s="276"/>
      <c r="Q15" s="275"/>
      <c r="U15" s="249"/>
      <c r="V15" s="249"/>
      <c r="W15" s="249"/>
      <c r="X15" s="249"/>
      <c r="Y15" s="249"/>
      <c r="Z15" s="249"/>
      <c r="AA15" s="249"/>
      <c r="AB15" s="249"/>
    </row>
    <row r="16" spans="1:28" ht="14.25" customHeight="1">
      <c r="A16" s="742" t="s">
        <v>176</v>
      </c>
      <c r="B16" s="742"/>
      <c r="C16" s="742"/>
      <c r="D16" s="277">
        <v>1500000</v>
      </c>
      <c r="E16" s="636">
        <f>M236</f>
        <v>1450000</v>
      </c>
      <c r="F16" s="743"/>
      <c r="G16" s="744"/>
      <c r="H16" s="713">
        <f t="shared" si="0"/>
        <v>-50000</v>
      </c>
      <c r="I16" s="713"/>
      <c r="J16" s="713"/>
      <c r="K16" s="585">
        <f>H246</f>
        <v>1449330</v>
      </c>
      <c r="L16" s="585"/>
      <c r="M16" s="585"/>
      <c r="N16" s="271">
        <f t="shared" si="1"/>
        <v>-670</v>
      </c>
      <c r="O16" s="267"/>
      <c r="Q16" s="249"/>
      <c r="R16" s="249"/>
      <c r="S16" s="249"/>
      <c r="T16" s="249"/>
      <c r="U16" s="278"/>
      <c r="V16" s="249"/>
      <c r="W16" s="249"/>
      <c r="X16" s="249"/>
    </row>
    <row r="17" spans="1:28" ht="14.25" customHeight="1">
      <c r="A17" s="785" t="s">
        <v>363</v>
      </c>
      <c r="B17" s="786"/>
      <c r="C17" s="787"/>
      <c r="D17" s="279">
        <v>200000</v>
      </c>
      <c r="E17" s="636">
        <f>M247</f>
        <v>605000</v>
      </c>
      <c r="F17" s="637"/>
      <c r="G17" s="638"/>
      <c r="H17" s="732">
        <f t="shared" si="0"/>
        <v>405000</v>
      </c>
      <c r="I17" s="733"/>
      <c r="J17" s="734"/>
      <c r="K17" s="636">
        <f>H257</f>
        <v>609580</v>
      </c>
      <c r="L17" s="637"/>
      <c r="M17" s="638"/>
      <c r="N17" s="271">
        <f t="shared" si="1"/>
        <v>4580</v>
      </c>
      <c r="O17" s="267"/>
      <c r="Q17" s="249"/>
      <c r="R17" s="249"/>
      <c r="S17" s="249"/>
      <c r="T17" s="249"/>
      <c r="U17" s="278"/>
      <c r="V17" s="249"/>
      <c r="W17" s="249"/>
      <c r="X17" s="249"/>
    </row>
    <row r="18" spans="1:28" ht="14.25" customHeight="1">
      <c r="A18" s="754" t="s">
        <v>164</v>
      </c>
      <c r="B18" s="755"/>
      <c r="C18" s="280" t="s">
        <v>364</v>
      </c>
      <c r="D18" s="281">
        <v>11823990</v>
      </c>
      <c r="E18" s="722">
        <f>'부과내역(수도 및 전기)'!Q6</f>
        <v>13212590</v>
      </c>
      <c r="F18" s="723"/>
      <c r="G18" s="724"/>
      <c r="H18" s="722"/>
      <c r="I18" s="723"/>
      <c r="J18" s="724"/>
      <c r="K18" s="722">
        <f>'부과내역(수도 및 전기)'!U6</f>
        <v>13212450</v>
      </c>
      <c r="L18" s="723"/>
      <c r="M18" s="724"/>
      <c r="N18" s="726" t="s">
        <v>365</v>
      </c>
      <c r="O18" s="241"/>
      <c r="P18" s="282"/>
      <c r="Q18" s="283"/>
      <c r="R18" s="249"/>
      <c r="S18" s="249"/>
      <c r="T18" s="249"/>
      <c r="U18" s="278"/>
      <c r="V18" s="249"/>
      <c r="W18" s="249"/>
      <c r="X18" s="249"/>
    </row>
    <row r="19" spans="1:28" ht="14.25" customHeight="1">
      <c r="A19" s="756"/>
      <c r="B19" s="757"/>
      <c r="C19" s="280" t="s">
        <v>200</v>
      </c>
      <c r="D19" s="281">
        <v>7888290</v>
      </c>
      <c r="E19" s="722">
        <f>'부과내역(수도 및 전기)'!Q7</f>
        <v>8826010</v>
      </c>
      <c r="F19" s="723"/>
      <c r="G19" s="724"/>
      <c r="H19" s="722"/>
      <c r="I19" s="735"/>
      <c r="J19" s="736"/>
      <c r="K19" s="722">
        <f>'부과내역(수도 및 전기)'!U7</f>
        <v>8824720</v>
      </c>
      <c r="L19" s="723"/>
      <c r="M19" s="724"/>
      <c r="N19" s="727"/>
      <c r="O19" s="241"/>
      <c r="P19" s="282"/>
      <c r="Q19" s="283"/>
      <c r="R19" s="249"/>
      <c r="S19" s="249"/>
      <c r="T19" s="249"/>
      <c r="U19" s="278"/>
      <c r="V19" s="249"/>
      <c r="W19" s="249"/>
      <c r="X19" s="249"/>
    </row>
    <row r="20" spans="1:28" ht="14.25" customHeight="1">
      <c r="A20" s="756"/>
      <c r="B20" s="757"/>
      <c r="C20" s="280" t="s">
        <v>175</v>
      </c>
      <c r="D20" s="281">
        <v>2334660</v>
      </c>
      <c r="E20" s="722">
        <f>'부과내역(수도 및 전기)'!Q8</f>
        <v>2605710</v>
      </c>
      <c r="F20" s="723"/>
      <c r="G20" s="724"/>
      <c r="H20" s="722"/>
      <c r="I20" s="735"/>
      <c r="J20" s="736"/>
      <c r="K20" s="722">
        <f>'부과내역(수도 및 전기)'!U8</f>
        <v>2607710</v>
      </c>
      <c r="L20" s="723"/>
      <c r="M20" s="724"/>
      <c r="N20" s="728"/>
      <c r="O20" s="241"/>
      <c r="P20" s="282"/>
      <c r="Q20" s="283"/>
      <c r="R20" s="249"/>
      <c r="S20" s="249"/>
      <c r="T20" s="249"/>
      <c r="U20" s="278"/>
      <c r="V20" s="249"/>
      <c r="W20" s="249"/>
      <c r="X20" s="249"/>
    </row>
    <row r="21" spans="1:28" ht="14.25" customHeight="1">
      <c r="A21" s="756"/>
      <c r="B21" s="757"/>
      <c r="C21" s="280" t="s">
        <v>366</v>
      </c>
      <c r="D21" s="284">
        <v>-173500</v>
      </c>
      <c r="E21" s="722">
        <f>'부과내역(수도 및 전기)'!Q9</f>
        <v>-181550</v>
      </c>
      <c r="F21" s="723"/>
      <c r="G21" s="724"/>
      <c r="H21" s="722"/>
      <c r="I21" s="735"/>
      <c r="J21" s="736"/>
      <c r="K21" s="722">
        <f>'부과내역(수도 및 전기)'!U9</f>
        <v>-181550</v>
      </c>
      <c r="L21" s="723"/>
      <c r="M21" s="724"/>
      <c r="N21" s="285" t="s">
        <v>247</v>
      </c>
      <c r="O21" s="242"/>
      <c r="P21" s="282"/>
      <c r="Q21" s="283"/>
      <c r="R21" s="249"/>
      <c r="S21" s="249"/>
      <c r="T21" s="249"/>
      <c r="U21" s="278"/>
      <c r="V21" s="249"/>
      <c r="W21" s="249"/>
      <c r="X21" s="249"/>
    </row>
    <row r="22" spans="1:28" ht="14.25" customHeight="1">
      <c r="A22" s="758"/>
      <c r="B22" s="759"/>
      <c r="C22" s="286" t="s">
        <v>174</v>
      </c>
      <c r="D22" s="277">
        <f>SUM(D18:D21)</f>
        <v>21873440</v>
      </c>
      <c r="E22" s="722">
        <f>'부과내역(수도 및 전기)'!Q10</f>
        <v>24462760</v>
      </c>
      <c r="F22" s="723"/>
      <c r="G22" s="724"/>
      <c r="H22" s="722">
        <f>E22-D22</f>
        <v>2589320</v>
      </c>
      <c r="I22" s="723"/>
      <c r="J22" s="724"/>
      <c r="K22" s="722">
        <f>'부과내역(수도 및 전기)'!U10</f>
        <v>24463330</v>
      </c>
      <c r="L22" s="723"/>
      <c r="M22" s="724"/>
      <c r="N22" s="287">
        <f>K22-E22</f>
        <v>570</v>
      </c>
      <c r="O22" s="241"/>
      <c r="P22" s="248"/>
      <c r="Q22" s="249"/>
      <c r="R22" s="249"/>
      <c r="S22" s="249"/>
      <c r="T22" s="249"/>
      <c r="U22" s="249"/>
      <c r="V22" s="249"/>
      <c r="W22" s="249"/>
      <c r="X22" s="249"/>
    </row>
    <row r="23" spans="1:28" ht="14.25" customHeight="1">
      <c r="A23" s="754" t="s">
        <v>173</v>
      </c>
      <c r="B23" s="777"/>
      <c r="C23" s="288" t="s">
        <v>225</v>
      </c>
      <c r="D23" s="289">
        <v>51763260</v>
      </c>
      <c r="E23" s="716">
        <f>'부과내역(수도 및 전기)'!M20</f>
        <v>53621630</v>
      </c>
      <c r="F23" s="717"/>
      <c r="G23" s="718"/>
      <c r="H23" s="738"/>
      <c r="I23" s="739"/>
      <c r="J23" s="740"/>
      <c r="K23" s="737">
        <f>E23</f>
        <v>53621630</v>
      </c>
      <c r="L23" s="737"/>
      <c r="M23" s="737"/>
      <c r="N23" s="290"/>
      <c r="O23" s="242"/>
      <c r="Q23" s="249"/>
      <c r="R23" s="249"/>
      <c r="S23" s="249"/>
      <c r="T23" s="249"/>
      <c r="U23" s="249"/>
      <c r="V23" s="249"/>
      <c r="W23" s="249"/>
      <c r="X23" s="249"/>
    </row>
    <row r="24" spans="1:28" ht="14.25" customHeight="1">
      <c r="A24" s="756"/>
      <c r="B24" s="778"/>
      <c r="C24" s="291" t="s">
        <v>201</v>
      </c>
      <c r="D24" s="270">
        <v>1253120</v>
      </c>
      <c r="E24" s="716">
        <f>'부과내역(수도 및 전기)'!M36</f>
        <v>1316260</v>
      </c>
      <c r="F24" s="717"/>
      <c r="G24" s="718"/>
      <c r="H24" s="732"/>
      <c r="I24" s="733"/>
      <c r="J24" s="734"/>
      <c r="K24" s="737">
        <f t="shared" ref="K24:K25" si="2">E24</f>
        <v>1316260</v>
      </c>
      <c r="L24" s="737"/>
      <c r="M24" s="737"/>
      <c r="N24" s="271"/>
      <c r="O24" s="243"/>
      <c r="P24" s="276"/>
      <c r="Q24" s="275"/>
      <c r="U24" s="249"/>
      <c r="V24" s="249"/>
      <c r="W24" s="249"/>
      <c r="X24" s="249"/>
      <c r="Y24" s="249"/>
      <c r="Z24" s="249"/>
      <c r="AA24" s="249"/>
      <c r="AB24" s="249"/>
    </row>
    <row r="25" spans="1:28" ht="14.25" customHeight="1">
      <c r="A25" s="756"/>
      <c r="B25" s="778"/>
      <c r="C25" s="292" t="s">
        <v>159</v>
      </c>
      <c r="D25" s="270">
        <v>2611820</v>
      </c>
      <c r="E25" s="716">
        <f>'부과내역(수도 및 전기)'!M26</f>
        <v>2795920</v>
      </c>
      <c r="F25" s="717"/>
      <c r="G25" s="718"/>
      <c r="H25" s="732"/>
      <c r="I25" s="733"/>
      <c r="J25" s="734"/>
      <c r="K25" s="737">
        <f t="shared" si="2"/>
        <v>2795920</v>
      </c>
      <c r="L25" s="737"/>
      <c r="M25" s="737"/>
      <c r="N25" s="271"/>
      <c r="O25" s="244"/>
      <c r="P25" s="276"/>
      <c r="Q25" s="275"/>
      <c r="U25" s="249"/>
      <c r="V25" s="249"/>
      <c r="W25" s="249"/>
      <c r="X25" s="249"/>
      <c r="Y25" s="249"/>
      <c r="Z25" s="249"/>
      <c r="AA25" s="249"/>
      <c r="AB25" s="249"/>
    </row>
    <row r="26" spans="1:28" ht="14.25" customHeight="1">
      <c r="A26" s="779"/>
      <c r="B26" s="778"/>
      <c r="C26" s="291" t="s">
        <v>158</v>
      </c>
      <c r="D26" s="270">
        <v>4522760</v>
      </c>
      <c r="E26" s="716">
        <f>'부과내역(수도 및 전기)'!AA40</f>
        <v>4233130</v>
      </c>
      <c r="F26" s="717"/>
      <c r="G26" s="718"/>
      <c r="H26" s="713"/>
      <c r="I26" s="713"/>
      <c r="J26" s="713"/>
      <c r="K26" s="737">
        <f>'부과내역(수도 및 전기)'!V51</f>
        <v>4236860</v>
      </c>
      <c r="L26" s="737"/>
      <c r="M26" s="737"/>
      <c r="N26" s="729" t="s">
        <v>367</v>
      </c>
      <c r="O26" s="241"/>
      <c r="P26" s="276"/>
      <c r="Q26" s="275"/>
      <c r="U26" s="249"/>
      <c r="V26" s="249"/>
      <c r="W26" s="249"/>
      <c r="X26" s="249"/>
      <c r="Y26" s="249"/>
      <c r="Z26" s="249"/>
      <c r="AA26" s="249"/>
      <c r="AB26" s="249"/>
    </row>
    <row r="27" spans="1:28" ht="14.25" customHeight="1">
      <c r="A27" s="779"/>
      <c r="B27" s="778"/>
      <c r="C27" s="293" t="s">
        <v>202</v>
      </c>
      <c r="D27" s="270">
        <v>571060</v>
      </c>
      <c r="E27" s="716">
        <f>'부과내역(수도 및 전기)'!M40</f>
        <v>578660</v>
      </c>
      <c r="F27" s="717"/>
      <c r="G27" s="718"/>
      <c r="H27" s="732"/>
      <c r="I27" s="733"/>
      <c r="J27" s="734"/>
      <c r="K27" s="737">
        <f>E27</f>
        <v>578660</v>
      </c>
      <c r="L27" s="737"/>
      <c r="M27" s="737"/>
      <c r="N27" s="730"/>
      <c r="O27" s="243"/>
      <c r="P27" s="276"/>
      <c r="Q27" s="275"/>
      <c r="U27" s="249"/>
      <c r="V27" s="249"/>
      <c r="W27" s="249"/>
      <c r="X27" s="249"/>
      <c r="Y27" s="249"/>
      <c r="Z27" s="249"/>
      <c r="AA27" s="249"/>
      <c r="AB27" s="249"/>
    </row>
    <row r="28" spans="1:28" ht="14.25" customHeight="1">
      <c r="A28" s="779"/>
      <c r="B28" s="778"/>
      <c r="C28" s="291" t="s">
        <v>203</v>
      </c>
      <c r="D28" s="270">
        <v>530930</v>
      </c>
      <c r="E28" s="716">
        <f>'부과내역(수도 및 전기)'!Q40</f>
        <v>377500</v>
      </c>
      <c r="F28" s="717"/>
      <c r="G28" s="718"/>
      <c r="H28" s="713"/>
      <c r="I28" s="713"/>
      <c r="J28" s="713"/>
      <c r="K28" s="737">
        <f t="shared" ref="K28:K29" si="3">E28</f>
        <v>377500</v>
      </c>
      <c r="L28" s="737"/>
      <c r="M28" s="737"/>
      <c r="N28" s="730"/>
      <c r="O28" s="294"/>
      <c r="P28" s="276"/>
      <c r="Q28" s="275"/>
      <c r="U28" s="249"/>
      <c r="V28" s="249"/>
      <c r="W28" s="249"/>
      <c r="X28" s="249"/>
      <c r="Y28" s="249"/>
      <c r="Z28" s="249"/>
      <c r="AA28" s="249"/>
      <c r="AB28" s="249"/>
    </row>
    <row r="29" spans="1:28" ht="14.25" customHeight="1">
      <c r="A29" s="779"/>
      <c r="B29" s="778"/>
      <c r="C29" s="291" t="s">
        <v>368</v>
      </c>
      <c r="D29" s="270">
        <v>160000</v>
      </c>
      <c r="E29" s="716">
        <f>'부과내역(수도 및 전기)'!U40</f>
        <v>100000</v>
      </c>
      <c r="F29" s="717"/>
      <c r="G29" s="718"/>
      <c r="H29" s="713"/>
      <c r="I29" s="713"/>
      <c r="J29" s="713"/>
      <c r="K29" s="737">
        <f t="shared" si="3"/>
        <v>100000</v>
      </c>
      <c r="L29" s="737"/>
      <c r="M29" s="737"/>
      <c r="N29" s="731"/>
      <c r="O29" s="294"/>
      <c r="P29" s="276"/>
      <c r="Q29" s="275"/>
      <c r="U29" s="249"/>
      <c r="V29" s="249"/>
      <c r="W29" s="249"/>
      <c r="X29" s="249"/>
      <c r="Y29" s="249"/>
      <c r="Z29" s="249"/>
      <c r="AA29" s="249"/>
      <c r="AB29" s="249"/>
    </row>
    <row r="30" spans="1:28" ht="14.25" customHeight="1">
      <c r="A30" s="779"/>
      <c r="B30" s="778"/>
      <c r="C30" s="291" t="s">
        <v>204</v>
      </c>
      <c r="D30" s="270">
        <v>3525000</v>
      </c>
      <c r="E30" s="636">
        <f>'부과내역(수도 및 전기)'!M21</f>
        <v>3555000</v>
      </c>
      <c r="F30" s="743"/>
      <c r="G30" s="744"/>
      <c r="H30" s="713"/>
      <c r="I30" s="713"/>
      <c r="J30" s="713"/>
      <c r="K30" s="636">
        <f>E30</f>
        <v>3555000</v>
      </c>
      <c r="L30" s="637"/>
      <c r="M30" s="638"/>
      <c r="N30" s="271"/>
      <c r="O30" s="141"/>
      <c r="P30" s="276"/>
      <c r="Q30" s="275"/>
      <c r="U30" s="249"/>
      <c r="V30" s="249"/>
      <c r="W30" s="249"/>
      <c r="X30" s="249"/>
      <c r="Y30" s="249"/>
      <c r="Z30" s="249"/>
      <c r="AA30" s="249"/>
      <c r="AB30" s="249"/>
    </row>
    <row r="31" spans="1:28" ht="14.25" customHeight="1">
      <c r="A31" s="780"/>
      <c r="B31" s="781"/>
      <c r="C31" s="295" t="s">
        <v>174</v>
      </c>
      <c r="D31" s="270">
        <f>SUM(D23:D30)</f>
        <v>64937950</v>
      </c>
      <c r="E31" s="636">
        <f>SUM(E23:G30)</f>
        <v>66578100</v>
      </c>
      <c r="F31" s="743"/>
      <c r="G31" s="744"/>
      <c r="H31" s="713">
        <f>E31-D31</f>
        <v>1640150</v>
      </c>
      <c r="I31" s="713"/>
      <c r="J31" s="713"/>
      <c r="K31" s="585">
        <f>SUM(K23:K30)</f>
        <v>66581830</v>
      </c>
      <c r="L31" s="585"/>
      <c r="M31" s="585"/>
      <c r="N31" s="271">
        <f>K31-E31</f>
        <v>3730</v>
      </c>
      <c r="O31" s="142"/>
      <c r="P31" s="276"/>
      <c r="Q31" s="275"/>
      <c r="U31" s="249"/>
      <c r="V31" s="249"/>
      <c r="W31" s="249"/>
      <c r="X31" s="249"/>
      <c r="Y31" s="249"/>
      <c r="Z31" s="249"/>
      <c r="AA31" s="249"/>
      <c r="AB31" s="249"/>
    </row>
    <row r="32" spans="1:28" ht="14.25" customHeight="1">
      <c r="A32" s="763" t="s">
        <v>172</v>
      </c>
      <c r="B32" s="633"/>
      <c r="C32" s="633"/>
      <c r="D32" s="296">
        <f>SUM(D6,D7,D8,D9,D10,D11,D15,D13,D12,D14,D16,D17,D22,D31)</f>
        <v>189582740</v>
      </c>
      <c r="E32" s="653">
        <f>E6+E7+E8+E9+E10+E11+E15+E13+E12+E14+E16+E17+E22+E31</f>
        <v>198101120</v>
      </c>
      <c r="F32" s="743"/>
      <c r="G32" s="744"/>
      <c r="H32" s="713">
        <f>E32-D32</f>
        <v>8518380</v>
      </c>
      <c r="I32" s="713"/>
      <c r="J32" s="713"/>
      <c r="K32" s="753">
        <f>K6+K7+K8+K9+K10+K11+K15+K13+K12+K14+K16+K17+K22+K31</f>
        <v>198107240</v>
      </c>
      <c r="L32" s="753"/>
      <c r="M32" s="753"/>
      <c r="N32" s="271">
        <f>N6+N7+N8+N9+N10+N11+N12+N13+N14+N15+N16+N17+N22+N31</f>
        <v>6120</v>
      </c>
      <c r="O32" s="297"/>
      <c r="P32" s="298"/>
      <c r="Q32" s="275"/>
      <c r="R32" s="282"/>
      <c r="U32" s="249"/>
      <c r="V32" s="249"/>
      <c r="W32" s="249"/>
      <c r="X32" s="249"/>
      <c r="Y32" s="249"/>
      <c r="Z32" s="249"/>
      <c r="AA32" s="249"/>
      <c r="AB32" s="249"/>
    </row>
    <row r="33" spans="1:42" ht="5.25" customHeight="1">
      <c r="AD33" s="264"/>
      <c r="AE33" s="264"/>
      <c r="AI33" s="249"/>
      <c r="AJ33" s="249"/>
      <c r="AK33" s="249"/>
      <c r="AL33" s="249"/>
      <c r="AM33" s="249"/>
      <c r="AN33" s="249"/>
      <c r="AO33" s="249"/>
      <c r="AP33" s="249"/>
    </row>
    <row r="34" spans="1:42" ht="14.25" customHeight="1">
      <c r="A34" s="788" t="s">
        <v>369</v>
      </c>
      <c r="B34" s="788"/>
      <c r="C34" s="788"/>
      <c r="D34" s="788"/>
      <c r="E34" s="251"/>
      <c r="F34" s="251"/>
      <c r="G34" s="251"/>
      <c r="H34" s="251"/>
      <c r="I34" s="253"/>
      <c r="J34" s="253"/>
      <c r="K34" s="253"/>
      <c r="L34" s="253"/>
      <c r="M34" s="253"/>
      <c r="N34" s="253"/>
      <c r="O34" s="253"/>
      <c r="P34" s="299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I34" s="249"/>
      <c r="AJ34" s="249"/>
      <c r="AK34" s="249"/>
      <c r="AL34" s="249"/>
      <c r="AM34" s="249"/>
      <c r="AN34" s="249"/>
      <c r="AO34" s="249"/>
      <c r="AP34" s="249"/>
    </row>
    <row r="35" spans="1:42" ht="14.25" customHeight="1">
      <c r="A35" s="715" t="s">
        <v>171</v>
      </c>
      <c r="B35" s="715"/>
      <c r="C35" s="715"/>
      <c r="D35" s="300" t="s">
        <v>370</v>
      </c>
      <c r="E35" s="300"/>
      <c r="F35" s="300"/>
      <c r="G35" s="300"/>
      <c r="H35" s="300"/>
      <c r="I35" s="300"/>
      <c r="J35" s="300"/>
      <c r="K35" s="300"/>
      <c r="M35" s="766">
        <f>A60+A61</f>
        <v>29753910</v>
      </c>
      <c r="N35" s="766"/>
      <c r="O35" s="301"/>
      <c r="P35" s="302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I35" s="249"/>
      <c r="AJ35" s="249"/>
      <c r="AK35" s="249"/>
      <c r="AL35" s="249"/>
      <c r="AM35" s="249"/>
      <c r="AN35" s="249"/>
      <c r="AO35" s="249"/>
      <c r="AP35" s="249"/>
    </row>
    <row r="36" spans="1:42" ht="3.75" customHeight="1">
      <c r="A36" s="714"/>
      <c r="B36" s="714"/>
      <c r="C36" s="714"/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303"/>
      <c r="P36" s="304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</row>
    <row r="37" spans="1:42" s="264" customFormat="1" ht="14.25" customHeight="1" thickBot="1">
      <c r="A37" s="575" t="s">
        <v>371</v>
      </c>
      <c r="B37" s="575"/>
      <c r="C37" s="575"/>
      <c r="D37" s="305" t="s">
        <v>170</v>
      </c>
      <c r="E37" s="306" t="s">
        <v>223</v>
      </c>
      <c r="F37" s="305" t="s">
        <v>224</v>
      </c>
      <c r="G37" s="307" t="s">
        <v>372</v>
      </c>
      <c r="H37" s="308"/>
      <c r="I37" s="308"/>
      <c r="J37" s="308"/>
      <c r="K37" s="308"/>
      <c r="L37" s="308"/>
      <c r="M37" s="308"/>
      <c r="N37" s="309"/>
      <c r="P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</row>
    <row r="38" spans="1:42" ht="14.25" customHeight="1" thickTop="1">
      <c r="A38" s="775" t="s">
        <v>373</v>
      </c>
      <c r="B38" s="773" t="s">
        <v>169</v>
      </c>
      <c r="C38" s="774"/>
      <c r="D38" s="310">
        <v>16103410</v>
      </c>
      <c r="E38" s="311">
        <v>1472010</v>
      </c>
      <c r="F38" s="311">
        <v>147200</v>
      </c>
      <c r="G38" s="312" t="s">
        <v>335</v>
      </c>
      <c r="H38" s="313"/>
      <c r="I38" s="313"/>
      <c r="J38" s="313"/>
      <c r="K38" s="313"/>
      <c r="L38" s="313"/>
      <c r="M38" s="313"/>
      <c r="N38" s="314"/>
      <c r="O38" s="315">
        <f>D38+E38</f>
        <v>17575420</v>
      </c>
      <c r="P38" s="304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</row>
    <row r="39" spans="1:42" ht="14.25" customHeight="1">
      <c r="A39" s="775"/>
      <c r="B39" s="764" t="s">
        <v>374</v>
      </c>
      <c r="C39" s="764"/>
      <c r="D39" s="316">
        <v>3096010</v>
      </c>
      <c r="E39" s="317">
        <v>283000</v>
      </c>
      <c r="F39" s="318">
        <v>28300</v>
      </c>
      <c r="G39" s="319" t="s">
        <v>375</v>
      </c>
      <c r="H39" s="320"/>
      <c r="I39" s="320"/>
      <c r="J39" s="320"/>
      <c r="K39" s="320"/>
      <c r="L39" s="320"/>
      <c r="M39" s="320"/>
      <c r="N39" s="321"/>
      <c r="O39" s="315">
        <f>D39+E39</f>
        <v>3379010</v>
      </c>
      <c r="P39" s="304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</row>
    <row r="40" spans="1:42" ht="14.25" customHeight="1">
      <c r="A40" s="775"/>
      <c r="B40" s="764" t="s">
        <v>376</v>
      </c>
      <c r="C40" s="764"/>
      <c r="D40" s="316">
        <v>850280</v>
      </c>
      <c r="E40" s="317">
        <v>77720</v>
      </c>
      <c r="F40" s="318">
        <v>7770</v>
      </c>
      <c r="G40" s="322" t="s">
        <v>377</v>
      </c>
      <c r="H40" s="320"/>
      <c r="I40" s="320"/>
      <c r="J40" s="320"/>
      <c r="K40" s="320"/>
      <c r="L40" s="320"/>
      <c r="M40" s="320"/>
      <c r="N40" s="321"/>
      <c r="O40" s="315">
        <f t="shared" ref="O40:O45" si="4">D40+E40</f>
        <v>928000</v>
      </c>
      <c r="P40" s="304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</row>
    <row r="41" spans="1:42" ht="14.25" customHeight="1">
      <c r="A41" s="776"/>
      <c r="B41" s="764" t="s">
        <v>378</v>
      </c>
      <c r="C41" s="764"/>
      <c r="D41" s="316">
        <v>1654740</v>
      </c>
      <c r="E41" s="317">
        <v>151260</v>
      </c>
      <c r="F41" s="318">
        <v>15130</v>
      </c>
      <c r="G41" s="319" t="s">
        <v>379</v>
      </c>
      <c r="H41" s="320"/>
      <c r="I41" s="320"/>
      <c r="J41" s="320"/>
      <c r="K41" s="320"/>
      <c r="L41" s="320"/>
      <c r="M41" s="320"/>
      <c r="N41" s="321"/>
      <c r="O41" s="315">
        <f t="shared" si="4"/>
        <v>1806000</v>
      </c>
      <c r="P41" s="304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</row>
    <row r="42" spans="1:42" ht="14.25" customHeight="1">
      <c r="A42" s="767" t="s">
        <v>581</v>
      </c>
      <c r="B42" s="764" t="s">
        <v>380</v>
      </c>
      <c r="C42" s="764"/>
      <c r="D42" s="316">
        <v>693300</v>
      </c>
      <c r="E42" s="317">
        <v>63370</v>
      </c>
      <c r="F42" s="318">
        <v>6340</v>
      </c>
      <c r="G42" s="319" t="s">
        <v>381</v>
      </c>
      <c r="H42" s="320"/>
      <c r="I42" s="320"/>
      <c r="J42" s="320"/>
      <c r="K42" s="320"/>
      <c r="L42" s="320"/>
      <c r="M42" s="320"/>
      <c r="N42" s="321"/>
      <c r="O42" s="315">
        <f t="shared" si="4"/>
        <v>756670</v>
      </c>
      <c r="P42" s="304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</row>
    <row r="43" spans="1:42" ht="14.25" customHeight="1">
      <c r="A43" s="768"/>
      <c r="B43" s="643" t="s">
        <v>382</v>
      </c>
      <c r="C43" s="770"/>
      <c r="D43" s="316">
        <v>840310</v>
      </c>
      <c r="E43" s="317">
        <v>76810</v>
      </c>
      <c r="F43" s="318">
        <v>7680</v>
      </c>
      <c r="G43" s="319" t="s">
        <v>383</v>
      </c>
      <c r="H43" s="320"/>
      <c r="I43" s="320"/>
      <c r="J43" s="320"/>
      <c r="K43" s="320"/>
      <c r="L43" s="320"/>
      <c r="M43" s="320"/>
      <c r="N43" s="321"/>
      <c r="O43" s="315">
        <f t="shared" si="4"/>
        <v>917120</v>
      </c>
      <c r="P43" s="304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249"/>
      <c r="AD43" s="249" t="s">
        <v>384</v>
      </c>
      <c r="AE43" s="249" t="s">
        <v>385</v>
      </c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</row>
    <row r="44" spans="1:42" ht="14.25" customHeight="1">
      <c r="A44" s="768"/>
      <c r="B44" s="643" t="s">
        <v>386</v>
      </c>
      <c r="C44" s="770"/>
      <c r="D44" s="316">
        <v>552190</v>
      </c>
      <c r="E44" s="317">
        <v>50470</v>
      </c>
      <c r="F44" s="318">
        <v>5040</v>
      </c>
      <c r="G44" s="319" t="s">
        <v>387</v>
      </c>
      <c r="H44" s="320"/>
      <c r="I44" s="320"/>
      <c r="J44" s="320"/>
      <c r="K44" s="320"/>
      <c r="L44" s="320"/>
      <c r="M44" s="320"/>
      <c r="N44" s="321"/>
      <c r="O44" s="315">
        <f t="shared" si="4"/>
        <v>602660</v>
      </c>
      <c r="P44" s="304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249"/>
      <c r="AD44" s="249" t="s">
        <v>388</v>
      </c>
      <c r="AE44" s="249" t="s">
        <v>389</v>
      </c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</row>
    <row r="45" spans="1:42" ht="14.25" customHeight="1">
      <c r="A45" s="769"/>
      <c r="B45" s="771" t="s">
        <v>390</v>
      </c>
      <c r="C45" s="772"/>
      <c r="D45" s="316">
        <v>771030</v>
      </c>
      <c r="E45" s="317">
        <v>70480</v>
      </c>
      <c r="F45" s="318">
        <v>7040</v>
      </c>
      <c r="G45" s="319" t="s">
        <v>520</v>
      </c>
      <c r="H45" s="320"/>
      <c r="I45" s="320"/>
      <c r="J45" s="320"/>
      <c r="K45" s="320"/>
      <c r="L45" s="320"/>
      <c r="M45" s="320"/>
      <c r="N45" s="321"/>
      <c r="O45" s="315">
        <f t="shared" si="4"/>
        <v>841510</v>
      </c>
      <c r="P45" s="323">
        <f>SUM(F38:F45)</f>
        <v>224500</v>
      </c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</row>
    <row r="46" spans="1:42" ht="14.25" customHeight="1">
      <c r="A46" s="760" t="s">
        <v>391</v>
      </c>
      <c r="B46" s="761"/>
      <c r="C46" s="762"/>
      <c r="D46" s="316">
        <f>SUM(D38:D45)</f>
        <v>24561270</v>
      </c>
      <c r="E46" s="317">
        <f>SUM(E38:E45)</f>
        <v>2245120</v>
      </c>
      <c r="F46" s="318">
        <f>SUM(F38:F45)</f>
        <v>224500</v>
      </c>
      <c r="G46" s="782"/>
      <c r="H46" s="783"/>
      <c r="I46" s="783"/>
      <c r="J46" s="783"/>
      <c r="K46" s="783"/>
      <c r="L46" s="783"/>
      <c r="M46" s="783"/>
      <c r="N46" s="784"/>
      <c r="O46" s="323">
        <f>SUM(O38:O45)</f>
        <v>26806390</v>
      </c>
      <c r="P46" s="304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</row>
    <row r="47" spans="1:42" ht="14.25" customHeight="1">
      <c r="A47" s="765" t="s">
        <v>392</v>
      </c>
      <c r="B47" s="765"/>
      <c r="C47" s="765"/>
      <c r="D47" s="316">
        <v>73000</v>
      </c>
      <c r="E47" s="324"/>
      <c r="F47" s="325"/>
      <c r="G47" s="319" t="s">
        <v>393</v>
      </c>
      <c r="H47" s="320"/>
      <c r="I47" s="320"/>
      <c r="J47" s="320"/>
      <c r="K47" s="320"/>
      <c r="L47" s="320"/>
      <c r="M47" s="320"/>
      <c r="N47" s="321"/>
      <c r="O47" s="303"/>
      <c r="P47" s="304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</row>
    <row r="48" spans="1:42" ht="14.25" customHeight="1">
      <c r="A48" s="581" t="s">
        <v>394</v>
      </c>
      <c r="B48" s="581"/>
      <c r="C48" s="581"/>
      <c r="D48" s="316">
        <v>164170</v>
      </c>
      <c r="E48" s="324"/>
      <c r="F48" s="325"/>
      <c r="G48" s="319" t="s">
        <v>522</v>
      </c>
      <c r="H48" s="320"/>
      <c r="I48" s="320"/>
      <c r="J48" s="320"/>
      <c r="K48" s="320"/>
      <c r="L48" s="320"/>
      <c r="M48" s="320"/>
      <c r="N48" s="321"/>
      <c r="O48" s="303"/>
      <c r="P48" s="304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</row>
    <row r="49" spans="1:42" ht="14.25" customHeight="1">
      <c r="A49" s="581" t="s">
        <v>395</v>
      </c>
      <c r="B49" s="581"/>
      <c r="C49" s="581"/>
      <c r="D49" s="316">
        <v>189250</v>
      </c>
      <c r="E49" s="324"/>
      <c r="F49" s="325"/>
      <c r="G49" s="319" t="s">
        <v>521</v>
      </c>
      <c r="I49" s="320"/>
      <c r="J49" s="320"/>
      <c r="K49" s="320"/>
      <c r="L49" s="320"/>
      <c r="M49" s="320"/>
      <c r="N49" s="321"/>
      <c r="O49" s="303"/>
      <c r="P49" s="304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</row>
    <row r="50" spans="1:42" ht="14.25" customHeight="1">
      <c r="A50" s="581" t="s">
        <v>396</v>
      </c>
      <c r="B50" s="581"/>
      <c r="C50" s="581"/>
      <c r="D50" s="316">
        <v>676000</v>
      </c>
      <c r="E50" s="324"/>
      <c r="F50" s="326"/>
      <c r="G50" s="701" t="s">
        <v>523</v>
      </c>
      <c r="H50" s="702"/>
      <c r="I50" s="702"/>
      <c r="J50" s="702"/>
      <c r="K50" s="702"/>
      <c r="L50" s="702"/>
      <c r="M50" s="702"/>
      <c r="N50" s="703"/>
      <c r="O50" s="327"/>
      <c r="P50" s="328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</row>
    <row r="51" spans="1:42" ht="14.25" customHeight="1">
      <c r="A51" s="708" t="s">
        <v>397</v>
      </c>
      <c r="B51" s="709"/>
      <c r="C51" s="710"/>
      <c r="D51" s="316">
        <v>284880</v>
      </c>
      <c r="E51" s="324"/>
      <c r="F51" s="329"/>
      <c r="G51" s="698" t="s">
        <v>524</v>
      </c>
      <c r="H51" s="699"/>
      <c r="I51" s="699"/>
      <c r="J51" s="699"/>
      <c r="K51" s="699"/>
      <c r="L51" s="699"/>
      <c r="M51" s="699"/>
      <c r="N51" s="700"/>
      <c r="O51" s="330"/>
      <c r="P51" s="331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</row>
    <row r="52" spans="1:42" ht="14.25" customHeight="1">
      <c r="A52" s="708" t="s">
        <v>398</v>
      </c>
      <c r="B52" s="709"/>
      <c r="C52" s="710"/>
      <c r="D52" s="316">
        <v>38000</v>
      </c>
      <c r="E52" s="324"/>
      <c r="F52" s="329"/>
      <c r="G52" s="701" t="s">
        <v>525</v>
      </c>
      <c r="H52" s="702"/>
      <c r="I52" s="702"/>
      <c r="J52" s="702"/>
      <c r="K52" s="702"/>
      <c r="L52" s="702"/>
      <c r="M52" s="702"/>
      <c r="N52" s="703"/>
      <c r="O52" s="330"/>
      <c r="P52" s="331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</row>
    <row r="53" spans="1:42" ht="14.25" customHeight="1">
      <c r="A53" s="569" t="s">
        <v>399</v>
      </c>
      <c r="B53" s="570"/>
      <c r="C53" s="571"/>
      <c r="D53" s="316">
        <v>157270</v>
      </c>
      <c r="E53" s="324"/>
      <c r="F53" s="329"/>
      <c r="G53" s="698" t="s">
        <v>526</v>
      </c>
      <c r="H53" s="699"/>
      <c r="I53" s="699"/>
      <c r="J53" s="699"/>
      <c r="K53" s="699"/>
      <c r="L53" s="699"/>
      <c r="M53" s="699"/>
      <c r="N53" s="700"/>
      <c r="O53" s="330"/>
      <c r="P53" s="331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</row>
    <row r="54" spans="1:42" ht="14.25" customHeight="1">
      <c r="A54" s="581" t="s">
        <v>400</v>
      </c>
      <c r="B54" s="581"/>
      <c r="C54" s="581"/>
      <c r="D54" s="316">
        <v>200000</v>
      </c>
      <c r="E54" s="324"/>
      <c r="F54" s="329"/>
      <c r="G54" s="698" t="s">
        <v>527</v>
      </c>
      <c r="H54" s="699"/>
      <c r="I54" s="699"/>
      <c r="J54" s="699"/>
      <c r="K54" s="699"/>
      <c r="L54" s="699"/>
      <c r="M54" s="699"/>
      <c r="N54" s="700"/>
      <c r="O54" s="330"/>
      <c r="P54" s="331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</row>
    <row r="55" spans="1:42" ht="14.25" customHeight="1">
      <c r="A55" s="581" t="s">
        <v>401</v>
      </c>
      <c r="B55" s="581"/>
      <c r="C55" s="581"/>
      <c r="D55" s="316">
        <v>147210</v>
      </c>
      <c r="E55" s="324"/>
      <c r="F55" s="325"/>
      <c r="G55" s="319" t="s">
        <v>402</v>
      </c>
      <c r="H55" s="332"/>
      <c r="I55" s="332"/>
      <c r="J55" s="332"/>
      <c r="K55" s="332"/>
      <c r="L55" s="332"/>
      <c r="M55" s="332"/>
      <c r="N55" s="333"/>
      <c r="O55" s="303"/>
      <c r="P55" s="304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</row>
    <row r="56" spans="1:42" ht="14.25" customHeight="1">
      <c r="A56" s="581" t="s">
        <v>403</v>
      </c>
      <c r="B56" s="581"/>
      <c r="C56" s="581"/>
      <c r="D56" s="316">
        <v>93900</v>
      </c>
      <c r="E56" s="324"/>
      <c r="F56" s="326"/>
      <c r="G56" s="701" t="s">
        <v>404</v>
      </c>
      <c r="H56" s="702"/>
      <c r="I56" s="702"/>
      <c r="J56" s="702"/>
      <c r="K56" s="702"/>
      <c r="L56" s="702"/>
      <c r="M56" s="702"/>
      <c r="N56" s="703"/>
      <c r="O56" s="327"/>
      <c r="P56" s="328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</row>
    <row r="57" spans="1:42" ht="14.25" customHeight="1">
      <c r="A57" s="569" t="s">
        <v>405</v>
      </c>
      <c r="B57" s="570"/>
      <c r="C57" s="571"/>
      <c r="D57" s="316">
        <v>699340</v>
      </c>
      <c r="E57" s="324"/>
      <c r="F57" s="326"/>
      <c r="G57" s="701" t="s">
        <v>519</v>
      </c>
      <c r="H57" s="702"/>
      <c r="I57" s="702"/>
      <c r="J57" s="702"/>
      <c r="K57" s="702"/>
      <c r="L57" s="702"/>
      <c r="M57" s="702"/>
      <c r="N57" s="703"/>
      <c r="O57" s="327"/>
      <c r="P57" s="328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</row>
    <row r="58" spans="1:42" ht="15" customHeight="1">
      <c r="A58" s="596" t="s">
        <v>406</v>
      </c>
      <c r="B58" s="597"/>
      <c r="C58" s="597"/>
      <c r="D58" s="316">
        <f>SUM(D38:D57)-D46</f>
        <v>27284290</v>
      </c>
      <c r="E58" s="318">
        <f>SUM(E38:E56)-E46</f>
        <v>2245120</v>
      </c>
      <c r="F58" s="318">
        <f>SUM(F38:F56)-F46</f>
        <v>224500</v>
      </c>
      <c r="G58" s="704"/>
      <c r="H58" s="704"/>
      <c r="I58" s="704"/>
      <c r="J58" s="704"/>
      <c r="K58" s="704"/>
      <c r="L58" s="704"/>
      <c r="M58" s="704"/>
      <c r="N58" s="705"/>
      <c r="O58" s="334"/>
      <c r="P58" s="335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</row>
    <row r="59" spans="1:42" ht="15" customHeight="1">
      <c r="A59" s="827" t="s">
        <v>407</v>
      </c>
      <c r="B59" s="827"/>
      <c r="C59" s="827"/>
      <c r="D59" s="827"/>
      <c r="E59" s="827"/>
      <c r="F59" s="827"/>
      <c r="G59" s="827"/>
      <c r="H59" s="337"/>
      <c r="I59" s="264"/>
      <c r="J59" s="303"/>
      <c r="K59" s="303"/>
      <c r="L59" s="264"/>
      <c r="M59" s="264"/>
      <c r="N59" s="264"/>
      <c r="O59" s="264"/>
      <c r="P59" s="263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</row>
    <row r="60" spans="1:42" ht="11.25" customHeight="1">
      <c r="A60" s="606">
        <f>D58</f>
        <v>27284290</v>
      </c>
      <c r="B60" s="606"/>
      <c r="C60" s="606"/>
      <c r="D60" s="338">
        <v>152435.78</v>
      </c>
      <c r="E60" s="339" t="s">
        <v>408</v>
      </c>
      <c r="F60" s="264" t="s">
        <v>409</v>
      </c>
      <c r="G60" s="607">
        <f>ROUND(A60/D60,2)</f>
        <v>178.99</v>
      </c>
      <c r="H60" s="607"/>
      <c r="I60" s="564"/>
      <c r="J60" s="564"/>
      <c r="K60" s="564"/>
      <c r="L60" s="564"/>
      <c r="M60" s="564"/>
      <c r="N60" s="564"/>
      <c r="O60" s="340"/>
      <c r="P60" s="341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</row>
    <row r="61" spans="1:42" ht="11.25" customHeight="1">
      <c r="A61" s="562">
        <f>E58+F58</f>
        <v>2469620</v>
      </c>
      <c r="B61" s="562"/>
      <c r="C61" s="562"/>
      <c r="D61" s="342">
        <v>13934.22</v>
      </c>
      <c r="E61" s="343" t="s">
        <v>410</v>
      </c>
      <c r="F61" s="264" t="s">
        <v>411</v>
      </c>
      <c r="G61" s="563">
        <f>ROUND(A61/D61,2)</f>
        <v>177.23</v>
      </c>
      <c r="H61" s="563"/>
      <c r="I61" s="340"/>
      <c r="J61" s="340"/>
      <c r="K61" s="340"/>
      <c r="L61" s="340"/>
      <c r="M61" s="340"/>
      <c r="N61" s="340"/>
      <c r="O61" s="340"/>
      <c r="P61" s="341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</row>
    <row r="62" spans="1:42" ht="12.75" customHeight="1">
      <c r="A62" s="712" t="s">
        <v>412</v>
      </c>
      <c r="B62" s="712"/>
      <c r="C62" s="344" t="s">
        <v>413</v>
      </c>
      <c r="D62" s="345" t="s">
        <v>414</v>
      </c>
      <c r="E62" s="605" t="s">
        <v>415</v>
      </c>
      <c r="F62" s="605"/>
      <c r="G62" s="605"/>
      <c r="H62" s="667" t="s">
        <v>416</v>
      </c>
      <c r="I62" s="706"/>
      <c r="J62" s="706"/>
      <c r="K62" s="706"/>
      <c r="L62" s="668"/>
      <c r="M62" s="605" t="s">
        <v>417</v>
      </c>
      <c r="N62" s="605"/>
      <c r="O62" s="346"/>
      <c r="P62" s="120"/>
      <c r="Q62" s="120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347"/>
      <c r="AD62" s="348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</row>
    <row r="63" spans="1:42" ht="12.75" customHeight="1">
      <c r="A63" s="547">
        <v>79.319999999999993</v>
      </c>
      <c r="B63" s="547"/>
      <c r="C63" s="349">
        <v>258</v>
      </c>
      <c r="D63" s="609">
        <f>G60</f>
        <v>178.99</v>
      </c>
      <c r="E63" s="546">
        <f>ROUND(A63*$D$63,-1)</f>
        <v>14200</v>
      </c>
      <c r="F63" s="546"/>
      <c r="G63" s="546"/>
      <c r="H63" s="613">
        <f>ROUND(E63*C63,0)</f>
        <v>3663600</v>
      </c>
      <c r="I63" s="614"/>
      <c r="J63" s="614"/>
      <c r="K63" s="614"/>
      <c r="L63" s="615"/>
      <c r="M63" s="350"/>
      <c r="N63" s="351"/>
      <c r="O63" s="143"/>
      <c r="P63" s="121"/>
      <c r="Q63" s="121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52"/>
      <c r="AD63" s="353"/>
      <c r="AE63" s="354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</row>
    <row r="64" spans="1:42" ht="12.75" customHeight="1">
      <c r="A64" s="547">
        <v>92.54</v>
      </c>
      <c r="B64" s="547"/>
      <c r="C64" s="349">
        <v>196</v>
      </c>
      <c r="D64" s="553"/>
      <c r="E64" s="546">
        <f>ROUND(A64*$D$63,-1)</f>
        <v>16560</v>
      </c>
      <c r="F64" s="546"/>
      <c r="G64" s="546"/>
      <c r="H64" s="613">
        <f>ROUND(E64*C64,0)</f>
        <v>3245760</v>
      </c>
      <c r="I64" s="614"/>
      <c r="J64" s="614"/>
      <c r="K64" s="614"/>
      <c r="L64" s="615"/>
      <c r="M64" s="350"/>
      <c r="N64" s="351"/>
      <c r="O64" s="143"/>
      <c r="P64" s="355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52"/>
      <c r="AD64" s="353"/>
      <c r="AE64" s="354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</row>
    <row r="65" spans="1:42" ht="12.75" customHeight="1">
      <c r="A65" s="547">
        <v>109.07</v>
      </c>
      <c r="B65" s="547"/>
      <c r="C65" s="349">
        <v>815</v>
      </c>
      <c r="D65" s="553"/>
      <c r="E65" s="546">
        <f>ROUND(A65*$D$63,-1)</f>
        <v>19520</v>
      </c>
      <c r="F65" s="546"/>
      <c r="G65" s="546"/>
      <c r="H65" s="613">
        <f>ROUND(E65*C65,0)</f>
        <v>15908800</v>
      </c>
      <c r="I65" s="614"/>
      <c r="J65" s="614"/>
      <c r="K65" s="614"/>
      <c r="L65" s="615"/>
      <c r="M65" s="356"/>
      <c r="N65" s="351"/>
      <c r="O65" s="143"/>
      <c r="P65" s="355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52"/>
      <c r="AD65" s="353"/>
      <c r="AE65" s="354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</row>
    <row r="66" spans="1:42" ht="12.75" customHeight="1">
      <c r="A66" s="547">
        <v>128.9</v>
      </c>
      <c r="B66" s="547"/>
      <c r="C66" s="349">
        <v>68</v>
      </c>
      <c r="D66" s="553"/>
      <c r="E66" s="546">
        <f>ROUND(A66*$D$63,-1)</f>
        <v>23070</v>
      </c>
      <c r="F66" s="546"/>
      <c r="G66" s="546"/>
      <c r="H66" s="613">
        <f t="shared" ref="H66:H69" si="5">ROUND(E66*C66,0)</f>
        <v>1568760</v>
      </c>
      <c r="I66" s="614"/>
      <c r="J66" s="614"/>
      <c r="K66" s="614"/>
      <c r="L66" s="615"/>
      <c r="M66" s="356"/>
      <c r="N66" s="351"/>
      <c r="O66" s="143"/>
      <c r="P66" s="355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52"/>
      <c r="AD66" s="353"/>
      <c r="AE66" s="354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</row>
    <row r="67" spans="1:42" ht="12.75" customHeight="1" thickBot="1">
      <c r="A67" s="707">
        <v>158.63999999999999</v>
      </c>
      <c r="B67" s="707"/>
      <c r="C67" s="357">
        <v>102</v>
      </c>
      <c r="D67" s="610"/>
      <c r="E67" s="617">
        <f>ROUND(A67*$D$63,-1)</f>
        <v>28390</v>
      </c>
      <c r="F67" s="617"/>
      <c r="G67" s="617"/>
      <c r="H67" s="618">
        <f t="shared" si="5"/>
        <v>2895780</v>
      </c>
      <c r="I67" s="619"/>
      <c r="J67" s="619"/>
      <c r="K67" s="619"/>
      <c r="L67" s="620"/>
      <c r="M67" s="358"/>
      <c r="N67" s="359"/>
      <c r="O67" s="143"/>
      <c r="P67" s="355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52"/>
      <c r="AD67" s="353"/>
      <c r="AE67" s="354"/>
      <c r="AF67" s="348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</row>
    <row r="68" spans="1:42" ht="12.75" customHeight="1">
      <c r="A68" s="628">
        <v>188.39</v>
      </c>
      <c r="B68" s="628"/>
      <c r="C68" s="360">
        <v>34</v>
      </c>
      <c r="D68" s="553">
        <f>G61</f>
        <v>177.23</v>
      </c>
      <c r="E68" s="625">
        <f>ROUND(A68*$D$68,-1)</f>
        <v>33390</v>
      </c>
      <c r="F68" s="625"/>
      <c r="G68" s="625"/>
      <c r="H68" s="556">
        <f>ROUND(E68*C68,0)</f>
        <v>1135260</v>
      </c>
      <c r="I68" s="557"/>
      <c r="J68" s="557"/>
      <c r="K68" s="557"/>
      <c r="L68" s="558"/>
      <c r="M68" s="361"/>
      <c r="N68" s="362"/>
      <c r="O68" s="363"/>
      <c r="P68" s="355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52"/>
      <c r="AD68" s="353"/>
      <c r="AE68" s="354"/>
      <c r="AF68" s="353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</row>
    <row r="69" spans="1:42" ht="12.75" customHeight="1">
      <c r="A69" s="547">
        <v>221.44</v>
      </c>
      <c r="B69" s="547"/>
      <c r="C69" s="349">
        <v>34</v>
      </c>
      <c r="D69" s="554"/>
      <c r="E69" s="546">
        <f>ROUND(A69*$D$68,-1)</f>
        <v>39250</v>
      </c>
      <c r="F69" s="546"/>
      <c r="G69" s="546"/>
      <c r="H69" s="613">
        <f t="shared" si="5"/>
        <v>1334500</v>
      </c>
      <c r="I69" s="614"/>
      <c r="J69" s="614"/>
      <c r="K69" s="614"/>
      <c r="L69" s="615"/>
      <c r="M69" s="361"/>
      <c r="N69" s="362"/>
      <c r="O69" s="363"/>
      <c r="P69" s="355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52"/>
      <c r="AD69" s="353"/>
      <c r="AE69" s="354"/>
      <c r="AF69" s="353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</row>
    <row r="70" spans="1:42" ht="11.25" customHeight="1">
      <c r="A70" s="633" t="s">
        <v>418</v>
      </c>
      <c r="B70" s="633"/>
      <c r="C70" s="364">
        <f>SUM(C63:C69)</f>
        <v>1507</v>
      </c>
      <c r="D70" s="365"/>
      <c r="E70" s="546"/>
      <c r="F70" s="546"/>
      <c r="G70" s="546"/>
      <c r="H70" s="572">
        <f>SUM(H63:H69)</f>
        <v>29752460</v>
      </c>
      <c r="I70" s="573"/>
      <c r="J70" s="573"/>
      <c r="K70" s="573"/>
      <c r="L70" s="574"/>
      <c r="M70" s="366" t="s">
        <v>419</v>
      </c>
      <c r="N70" s="367">
        <f>H70-A60-A61</f>
        <v>-1450</v>
      </c>
      <c r="O70" s="368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49"/>
      <c r="AD70" s="353"/>
      <c r="AE70" s="369"/>
      <c r="AF70" s="353"/>
      <c r="AG70" s="353">
        <f>AC62-AF70</f>
        <v>0</v>
      </c>
      <c r="AH70" s="249"/>
      <c r="AI70" s="249"/>
      <c r="AJ70" s="249"/>
      <c r="AK70" s="249"/>
      <c r="AL70" s="249"/>
      <c r="AM70" s="249"/>
      <c r="AN70" s="249"/>
      <c r="AO70" s="249"/>
      <c r="AP70" s="249"/>
    </row>
    <row r="71" spans="1:42" ht="11.25" customHeight="1">
      <c r="A71" s="608" t="s">
        <v>420</v>
      </c>
      <c r="B71" s="608"/>
      <c r="C71" s="608"/>
      <c r="D71" s="608"/>
      <c r="E71" s="608"/>
      <c r="F71" s="608"/>
      <c r="G71" s="608"/>
      <c r="H71" s="608"/>
      <c r="I71" s="608"/>
      <c r="J71" s="608"/>
      <c r="K71" s="608"/>
      <c r="L71" s="608"/>
      <c r="M71" s="608"/>
      <c r="N71" s="608"/>
      <c r="O71" s="273"/>
      <c r="P71" s="276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49"/>
      <c r="AD71" s="249"/>
      <c r="AE71" s="249"/>
      <c r="AF71" s="353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</row>
    <row r="72" spans="1:42">
      <c r="A72" s="370" t="s">
        <v>421</v>
      </c>
      <c r="B72" s="370"/>
      <c r="C72" s="370"/>
      <c r="D72" s="300" t="s">
        <v>422</v>
      </c>
      <c r="E72" s="300"/>
      <c r="F72" s="711" t="s">
        <v>168</v>
      </c>
      <c r="G72" s="711"/>
      <c r="H72" s="711"/>
      <c r="I72" s="711"/>
      <c r="J72" s="711"/>
      <c r="K72" s="711"/>
      <c r="L72" s="711"/>
      <c r="M72" s="561">
        <f>D75</f>
        <v>22353730</v>
      </c>
      <c r="N72" s="561"/>
      <c r="O72" s="371"/>
      <c r="P72" s="372" t="s">
        <v>423</v>
      </c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249" t="s">
        <v>424</v>
      </c>
      <c r="AD72" s="276">
        <f>M72-AD73</f>
        <v>-22405310</v>
      </c>
      <c r="AE72" s="249"/>
      <c r="AF72" s="353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</row>
    <row r="73" spans="1:42" s="376" customFormat="1" ht="13.5" customHeight="1">
      <c r="A73" s="256" t="s">
        <v>425</v>
      </c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4" t="s">
        <v>426</v>
      </c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249" t="s">
        <v>427</v>
      </c>
      <c r="AD73" s="268">
        <v>44759040</v>
      </c>
      <c r="AE73" s="375"/>
      <c r="AF73" s="353"/>
      <c r="AG73" s="375"/>
      <c r="AH73" s="375"/>
      <c r="AI73" s="375"/>
      <c r="AJ73" s="375"/>
      <c r="AK73" s="375"/>
      <c r="AL73" s="375"/>
      <c r="AM73" s="375"/>
      <c r="AN73" s="375"/>
      <c r="AO73" s="375"/>
      <c r="AP73" s="375"/>
    </row>
    <row r="74" spans="1:42" s="376" customFormat="1" ht="11.25" customHeight="1" thickBot="1">
      <c r="A74" s="560" t="s">
        <v>428</v>
      </c>
      <c r="B74" s="560"/>
      <c r="C74" s="560"/>
      <c r="D74" s="560" t="s">
        <v>429</v>
      </c>
      <c r="E74" s="560"/>
      <c r="F74" s="560"/>
      <c r="G74" s="560" t="s">
        <v>430</v>
      </c>
      <c r="H74" s="560"/>
      <c r="I74" s="560"/>
      <c r="J74" s="560"/>
      <c r="K74" s="560"/>
      <c r="L74" s="560"/>
      <c r="M74" s="560"/>
      <c r="N74" s="560"/>
      <c r="O74" s="336"/>
      <c r="P74" s="377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75"/>
      <c r="AD74" s="375"/>
      <c r="AE74" s="375"/>
      <c r="AF74" s="353"/>
      <c r="AG74" s="375"/>
      <c r="AH74" s="375"/>
      <c r="AI74" s="375"/>
      <c r="AJ74" s="375"/>
      <c r="AK74" s="375"/>
      <c r="AL74" s="375"/>
      <c r="AM74" s="375"/>
      <c r="AN74" s="375"/>
      <c r="AO74" s="375"/>
      <c r="AP74" s="375"/>
    </row>
    <row r="75" spans="1:42" s="376" customFormat="1" ht="14.25" customHeight="1" thickTop="1">
      <c r="A75" s="630" t="s">
        <v>431</v>
      </c>
      <c r="B75" s="630"/>
      <c r="C75" s="630"/>
      <c r="D75" s="612">
        <f>A78+A79</f>
        <v>22353730</v>
      </c>
      <c r="E75" s="612"/>
      <c r="F75" s="612"/>
      <c r="G75" s="622" t="s">
        <v>432</v>
      </c>
      <c r="H75" s="623"/>
      <c r="I75" s="623"/>
      <c r="J75" s="623"/>
      <c r="K75" s="623"/>
      <c r="L75" s="623"/>
      <c r="M75" s="623"/>
      <c r="N75" s="624"/>
      <c r="O75" s="378"/>
      <c r="P75" s="379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5"/>
      <c r="AD75" s="375"/>
      <c r="AE75" s="375"/>
      <c r="AF75" s="353"/>
      <c r="AG75" s="375"/>
      <c r="AH75" s="375"/>
      <c r="AI75" s="375"/>
      <c r="AJ75" s="375"/>
      <c r="AK75" s="375"/>
      <c r="AL75" s="375"/>
      <c r="AM75" s="375"/>
      <c r="AN75" s="375"/>
      <c r="AO75" s="375"/>
      <c r="AP75" s="375"/>
    </row>
    <row r="76" spans="1:42" s="376" customFormat="1" ht="4.5" customHeight="1">
      <c r="A76" s="336"/>
      <c r="B76" s="336"/>
      <c r="C76" s="336"/>
      <c r="D76" s="273"/>
      <c r="E76" s="273"/>
      <c r="F76" s="273"/>
      <c r="G76" s="336"/>
      <c r="H76" s="336"/>
      <c r="I76" s="336"/>
      <c r="J76" s="336"/>
      <c r="K76" s="336"/>
      <c r="L76" s="336"/>
      <c r="M76" s="336"/>
      <c r="N76" s="336"/>
      <c r="O76" s="336"/>
      <c r="P76" s="377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75"/>
      <c r="AD76" s="375"/>
      <c r="AE76" s="375"/>
      <c r="AF76" s="375"/>
      <c r="AG76" s="375"/>
      <c r="AH76" s="375"/>
      <c r="AI76" s="375"/>
      <c r="AJ76" s="375"/>
      <c r="AK76" s="375"/>
      <c r="AL76" s="375"/>
      <c r="AM76" s="375"/>
      <c r="AN76" s="375"/>
      <c r="AO76" s="375"/>
      <c r="AP76" s="375"/>
    </row>
    <row r="77" spans="1:42" s="376" customFormat="1" ht="13.5" customHeight="1">
      <c r="A77" s="621" t="s">
        <v>433</v>
      </c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P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5"/>
      <c r="AM77" s="375"/>
      <c r="AN77" s="375"/>
      <c r="AO77" s="375"/>
      <c r="AP77" s="375"/>
    </row>
    <row r="78" spans="1:42" ht="11.25" customHeight="1">
      <c r="A78" s="606">
        <v>20311330</v>
      </c>
      <c r="B78" s="606"/>
      <c r="C78" s="606"/>
      <c r="D78" s="338">
        <v>152435.78</v>
      </c>
      <c r="E78" s="339" t="s">
        <v>434</v>
      </c>
      <c r="F78" s="264" t="s">
        <v>435</v>
      </c>
      <c r="G78" s="607">
        <f>ROUND(A78/D78,2)</f>
        <v>133.25</v>
      </c>
      <c r="H78" s="607"/>
      <c r="I78" s="564"/>
      <c r="J78" s="564"/>
      <c r="K78" s="564"/>
      <c r="L78" s="564"/>
      <c r="M78" s="564"/>
      <c r="N78" s="564"/>
      <c r="O78" s="340"/>
      <c r="P78" s="341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</row>
    <row r="79" spans="1:42" ht="11.25" customHeight="1">
      <c r="A79" s="562">
        <f>1856730+185670</f>
        <v>2042400</v>
      </c>
      <c r="B79" s="562"/>
      <c r="C79" s="562"/>
      <c r="D79" s="342">
        <v>13934.22</v>
      </c>
      <c r="E79" s="343" t="s">
        <v>436</v>
      </c>
      <c r="F79" s="264" t="s">
        <v>437</v>
      </c>
      <c r="G79" s="563">
        <f>ROUND(A79/D79,2)</f>
        <v>146.57</v>
      </c>
      <c r="H79" s="563"/>
      <c r="I79" s="340"/>
      <c r="J79" s="340"/>
      <c r="K79" s="340"/>
      <c r="L79" s="340"/>
      <c r="M79" s="340"/>
      <c r="N79" s="340"/>
      <c r="O79" s="340"/>
      <c r="P79" s="341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</row>
    <row r="80" spans="1:42" ht="13.5" customHeight="1">
      <c r="A80" s="712" t="s">
        <v>438</v>
      </c>
      <c r="B80" s="712"/>
      <c r="C80" s="344" t="s">
        <v>439</v>
      </c>
      <c r="D80" s="345" t="s">
        <v>440</v>
      </c>
      <c r="E80" s="605" t="s">
        <v>441</v>
      </c>
      <c r="F80" s="605"/>
      <c r="G80" s="605"/>
      <c r="H80" s="667" t="s">
        <v>442</v>
      </c>
      <c r="I80" s="706"/>
      <c r="J80" s="706"/>
      <c r="K80" s="706"/>
      <c r="L80" s="668"/>
      <c r="M80" s="605" t="s">
        <v>443</v>
      </c>
      <c r="N80" s="605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</row>
    <row r="81" spans="1:42" ht="12.75" customHeight="1">
      <c r="A81" s="547">
        <v>79.319999999999993</v>
      </c>
      <c r="B81" s="547"/>
      <c r="C81" s="349">
        <v>258</v>
      </c>
      <c r="D81" s="609">
        <f>G78</f>
        <v>133.25</v>
      </c>
      <c r="E81" s="546">
        <f>ROUND(A81*$D$81,-1)</f>
        <v>10570</v>
      </c>
      <c r="F81" s="546"/>
      <c r="G81" s="546"/>
      <c r="H81" s="613">
        <f t="shared" ref="H81:H87" si="6">E81*C81</f>
        <v>2727060</v>
      </c>
      <c r="I81" s="614"/>
      <c r="J81" s="614"/>
      <c r="K81" s="614"/>
      <c r="L81" s="615"/>
      <c r="M81" s="829"/>
      <c r="N81" s="829"/>
      <c r="O81" s="337"/>
      <c r="P81" s="355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</row>
    <row r="82" spans="1:42" ht="12.75" customHeight="1">
      <c r="A82" s="547">
        <v>92.54</v>
      </c>
      <c r="B82" s="547"/>
      <c r="C82" s="349">
        <v>196</v>
      </c>
      <c r="D82" s="553"/>
      <c r="E82" s="546">
        <f>ROUND(A82*$D$81,-1)</f>
        <v>12330</v>
      </c>
      <c r="F82" s="546"/>
      <c r="G82" s="546"/>
      <c r="H82" s="613">
        <f t="shared" si="6"/>
        <v>2416680</v>
      </c>
      <c r="I82" s="614"/>
      <c r="J82" s="614"/>
      <c r="K82" s="614"/>
      <c r="L82" s="615"/>
      <c r="M82" s="616"/>
      <c r="N82" s="616"/>
      <c r="O82" s="337"/>
      <c r="P82" s="355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</row>
    <row r="83" spans="1:42" ht="12.75" customHeight="1">
      <c r="A83" s="547">
        <v>109.07</v>
      </c>
      <c r="B83" s="547"/>
      <c r="C83" s="349">
        <v>815</v>
      </c>
      <c r="D83" s="553"/>
      <c r="E83" s="546">
        <f>ROUND(A83*$D$81,-1)</f>
        <v>14530</v>
      </c>
      <c r="F83" s="546"/>
      <c r="G83" s="546"/>
      <c r="H83" s="613">
        <f t="shared" si="6"/>
        <v>11841950</v>
      </c>
      <c r="I83" s="614"/>
      <c r="J83" s="614"/>
      <c r="K83" s="614"/>
      <c r="L83" s="615"/>
      <c r="M83" s="616"/>
      <c r="N83" s="616"/>
      <c r="O83" s="337"/>
      <c r="P83" s="355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</row>
    <row r="84" spans="1:42" ht="12.75" customHeight="1">
      <c r="A84" s="547">
        <v>128.9</v>
      </c>
      <c r="B84" s="547"/>
      <c r="C84" s="349">
        <v>68</v>
      </c>
      <c r="D84" s="553"/>
      <c r="E84" s="546">
        <f>ROUND(A84*$D$81,-1)</f>
        <v>17180</v>
      </c>
      <c r="F84" s="546"/>
      <c r="G84" s="546"/>
      <c r="H84" s="613">
        <f t="shared" si="6"/>
        <v>1168240</v>
      </c>
      <c r="I84" s="614"/>
      <c r="J84" s="614"/>
      <c r="K84" s="614"/>
      <c r="L84" s="615"/>
      <c r="M84" s="616"/>
      <c r="N84" s="616"/>
      <c r="O84" s="337"/>
      <c r="P84" s="355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</row>
    <row r="85" spans="1:42" ht="12.75" customHeight="1" thickBot="1">
      <c r="A85" s="707">
        <v>158.63999999999999</v>
      </c>
      <c r="B85" s="707"/>
      <c r="C85" s="357">
        <v>102</v>
      </c>
      <c r="D85" s="610"/>
      <c r="E85" s="617">
        <f>ROUND(A85*$D$81,-1)</f>
        <v>21140</v>
      </c>
      <c r="F85" s="617"/>
      <c r="G85" s="617"/>
      <c r="H85" s="618">
        <f t="shared" si="6"/>
        <v>2156280</v>
      </c>
      <c r="I85" s="619"/>
      <c r="J85" s="619"/>
      <c r="K85" s="619"/>
      <c r="L85" s="620"/>
      <c r="M85" s="828"/>
      <c r="N85" s="828"/>
      <c r="O85" s="337"/>
      <c r="P85" s="355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</row>
    <row r="86" spans="1:42" ht="12.75" customHeight="1">
      <c r="A86" s="628">
        <v>188.39</v>
      </c>
      <c r="B86" s="628"/>
      <c r="C86" s="360">
        <v>34</v>
      </c>
      <c r="D86" s="554">
        <f>G79</f>
        <v>146.57</v>
      </c>
      <c r="E86" s="625">
        <f>ROUND(A86*$D$86,-1)</f>
        <v>27610</v>
      </c>
      <c r="F86" s="625"/>
      <c r="G86" s="625"/>
      <c r="H86" s="556">
        <f t="shared" si="6"/>
        <v>938740</v>
      </c>
      <c r="I86" s="557"/>
      <c r="J86" s="557"/>
      <c r="K86" s="557"/>
      <c r="L86" s="558"/>
      <c r="M86" s="823"/>
      <c r="N86" s="824"/>
      <c r="O86" s="337"/>
      <c r="P86" s="355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</row>
    <row r="87" spans="1:42" ht="12.75" customHeight="1">
      <c r="A87" s="547">
        <v>221.44</v>
      </c>
      <c r="B87" s="547"/>
      <c r="C87" s="349">
        <v>34</v>
      </c>
      <c r="D87" s="611"/>
      <c r="E87" s="546">
        <f>ROUND(A87*$D$86,-1)</f>
        <v>32460</v>
      </c>
      <c r="F87" s="546"/>
      <c r="G87" s="546"/>
      <c r="H87" s="613">
        <f t="shared" si="6"/>
        <v>1103640</v>
      </c>
      <c r="I87" s="614"/>
      <c r="J87" s="614"/>
      <c r="K87" s="614"/>
      <c r="L87" s="615"/>
      <c r="M87" s="825"/>
      <c r="N87" s="826"/>
      <c r="O87" s="337"/>
      <c r="P87" s="355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</row>
    <row r="88" spans="1:42" ht="14.25" customHeight="1">
      <c r="A88" s="633" t="s">
        <v>391</v>
      </c>
      <c r="B88" s="633"/>
      <c r="C88" s="364">
        <f>SUM(C81:C87)</f>
        <v>1507</v>
      </c>
      <c r="D88" s="365"/>
      <c r="E88" s="546"/>
      <c r="F88" s="546"/>
      <c r="G88" s="546"/>
      <c r="H88" s="572">
        <f>SUM(H81:H87)</f>
        <v>22352590</v>
      </c>
      <c r="I88" s="573"/>
      <c r="J88" s="573"/>
      <c r="K88" s="573"/>
      <c r="L88" s="574"/>
      <c r="M88" s="295" t="s">
        <v>444</v>
      </c>
      <c r="N88" s="380">
        <f>H88-A78-A79</f>
        <v>-1140</v>
      </c>
      <c r="O88" s="381"/>
      <c r="P88" s="382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</row>
    <row r="89" spans="1:42" ht="6" customHeight="1">
      <c r="A89" s="264"/>
      <c r="B89" s="264"/>
      <c r="C89" s="337"/>
      <c r="D89" s="264"/>
      <c r="E89" s="273"/>
      <c r="F89" s="273"/>
      <c r="G89" s="273"/>
      <c r="H89" s="337"/>
      <c r="I89" s="337"/>
      <c r="J89" s="337"/>
      <c r="K89" s="337"/>
      <c r="L89" s="337"/>
      <c r="M89" s="264"/>
      <c r="N89" s="381"/>
      <c r="O89" s="381"/>
      <c r="P89" s="382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</row>
    <row r="90" spans="1:42" ht="12.75" customHeight="1">
      <c r="A90" s="608" t="s">
        <v>445</v>
      </c>
      <c r="B90" s="608"/>
      <c r="C90" s="608"/>
      <c r="D90" s="608"/>
      <c r="E90" s="608"/>
      <c r="F90" s="608"/>
      <c r="G90" s="608"/>
      <c r="H90" s="608"/>
      <c r="I90" s="608"/>
      <c r="J90" s="608"/>
      <c r="K90" s="608"/>
      <c r="L90" s="608"/>
      <c r="M90" s="608"/>
      <c r="N90" s="608"/>
      <c r="O90" s="273"/>
      <c r="P90" s="276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49"/>
      <c r="AD90" s="249"/>
      <c r="AE90" s="249"/>
      <c r="AF90" s="353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</row>
    <row r="91" spans="1:42">
      <c r="A91" s="383" t="s">
        <v>446</v>
      </c>
      <c r="B91" s="383"/>
      <c r="C91" s="383"/>
      <c r="D91" s="300" t="s">
        <v>447</v>
      </c>
      <c r="E91" s="300"/>
      <c r="F91" s="300"/>
      <c r="G91" s="300"/>
      <c r="H91" s="300"/>
      <c r="I91" s="300"/>
      <c r="J91" s="300"/>
      <c r="K91" s="300"/>
      <c r="M91" s="561">
        <f>D94</f>
        <v>23175480</v>
      </c>
      <c r="N91" s="561"/>
      <c r="O91" s="371"/>
      <c r="P91" s="372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</row>
    <row r="92" spans="1:42">
      <c r="A92" s="256" t="s">
        <v>448</v>
      </c>
      <c r="B92" s="383"/>
      <c r="C92" s="383"/>
      <c r="D92" s="249"/>
      <c r="E92" s="249"/>
      <c r="F92" s="249"/>
      <c r="G92" s="249"/>
      <c r="H92" s="249"/>
      <c r="I92" s="249"/>
      <c r="J92" s="249"/>
      <c r="K92" s="249"/>
      <c r="L92" s="371"/>
      <c r="M92" s="371"/>
      <c r="N92" s="371"/>
      <c r="O92" s="371"/>
      <c r="P92" s="372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</row>
    <row r="93" spans="1:42" s="376" customFormat="1" ht="12.75" customHeight="1" thickBot="1">
      <c r="A93" s="560" t="s">
        <v>449</v>
      </c>
      <c r="B93" s="560"/>
      <c r="C93" s="560"/>
      <c r="D93" s="560" t="s">
        <v>450</v>
      </c>
      <c r="E93" s="560"/>
      <c r="F93" s="560"/>
      <c r="G93" s="560" t="s">
        <v>451</v>
      </c>
      <c r="H93" s="560"/>
      <c r="I93" s="560"/>
      <c r="J93" s="560"/>
      <c r="K93" s="560"/>
      <c r="L93" s="560"/>
      <c r="M93" s="560"/>
      <c r="N93" s="560"/>
      <c r="O93" s="336"/>
      <c r="P93" s="377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75"/>
      <c r="AD93" s="375"/>
      <c r="AE93" s="375"/>
      <c r="AF93" s="375"/>
      <c r="AG93" s="375"/>
      <c r="AH93" s="375"/>
      <c r="AI93" s="375"/>
      <c r="AJ93" s="375"/>
      <c r="AK93" s="375"/>
      <c r="AL93" s="375"/>
      <c r="AM93" s="375"/>
      <c r="AN93" s="375"/>
      <c r="AO93" s="375"/>
      <c r="AP93" s="375"/>
    </row>
    <row r="94" spans="1:42" s="376" customFormat="1" ht="15" customHeight="1" thickTop="1">
      <c r="A94" s="630" t="s">
        <v>452</v>
      </c>
      <c r="B94" s="630"/>
      <c r="C94" s="630"/>
      <c r="D94" s="612">
        <f>A97+A98</f>
        <v>23175480</v>
      </c>
      <c r="E94" s="612"/>
      <c r="F94" s="612"/>
      <c r="G94" s="622" t="s">
        <v>453</v>
      </c>
      <c r="H94" s="623"/>
      <c r="I94" s="623"/>
      <c r="J94" s="623"/>
      <c r="K94" s="623"/>
      <c r="L94" s="623"/>
      <c r="M94" s="623"/>
      <c r="N94" s="624"/>
      <c r="O94" s="378"/>
      <c r="P94" s="379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5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75"/>
      <c r="AO94" s="375"/>
      <c r="AP94" s="375"/>
    </row>
    <row r="95" spans="1:42" s="267" customFormat="1" ht="5.25" customHeight="1">
      <c r="A95" s="384"/>
      <c r="B95" s="384"/>
      <c r="C95" s="384"/>
      <c r="D95" s="297"/>
      <c r="E95" s="297"/>
      <c r="F95" s="297"/>
      <c r="G95" s="384"/>
      <c r="H95" s="384"/>
      <c r="I95" s="384"/>
      <c r="J95" s="384"/>
      <c r="K95" s="384"/>
      <c r="L95" s="384"/>
      <c r="M95" s="384"/>
      <c r="N95" s="384"/>
      <c r="O95" s="384"/>
      <c r="P95" s="385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</row>
    <row r="96" spans="1:42" s="376" customFormat="1" ht="14.25" customHeight="1">
      <c r="A96" s="621" t="s">
        <v>433</v>
      </c>
      <c r="B96" s="621"/>
      <c r="C96" s="621"/>
      <c r="D96" s="621"/>
      <c r="E96" s="621"/>
      <c r="F96" s="621"/>
      <c r="G96" s="621"/>
      <c r="H96" s="621"/>
      <c r="I96" s="621"/>
      <c r="J96" s="621"/>
      <c r="K96" s="621"/>
      <c r="L96" s="621"/>
      <c r="M96" s="621"/>
      <c r="N96" s="621"/>
      <c r="P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</row>
    <row r="97" spans="1:42" ht="12" customHeight="1">
      <c r="A97" s="606">
        <v>21058130</v>
      </c>
      <c r="B97" s="606"/>
      <c r="C97" s="606"/>
      <c r="D97" s="338">
        <v>152435.78</v>
      </c>
      <c r="E97" s="339" t="s">
        <v>434</v>
      </c>
      <c r="F97" s="264" t="s">
        <v>435</v>
      </c>
      <c r="G97" s="607">
        <f>ROUND(A97/D97,2)</f>
        <v>138.13999999999999</v>
      </c>
      <c r="H97" s="607"/>
      <c r="I97" s="564"/>
      <c r="J97" s="564"/>
      <c r="K97" s="564"/>
      <c r="L97" s="564"/>
      <c r="M97" s="564"/>
      <c r="N97" s="564"/>
      <c r="O97" s="340"/>
      <c r="P97" s="341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</row>
    <row r="98" spans="1:42" ht="12" customHeight="1">
      <c r="A98" s="562">
        <v>2117350</v>
      </c>
      <c r="B98" s="562"/>
      <c r="C98" s="562"/>
      <c r="D98" s="342">
        <v>13934.22</v>
      </c>
      <c r="E98" s="343" t="s">
        <v>436</v>
      </c>
      <c r="F98" s="264" t="s">
        <v>437</v>
      </c>
      <c r="G98" s="563">
        <f>ROUND(A98/D98,2)</f>
        <v>151.94999999999999</v>
      </c>
      <c r="H98" s="563"/>
      <c r="I98" s="340"/>
      <c r="J98" s="340"/>
      <c r="K98" s="340"/>
      <c r="L98" s="340"/>
      <c r="M98" s="340"/>
      <c r="N98" s="340"/>
      <c r="O98" s="340"/>
      <c r="P98" s="341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</row>
    <row r="99" spans="1:42" ht="14.25" customHeight="1">
      <c r="A99" s="712" t="s">
        <v>438</v>
      </c>
      <c r="B99" s="712"/>
      <c r="C99" s="344" t="s">
        <v>439</v>
      </c>
      <c r="D99" s="345" t="s">
        <v>440</v>
      </c>
      <c r="E99" s="605" t="s">
        <v>441</v>
      </c>
      <c r="F99" s="605"/>
      <c r="G99" s="605"/>
      <c r="H99" s="667" t="s">
        <v>442</v>
      </c>
      <c r="I99" s="706"/>
      <c r="J99" s="706"/>
      <c r="K99" s="706"/>
      <c r="L99" s="668"/>
      <c r="M99" s="605" t="s">
        <v>451</v>
      </c>
      <c r="N99" s="605"/>
      <c r="O99" s="264"/>
      <c r="P99" s="263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</row>
    <row r="100" spans="1:42" ht="12.75" customHeight="1">
      <c r="A100" s="547">
        <v>79.319999999999993</v>
      </c>
      <c r="B100" s="547"/>
      <c r="C100" s="349">
        <v>258</v>
      </c>
      <c r="D100" s="609">
        <f>G97</f>
        <v>138.13999999999999</v>
      </c>
      <c r="E100" s="546">
        <f>ROUND(A100*$D$100,-1)</f>
        <v>10960</v>
      </c>
      <c r="F100" s="546"/>
      <c r="G100" s="546"/>
      <c r="H100" s="613">
        <f t="shared" ref="H100:H105" si="7">ROUND(E100*C100,0)</f>
        <v>2827680</v>
      </c>
      <c r="I100" s="614"/>
      <c r="J100" s="614"/>
      <c r="K100" s="614"/>
      <c r="L100" s="615"/>
      <c r="M100" s="829"/>
      <c r="N100" s="829"/>
      <c r="O100" s="337"/>
      <c r="P100" s="355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</row>
    <row r="101" spans="1:42" ht="12.75" customHeight="1">
      <c r="A101" s="547">
        <v>92.54</v>
      </c>
      <c r="B101" s="547"/>
      <c r="C101" s="349">
        <v>196</v>
      </c>
      <c r="D101" s="553"/>
      <c r="E101" s="546">
        <f>ROUND(A101*$D$100,-1)</f>
        <v>12780</v>
      </c>
      <c r="F101" s="546"/>
      <c r="G101" s="546"/>
      <c r="H101" s="613">
        <f t="shared" si="7"/>
        <v>2504880</v>
      </c>
      <c r="I101" s="614"/>
      <c r="J101" s="614"/>
      <c r="K101" s="614"/>
      <c r="L101" s="615"/>
      <c r="M101" s="616"/>
      <c r="N101" s="616"/>
      <c r="O101" s="337"/>
      <c r="P101" s="355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</row>
    <row r="102" spans="1:42" ht="12.75" customHeight="1">
      <c r="A102" s="547">
        <v>109.07</v>
      </c>
      <c r="B102" s="547"/>
      <c r="C102" s="349">
        <v>815</v>
      </c>
      <c r="D102" s="553"/>
      <c r="E102" s="546">
        <f>ROUND(A102*$D$100,-1)</f>
        <v>15070</v>
      </c>
      <c r="F102" s="546"/>
      <c r="G102" s="546"/>
      <c r="H102" s="613">
        <f t="shared" si="7"/>
        <v>12282050</v>
      </c>
      <c r="I102" s="614"/>
      <c r="J102" s="614"/>
      <c r="K102" s="614"/>
      <c r="L102" s="615"/>
      <c r="M102" s="616"/>
      <c r="N102" s="616"/>
      <c r="O102" s="337"/>
      <c r="P102" s="355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</row>
    <row r="103" spans="1:42" ht="12.75" customHeight="1">
      <c r="A103" s="547">
        <v>128.9</v>
      </c>
      <c r="B103" s="547"/>
      <c r="C103" s="349">
        <v>68</v>
      </c>
      <c r="D103" s="553"/>
      <c r="E103" s="546">
        <f>ROUND(A103*$D$100,-1)</f>
        <v>17810</v>
      </c>
      <c r="F103" s="546"/>
      <c r="G103" s="546"/>
      <c r="H103" s="613">
        <f t="shared" si="7"/>
        <v>1211080</v>
      </c>
      <c r="I103" s="614"/>
      <c r="J103" s="614"/>
      <c r="K103" s="614"/>
      <c r="L103" s="615"/>
      <c r="M103" s="616"/>
      <c r="N103" s="616"/>
      <c r="O103" s="337"/>
      <c r="P103" s="355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</row>
    <row r="104" spans="1:42" ht="12.75" customHeight="1" thickBot="1">
      <c r="A104" s="707">
        <v>158.63999999999999</v>
      </c>
      <c r="B104" s="707"/>
      <c r="C104" s="357">
        <v>102</v>
      </c>
      <c r="D104" s="610"/>
      <c r="E104" s="617">
        <f>ROUND(A104*$D$100,-1)</f>
        <v>21910</v>
      </c>
      <c r="F104" s="617"/>
      <c r="G104" s="617"/>
      <c r="H104" s="618">
        <f t="shared" si="7"/>
        <v>2234820</v>
      </c>
      <c r="I104" s="619"/>
      <c r="J104" s="619"/>
      <c r="K104" s="619"/>
      <c r="L104" s="620"/>
      <c r="M104" s="828"/>
      <c r="N104" s="828"/>
      <c r="O104" s="337"/>
      <c r="P104" s="355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</row>
    <row r="105" spans="1:42" ht="12.75" customHeight="1">
      <c r="A105" s="628">
        <v>188.39</v>
      </c>
      <c r="B105" s="628"/>
      <c r="C105" s="360">
        <v>34</v>
      </c>
      <c r="D105" s="554">
        <f>G98</f>
        <v>151.94999999999999</v>
      </c>
      <c r="E105" s="625">
        <f>ROUND(A105*$D$105,-1)</f>
        <v>28630</v>
      </c>
      <c r="F105" s="625"/>
      <c r="G105" s="625"/>
      <c r="H105" s="613">
        <f t="shared" si="7"/>
        <v>973420</v>
      </c>
      <c r="I105" s="614"/>
      <c r="J105" s="614"/>
      <c r="K105" s="614"/>
      <c r="L105" s="615"/>
      <c r="M105" s="823"/>
      <c r="N105" s="824"/>
      <c r="O105" s="337"/>
      <c r="P105" s="355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</row>
    <row r="106" spans="1:42" ht="12.75" customHeight="1">
      <c r="A106" s="547">
        <v>221.44</v>
      </c>
      <c r="B106" s="547"/>
      <c r="C106" s="349">
        <v>34</v>
      </c>
      <c r="D106" s="611"/>
      <c r="E106" s="546">
        <f>ROUND(A106*$D$105,-1)</f>
        <v>33650</v>
      </c>
      <c r="F106" s="546"/>
      <c r="G106" s="546"/>
      <c r="H106" s="613">
        <f t="shared" ref="H106" si="8">ROUND(E106*C106,0)</f>
        <v>1144100</v>
      </c>
      <c r="I106" s="614"/>
      <c r="J106" s="614"/>
      <c r="K106" s="614"/>
      <c r="L106" s="615"/>
      <c r="M106" s="825"/>
      <c r="N106" s="826"/>
      <c r="O106" s="337"/>
      <c r="P106" s="355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</row>
    <row r="107" spans="1:42" ht="12" customHeight="1">
      <c r="A107" s="633" t="s">
        <v>391</v>
      </c>
      <c r="B107" s="633"/>
      <c r="C107" s="364">
        <f>SUM(C100:C106)</f>
        <v>1507</v>
      </c>
      <c r="D107" s="365"/>
      <c r="E107" s="546"/>
      <c r="F107" s="546"/>
      <c r="G107" s="546"/>
      <c r="H107" s="572">
        <f>SUM(H100:H106)</f>
        <v>23178030</v>
      </c>
      <c r="I107" s="573"/>
      <c r="J107" s="573"/>
      <c r="K107" s="573"/>
      <c r="L107" s="574"/>
      <c r="M107" s="295" t="s">
        <v>444</v>
      </c>
      <c r="N107" s="380">
        <f>H107-A97-A98</f>
        <v>2550</v>
      </c>
      <c r="O107" s="273"/>
      <c r="P107" s="276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</row>
    <row r="108" spans="1:42" ht="3.75" customHeight="1">
      <c r="A108" s="264"/>
      <c r="B108" s="264"/>
      <c r="C108" s="337"/>
      <c r="D108" s="264"/>
      <c r="E108" s="273"/>
      <c r="F108" s="273"/>
      <c r="G108" s="273"/>
      <c r="H108" s="337"/>
      <c r="I108" s="337"/>
      <c r="J108" s="337"/>
      <c r="K108" s="337"/>
      <c r="L108" s="337"/>
      <c r="M108" s="264"/>
      <c r="N108" s="273"/>
      <c r="O108" s="273"/>
      <c r="P108" s="276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</row>
    <row r="109" spans="1:42" ht="12.75" customHeight="1">
      <c r="A109" s="627" t="s">
        <v>454</v>
      </c>
      <c r="B109" s="627"/>
      <c r="C109" s="627"/>
      <c r="D109" s="627"/>
      <c r="E109" s="627"/>
      <c r="F109" s="627"/>
      <c r="G109" s="627"/>
      <c r="H109" s="627"/>
      <c r="I109" s="627"/>
      <c r="J109" s="627"/>
      <c r="K109" s="627"/>
      <c r="L109" s="627"/>
      <c r="M109" s="627"/>
      <c r="N109" s="627"/>
      <c r="O109" s="273"/>
      <c r="P109" s="276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49"/>
      <c r="AD109" s="249"/>
      <c r="AE109" s="249"/>
      <c r="AF109" s="353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</row>
    <row r="110" spans="1:42" s="264" customFormat="1" ht="13.5" customHeight="1">
      <c r="A110" s="383" t="s">
        <v>455</v>
      </c>
      <c r="B110" s="383"/>
      <c r="C110" s="383"/>
      <c r="D110" s="300" t="s">
        <v>447</v>
      </c>
      <c r="E110" s="300"/>
      <c r="F110" s="300"/>
      <c r="G110" s="300"/>
      <c r="H110" s="300"/>
      <c r="I110" s="300"/>
      <c r="J110" s="300"/>
      <c r="K110" s="300"/>
      <c r="M110" s="561">
        <f>D113</f>
        <v>980000</v>
      </c>
      <c r="N110" s="561"/>
      <c r="O110" s="371"/>
      <c r="P110" s="372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</row>
    <row r="111" spans="1:42" s="264" customFormat="1" ht="14.25" customHeight="1">
      <c r="A111" s="256" t="s">
        <v>448</v>
      </c>
      <c r="B111" s="383"/>
      <c r="C111" s="383"/>
      <c r="D111" s="249"/>
      <c r="E111" s="249"/>
      <c r="F111" s="249"/>
      <c r="G111" s="249"/>
      <c r="H111" s="249"/>
      <c r="I111" s="249"/>
      <c r="J111" s="249"/>
      <c r="K111" s="249"/>
      <c r="L111" s="371"/>
      <c r="M111" s="371"/>
      <c r="N111" s="371"/>
      <c r="O111" s="371"/>
      <c r="P111" s="372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</row>
    <row r="112" spans="1:42" s="264" customFormat="1" ht="13.5" customHeight="1" thickBot="1">
      <c r="A112" s="560" t="s">
        <v>449</v>
      </c>
      <c r="B112" s="560"/>
      <c r="C112" s="560"/>
      <c r="D112" s="560" t="s">
        <v>450</v>
      </c>
      <c r="E112" s="560"/>
      <c r="F112" s="560"/>
      <c r="G112" s="560" t="s">
        <v>456</v>
      </c>
      <c r="H112" s="560"/>
      <c r="I112" s="560"/>
      <c r="J112" s="560"/>
      <c r="K112" s="560"/>
      <c r="L112" s="560"/>
      <c r="M112" s="560"/>
      <c r="N112" s="560"/>
      <c r="O112" s="336"/>
      <c r="P112" s="377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</row>
    <row r="113" spans="1:42" s="264" customFormat="1" ht="13.5" customHeight="1" thickTop="1">
      <c r="A113" s="630" t="s">
        <v>457</v>
      </c>
      <c r="B113" s="630"/>
      <c r="C113" s="630"/>
      <c r="D113" s="612">
        <v>980000</v>
      </c>
      <c r="E113" s="612"/>
      <c r="F113" s="612"/>
      <c r="G113" s="622" t="s">
        <v>528</v>
      </c>
      <c r="H113" s="623"/>
      <c r="I113" s="623"/>
      <c r="J113" s="623"/>
      <c r="K113" s="623"/>
      <c r="L113" s="623"/>
      <c r="M113" s="623"/>
      <c r="N113" s="624"/>
      <c r="O113" s="378"/>
      <c r="P113" s="379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</row>
    <row r="114" spans="1:42" s="264" customFormat="1" ht="13.5" customHeight="1">
      <c r="A114" s="621" t="s">
        <v>458</v>
      </c>
      <c r="B114" s="621"/>
      <c r="C114" s="621"/>
      <c r="D114" s="621"/>
      <c r="E114" s="621"/>
      <c r="F114" s="621"/>
      <c r="G114" s="621"/>
      <c r="H114" s="621"/>
      <c r="I114" s="621"/>
      <c r="J114" s="621"/>
      <c r="K114" s="621"/>
      <c r="L114" s="621"/>
      <c r="M114" s="621"/>
      <c r="N114" s="621"/>
      <c r="O114" s="376"/>
      <c r="P114" s="375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</row>
    <row r="115" spans="1:42" s="264" customFormat="1" ht="12" customHeight="1">
      <c r="A115" s="629">
        <f>M110</f>
        <v>980000</v>
      </c>
      <c r="B115" s="629"/>
      <c r="C115" s="629"/>
      <c r="D115" s="338">
        <v>166370</v>
      </c>
      <c r="E115" s="387" t="s">
        <v>459</v>
      </c>
      <c r="F115" s="248" t="s">
        <v>435</v>
      </c>
      <c r="G115" s="563">
        <f>ROUND(A115/D115,2)</f>
        <v>5.89</v>
      </c>
      <c r="H115" s="563"/>
      <c r="I115" s="564"/>
      <c r="J115" s="564"/>
      <c r="K115" s="564"/>
      <c r="L115" s="564"/>
      <c r="M115" s="564"/>
      <c r="N115" s="564"/>
      <c r="O115" s="340"/>
      <c r="P115" s="341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</row>
    <row r="116" spans="1:42" s="264" customFormat="1" ht="12.75" customHeight="1" thickBot="1">
      <c r="A116" s="626" t="s">
        <v>438</v>
      </c>
      <c r="B116" s="626"/>
      <c r="C116" s="388" t="s">
        <v>439</v>
      </c>
      <c r="D116" s="305" t="s">
        <v>440</v>
      </c>
      <c r="E116" s="575" t="s">
        <v>441</v>
      </c>
      <c r="F116" s="575"/>
      <c r="G116" s="575"/>
      <c r="H116" s="548" t="s">
        <v>442</v>
      </c>
      <c r="I116" s="549"/>
      <c r="J116" s="549"/>
      <c r="K116" s="549"/>
      <c r="L116" s="550"/>
      <c r="M116" s="575" t="s">
        <v>451</v>
      </c>
      <c r="N116" s="575"/>
      <c r="P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</row>
    <row r="117" spans="1:42" s="264" customFormat="1" ht="12" customHeight="1" thickTop="1">
      <c r="A117" s="628">
        <v>79.319999999999993</v>
      </c>
      <c r="B117" s="628"/>
      <c r="C117" s="360">
        <v>258</v>
      </c>
      <c r="D117" s="631">
        <f>G115</f>
        <v>5.89</v>
      </c>
      <c r="E117" s="625">
        <f t="shared" ref="E117:E123" si="9">ROUND(A117*$D$117,-1)</f>
        <v>470</v>
      </c>
      <c r="F117" s="625"/>
      <c r="G117" s="625"/>
      <c r="H117" s="556">
        <f t="shared" ref="H117:H123" si="10">ROUND(E117*C117,0)</f>
        <v>121260</v>
      </c>
      <c r="I117" s="557"/>
      <c r="J117" s="557"/>
      <c r="K117" s="557"/>
      <c r="L117" s="558"/>
      <c r="M117" s="559"/>
      <c r="N117" s="559"/>
      <c r="O117" s="337"/>
      <c r="P117" s="355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</row>
    <row r="118" spans="1:42" s="264" customFormat="1" ht="12" customHeight="1">
      <c r="A118" s="547">
        <v>92.54</v>
      </c>
      <c r="B118" s="547"/>
      <c r="C118" s="349">
        <v>196</v>
      </c>
      <c r="D118" s="631"/>
      <c r="E118" s="546">
        <f t="shared" si="9"/>
        <v>550</v>
      </c>
      <c r="F118" s="546"/>
      <c r="G118" s="546"/>
      <c r="H118" s="613">
        <f t="shared" si="10"/>
        <v>107800</v>
      </c>
      <c r="I118" s="614"/>
      <c r="J118" s="614"/>
      <c r="K118" s="614"/>
      <c r="L118" s="615"/>
      <c r="M118" s="551"/>
      <c r="N118" s="551"/>
      <c r="O118" s="337"/>
      <c r="P118" s="355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</row>
    <row r="119" spans="1:42" s="264" customFormat="1" ht="12" customHeight="1">
      <c r="A119" s="547">
        <v>109.07</v>
      </c>
      <c r="B119" s="547"/>
      <c r="C119" s="349">
        <v>815</v>
      </c>
      <c r="D119" s="631"/>
      <c r="E119" s="546">
        <f t="shared" si="9"/>
        <v>640</v>
      </c>
      <c r="F119" s="546"/>
      <c r="G119" s="546"/>
      <c r="H119" s="613">
        <f t="shared" si="10"/>
        <v>521600</v>
      </c>
      <c r="I119" s="614"/>
      <c r="J119" s="614"/>
      <c r="K119" s="614"/>
      <c r="L119" s="615"/>
      <c r="M119" s="551"/>
      <c r="N119" s="551"/>
      <c r="O119" s="337"/>
      <c r="P119" s="355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</row>
    <row r="120" spans="1:42" s="264" customFormat="1" ht="12" customHeight="1">
      <c r="A120" s="547">
        <v>128.9</v>
      </c>
      <c r="B120" s="547"/>
      <c r="C120" s="349">
        <v>68</v>
      </c>
      <c r="D120" s="631"/>
      <c r="E120" s="546">
        <f t="shared" si="9"/>
        <v>760</v>
      </c>
      <c r="F120" s="546"/>
      <c r="G120" s="546"/>
      <c r="H120" s="613">
        <f t="shared" si="10"/>
        <v>51680</v>
      </c>
      <c r="I120" s="614"/>
      <c r="J120" s="614"/>
      <c r="K120" s="614"/>
      <c r="L120" s="615"/>
      <c r="M120" s="551"/>
      <c r="N120" s="551"/>
      <c r="O120" s="337"/>
      <c r="P120" s="355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</row>
    <row r="121" spans="1:42" s="264" customFormat="1" ht="12" customHeight="1">
      <c r="A121" s="547">
        <v>158.63999999999999</v>
      </c>
      <c r="B121" s="547"/>
      <c r="C121" s="349">
        <v>102</v>
      </c>
      <c r="D121" s="631"/>
      <c r="E121" s="546">
        <f t="shared" si="9"/>
        <v>930</v>
      </c>
      <c r="F121" s="546"/>
      <c r="G121" s="546"/>
      <c r="H121" s="613">
        <f t="shared" si="10"/>
        <v>94860</v>
      </c>
      <c r="I121" s="614"/>
      <c r="J121" s="614"/>
      <c r="K121" s="614"/>
      <c r="L121" s="615"/>
      <c r="M121" s="551"/>
      <c r="N121" s="551"/>
      <c r="O121" s="337"/>
      <c r="P121" s="355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</row>
    <row r="122" spans="1:42" s="264" customFormat="1" ht="12" customHeight="1">
      <c r="A122" s="547">
        <v>188.39</v>
      </c>
      <c r="B122" s="547"/>
      <c r="C122" s="349">
        <v>34</v>
      </c>
      <c r="D122" s="631"/>
      <c r="E122" s="546">
        <f t="shared" si="9"/>
        <v>1110</v>
      </c>
      <c r="F122" s="546"/>
      <c r="G122" s="546"/>
      <c r="H122" s="613">
        <f t="shared" si="10"/>
        <v>37740</v>
      </c>
      <c r="I122" s="614"/>
      <c r="J122" s="614"/>
      <c r="K122" s="614"/>
      <c r="L122" s="615"/>
      <c r="M122" s="551"/>
      <c r="N122" s="551"/>
      <c r="O122" s="337"/>
      <c r="P122" s="355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</row>
    <row r="123" spans="1:42" s="264" customFormat="1" ht="12" customHeight="1">
      <c r="A123" s="547">
        <v>221.44</v>
      </c>
      <c r="B123" s="547"/>
      <c r="C123" s="349">
        <v>34</v>
      </c>
      <c r="D123" s="632"/>
      <c r="E123" s="546">
        <f t="shared" si="9"/>
        <v>1300</v>
      </c>
      <c r="F123" s="546"/>
      <c r="G123" s="546"/>
      <c r="H123" s="613">
        <f t="shared" si="10"/>
        <v>44200</v>
      </c>
      <c r="I123" s="614"/>
      <c r="J123" s="614"/>
      <c r="K123" s="614"/>
      <c r="L123" s="615"/>
      <c r="M123" s="555"/>
      <c r="N123" s="555"/>
      <c r="O123" s="337"/>
      <c r="P123" s="355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</row>
    <row r="124" spans="1:42" s="264" customFormat="1" ht="11.25" customHeight="1">
      <c r="A124" s="633" t="s">
        <v>391</v>
      </c>
      <c r="B124" s="633"/>
      <c r="C124" s="364">
        <f>SUM(C117:C123)</f>
        <v>1507</v>
      </c>
      <c r="D124" s="365"/>
      <c r="E124" s="546"/>
      <c r="F124" s="546"/>
      <c r="G124" s="546"/>
      <c r="H124" s="572">
        <f>SUM(H117:H123)</f>
        <v>979140</v>
      </c>
      <c r="I124" s="573"/>
      <c r="J124" s="573"/>
      <c r="K124" s="573"/>
      <c r="L124" s="574"/>
      <c r="M124" s="295" t="s">
        <v>444</v>
      </c>
      <c r="N124" s="380">
        <f>H124-M110</f>
        <v>-860</v>
      </c>
      <c r="O124" s="273"/>
      <c r="P124" s="276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</row>
    <row r="125" spans="1:42" s="264" customFormat="1" ht="5.25" customHeight="1">
      <c r="C125" s="337"/>
      <c r="E125" s="389"/>
      <c r="F125" s="389"/>
      <c r="G125" s="389"/>
      <c r="H125" s="390"/>
      <c r="I125" s="390"/>
      <c r="J125" s="390"/>
      <c r="K125" s="390"/>
      <c r="L125" s="390"/>
      <c r="N125" s="273"/>
      <c r="O125" s="273"/>
      <c r="P125" s="276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</row>
    <row r="126" spans="1:42" s="264" customFormat="1" ht="12.75" customHeight="1">
      <c r="A126" s="383" t="s">
        <v>460</v>
      </c>
      <c r="B126" s="383"/>
      <c r="C126" s="383"/>
      <c r="D126" s="300" t="s">
        <v>447</v>
      </c>
      <c r="E126" s="300"/>
      <c r="F126" s="300"/>
      <c r="G126" s="300"/>
      <c r="H126" s="300"/>
      <c r="I126" s="300"/>
      <c r="J126" s="300"/>
      <c r="K126" s="300"/>
      <c r="M126" s="561">
        <f>D129</f>
        <v>1978000</v>
      </c>
      <c r="N126" s="561"/>
      <c r="O126" s="371"/>
      <c r="P126" s="372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</row>
    <row r="127" spans="1:42" s="264" customFormat="1">
      <c r="A127" s="256" t="s">
        <v>448</v>
      </c>
      <c r="B127" s="383"/>
      <c r="C127" s="383"/>
      <c r="D127" s="249"/>
      <c r="E127" s="249"/>
      <c r="F127" s="249"/>
      <c r="G127" s="249"/>
      <c r="H127" s="249"/>
      <c r="I127" s="249"/>
      <c r="J127" s="249"/>
      <c r="K127" s="249"/>
      <c r="L127" s="371"/>
      <c r="M127" s="371"/>
      <c r="N127" s="371"/>
      <c r="O127" s="371"/>
      <c r="P127" s="372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1"/>
      <c r="AB127" s="371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</row>
    <row r="128" spans="1:42" s="264" customFormat="1" ht="12.75" customHeight="1" thickBot="1">
      <c r="A128" s="560" t="s">
        <v>449</v>
      </c>
      <c r="B128" s="560"/>
      <c r="C128" s="560"/>
      <c r="D128" s="560" t="s">
        <v>450</v>
      </c>
      <c r="E128" s="560"/>
      <c r="F128" s="560"/>
      <c r="G128" s="560" t="s">
        <v>456</v>
      </c>
      <c r="H128" s="560"/>
      <c r="I128" s="560"/>
      <c r="J128" s="560"/>
      <c r="K128" s="560"/>
      <c r="L128" s="560"/>
      <c r="M128" s="560"/>
      <c r="N128" s="560"/>
      <c r="O128" s="336"/>
      <c r="P128" s="377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</row>
    <row r="129" spans="1:42" s="264" customFormat="1" ht="14.25" customHeight="1" thickTop="1" thickBot="1">
      <c r="A129" s="635" t="s">
        <v>461</v>
      </c>
      <c r="B129" s="635"/>
      <c r="C129" s="635"/>
      <c r="D129" s="634">
        <v>1978000</v>
      </c>
      <c r="E129" s="634"/>
      <c r="F129" s="634"/>
      <c r="G129" s="648" t="s">
        <v>462</v>
      </c>
      <c r="H129" s="648"/>
      <c r="I129" s="648"/>
      <c r="J129" s="648"/>
      <c r="K129" s="648"/>
      <c r="L129" s="648"/>
      <c r="M129" s="648"/>
      <c r="N129" s="648"/>
      <c r="O129" s="378"/>
      <c r="P129" s="379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</row>
    <row r="130" spans="1:42" s="264" customFormat="1" ht="3" customHeight="1" thickTop="1">
      <c r="A130" s="336"/>
      <c r="B130" s="336"/>
      <c r="C130" s="336"/>
      <c r="D130" s="273"/>
      <c r="E130" s="273"/>
      <c r="F130" s="273"/>
      <c r="G130" s="378"/>
      <c r="H130" s="378"/>
      <c r="I130" s="378"/>
      <c r="J130" s="378"/>
      <c r="K130" s="378"/>
      <c r="L130" s="378"/>
      <c r="M130" s="378"/>
      <c r="N130" s="378"/>
      <c r="O130" s="378"/>
      <c r="P130" s="379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</row>
    <row r="131" spans="1:42" s="264" customFormat="1" ht="13.5" customHeight="1">
      <c r="A131" s="621" t="s">
        <v>167</v>
      </c>
      <c r="B131" s="621"/>
      <c r="C131" s="621"/>
      <c r="D131" s="621"/>
      <c r="E131" s="621"/>
      <c r="F131" s="621"/>
      <c r="G131" s="621"/>
      <c r="H131" s="621"/>
      <c r="I131" s="621"/>
      <c r="J131" s="621"/>
      <c r="K131" s="621"/>
      <c r="L131" s="621"/>
      <c r="M131" s="621"/>
      <c r="N131" s="621"/>
      <c r="O131" s="376"/>
      <c r="P131" s="375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</row>
    <row r="132" spans="1:42" s="264" customFormat="1" ht="12.75" customHeight="1">
      <c r="A132" s="629">
        <f>M126</f>
        <v>1978000</v>
      </c>
      <c r="B132" s="629"/>
      <c r="C132" s="629"/>
      <c r="D132" s="338">
        <v>166370</v>
      </c>
      <c r="E132" s="387" t="s">
        <v>459</v>
      </c>
      <c r="F132" s="248" t="s">
        <v>435</v>
      </c>
      <c r="G132" s="563">
        <f>ROUND(A132/D132,2)</f>
        <v>11.89</v>
      </c>
      <c r="H132" s="563"/>
      <c r="I132" s="564"/>
      <c r="J132" s="564"/>
      <c r="K132" s="564"/>
      <c r="L132" s="564"/>
      <c r="M132" s="564"/>
      <c r="N132" s="564"/>
      <c r="O132" s="340"/>
      <c r="P132" s="341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</row>
    <row r="133" spans="1:42" s="264" customFormat="1" ht="13.5" customHeight="1" thickBot="1">
      <c r="A133" s="626" t="s">
        <v>438</v>
      </c>
      <c r="B133" s="626"/>
      <c r="C133" s="388" t="s">
        <v>439</v>
      </c>
      <c r="D133" s="305" t="s">
        <v>440</v>
      </c>
      <c r="E133" s="575" t="s">
        <v>441</v>
      </c>
      <c r="F133" s="575"/>
      <c r="G133" s="575"/>
      <c r="H133" s="548" t="s">
        <v>442</v>
      </c>
      <c r="I133" s="549"/>
      <c r="J133" s="549"/>
      <c r="K133" s="549"/>
      <c r="L133" s="550"/>
      <c r="M133" s="575" t="s">
        <v>451</v>
      </c>
      <c r="N133" s="575"/>
      <c r="P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</row>
    <row r="134" spans="1:42" s="264" customFormat="1" ht="12.75" customHeight="1" thickTop="1">
      <c r="A134" s="628">
        <v>79.319999999999993</v>
      </c>
      <c r="B134" s="628"/>
      <c r="C134" s="360">
        <v>258</v>
      </c>
      <c r="D134" s="553">
        <f>G132</f>
        <v>11.89</v>
      </c>
      <c r="E134" s="625">
        <f t="shared" ref="E134:E140" si="11">ROUND(A134*$D$134,-1)</f>
        <v>940</v>
      </c>
      <c r="F134" s="625"/>
      <c r="G134" s="625"/>
      <c r="H134" s="556">
        <f t="shared" ref="H134:H140" si="12">ROUND(E134*C134,0)</f>
        <v>242520</v>
      </c>
      <c r="I134" s="557"/>
      <c r="J134" s="557"/>
      <c r="K134" s="557"/>
      <c r="L134" s="558"/>
      <c r="M134" s="559"/>
      <c r="N134" s="559"/>
      <c r="O134" s="337"/>
      <c r="P134" s="355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</row>
    <row r="135" spans="1:42" s="264" customFormat="1" ht="12.75" customHeight="1">
      <c r="A135" s="547">
        <v>92.54</v>
      </c>
      <c r="B135" s="547"/>
      <c r="C135" s="349">
        <v>196</v>
      </c>
      <c r="D135" s="553"/>
      <c r="E135" s="546">
        <f t="shared" si="11"/>
        <v>1100</v>
      </c>
      <c r="F135" s="546"/>
      <c r="G135" s="546"/>
      <c r="H135" s="613">
        <f t="shared" si="12"/>
        <v>215600</v>
      </c>
      <c r="I135" s="614"/>
      <c r="J135" s="614"/>
      <c r="K135" s="614"/>
      <c r="L135" s="615"/>
      <c r="M135" s="551"/>
      <c r="N135" s="551"/>
      <c r="O135" s="337"/>
      <c r="P135" s="355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</row>
    <row r="136" spans="1:42" s="264" customFormat="1" ht="12.75" customHeight="1">
      <c r="A136" s="547">
        <v>109.07</v>
      </c>
      <c r="B136" s="547"/>
      <c r="C136" s="349">
        <v>815</v>
      </c>
      <c r="D136" s="553"/>
      <c r="E136" s="546">
        <f t="shared" si="11"/>
        <v>1300</v>
      </c>
      <c r="F136" s="546"/>
      <c r="G136" s="546"/>
      <c r="H136" s="613">
        <f t="shared" si="12"/>
        <v>1059500</v>
      </c>
      <c r="I136" s="614"/>
      <c r="J136" s="614"/>
      <c r="K136" s="614"/>
      <c r="L136" s="615"/>
      <c r="M136" s="551"/>
      <c r="N136" s="551"/>
      <c r="O136" s="337"/>
      <c r="P136" s="355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</row>
    <row r="137" spans="1:42" s="264" customFormat="1" ht="12.75" customHeight="1">
      <c r="A137" s="547">
        <v>128.9</v>
      </c>
      <c r="B137" s="547"/>
      <c r="C137" s="349">
        <v>68</v>
      </c>
      <c r="D137" s="553"/>
      <c r="E137" s="546">
        <f t="shared" si="11"/>
        <v>1530</v>
      </c>
      <c r="F137" s="546"/>
      <c r="G137" s="546"/>
      <c r="H137" s="613">
        <f t="shared" si="12"/>
        <v>104040</v>
      </c>
      <c r="I137" s="614"/>
      <c r="J137" s="614"/>
      <c r="K137" s="614"/>
      <c r="L137" s="615"/>
      <c r="M137" s="551"/>
      <c r="N137" s="551"/>
      <c r="O137" s="337"/>
      <c r="P137" s="355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</row>
    <row r="138" spans="1:42" s="264" customFormat="1" ht="12.75" customHeight="1">
      <c r="A138" s="547">
        <v>158.63999999999999</v>
      </c>
      <c r="B138" s="547"/>
      <c r="C138" s="349">
        <v>102</v>
      </c>
      <c r="D138" s="553"/>
      <c r="E138" s="546">
        <f t="shared" si="11"/>
        <v>1890</v>
      </c>
      <c r="F138" s="546"/>
      <c r="G138" s="546"/>
      <c r="H138" s="613">
        <f t="shared" si="12"/>
        <v>192780</v>
      </c>
      <c r="I138" s="614"/>
      <c r="J138" s="614"/>
      <c r="K138" s="614"/>
      <c r="L138" s="615"/>
      <c r="M138" s="551"/>
      <c r="N138" s="551"/>
      <c r="O138" s="337"/>
      <c r="P138" s="355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</row>
    <row r="139" spans="1:42" s="264" customFormat="1" ht="12.75" customHeight="1">
      <c r="A139" s="547">
        <v>188.39</v>
      </c>
      <c r="B139" s="547"/>
      <c r="C139" s="349">
        <v>34</v>
      </c>
      <c r="D139" s="553"/>
      <c r="E139" s="546">
        <f t="shared" si="11"/>
        <v>2240</v>
      </c>
      <c r="F139" s="546"/>
      <c r="G139" s="546"/>
      <c r="H139" s="613">
        <f t="shared" si="12"/>
        <v>76160</v>
      </c>
      <c r="I139" s="614"/>
      <c r="J139" s="614"/>
      <c r="K139" s="614"/>
      <c r="L139" s="615"/>
      <c r="M139" s="551"/>
      <c r="N139" s="551"/>
      <c r="O139" s="337"/>
      <c r="P139" s="355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</row>
    <row r="140" spans="1:42" s="264" customFormat="1" ht="12.75" customHeight="1">
      <c r="A140" s="547">
        <v>221.44</v>
      </c>
      <c r="B140" s="547"/>
      <c r="C140" s="349">
        <v>34</v>
      </c>
      <c r="D140" s="554"/>
      <c r="E140" s="546">
        <f t="shared" si="11"/>
        <v>2630</v>
      </c>
      <c r="F140" s="546"/>
      <c r="G140" s="546"/>
      <c r="H140" s="613">
        <f t="shared" si="12"/>
        <v>89420</v>
      </c>
      <c r="I140" s="614"/>
      <c r="J140" s="614"/>
      <c r="K140" s="614"/>
      <c r="L140" s="615"/>
      <c r="M140" s="555"/>
      <c r="N140" s="555"/>
      <c r="O140" s="337"/>
      <c r="P140" s="355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</row>
    <row r="141" spans="1:42" s="264" customFormat="1" ht="12.75" customHeight="1">
      <c r="A141" s="633" t="s">
        <v>391</v>
      </c>
      <c r="B141" s="633"/>
      <c r="C141" s="364">
        <f>SUM(C134:C140)</f>
        <v>1507</v>
      </c>
      <c r="D141" s="365"/>
      <c r="E141" s="546"/>
      <c r="F141" s="546"/>
      <c r="G141" s="546"/>
      <c r="H141" s="572">
        <f>SUM(H134:H140)</f>
        <v>1980020</v>
      </c>
      <c r="I141" s="573"/>
      <c r="J141" s="573"/>
      <c r="K141" s="573"/>
      <c r="L141" s="574"/>
      <c r="M141" s="295" t="s">
        <v>444</v>
      </c>
      <c r="N141" s="380">
        <f>H141-A132</f>
        <v>2020</v>
      </c>
      <c r="O141" s="273"/>
      <c r="P141" s="276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</row>
    <row r="142" spans="1:42" s="264" customFormat="1" ht="2.25" customHeight="1">
      <c r="C142" s="337"/>
      <c r="E142" s="273"/>
      <c r="F142" s="273"/>
      <c r="G142" s="273"/>
      <c r="H142" s="337"/>
      <c r="I142" s="337"/>
      <c r="J142" s="337"/>
      <c r="K142" s="337"/>
      <c r="L142" s="337"/>
      <c r="N142" s="273"/>
      <c r="O142" s="273"/>
      <c r="P142" s="276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</row>
    <row r="143" spans="1:42" s="264" customFormat="1" ht="13.5" customHeight="1">
      <c r="A143" s="383" t="s">
        <v>463</v>
      </c>
      <c r="B143" s="383"/>
      <c r="C143" s="383"/>
      <c r="D143" s="300" t="s">
        <v>447</v>
      </c>
      <c r="E143" s="300"/>
      <c r="F143" s="300"/>
      <c r="G143" s="300"/>
      <c r="H143" s="300"/>
      <c r="I143" s="300"/>
      <c r="J143" s="300"/>
      <c r="K143" s="300"/>
      <c r="M143" s="561">
        <f>H172</f>
        <v>9096490</v>
      </c>
      <c r="N143" s="561"/>
      <c r="O143" s="371"/>
      <c r="P143" s="372"/>
      <c r="Q143" s="371"/>
      <c r="R143" s="371"/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</row>
    <row r="144" spans="1:42" s="264" customFormat="1" ht="14.25" customHeight="1">
      <c r="A144" s="256" t="s">
        <v>448</v>
      </c>
      <c r="B144" s="383"/>
      <c r="C144" s="383"/>
      <c r="D144" s="249"/>
      <c r="E144" s="249"/>
      <c r="F144" s="249"/>
      <c r="G144" s="249"/>
      <c r="H144" s="249"/>
      <c r="I144" s="249"/>
      <c r="J144" s="249"/>
      <c r="K144" s="249"/>
      <c r="L144" s="371"/>
      <c r="M144" s="371"/>
      <c r="N144" s="371"/>
      <c r="O144" s="371"/>
      <c r="P144" s="372"/>
      <c r="Q144" s="371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</row>
    <row r="145" spans="1:42" s="264" customFormat="1" ht="14.25" customHeight="1" thickBot="1">
      <c r="A145" s="645" t="s">
        <v>464</v>
      </c>
      <c r="B145" s="646"/>
      <c r="C145" s="647"/>
      <c r="D145" s="645" t="s">
        <v>465</v>
      </c>
      <c r="E145" s="646"/>
      <c r="F145" s="646"/>
      <c r="G145" s="647"/>
      <c r="H145" s="645" t="s">
        <v>466</v>
      </c>
      <c r="I145" s="646"/>
      <c r="J145" s="646"/>
      <c r="K145" s="647"/>
      <c r="L145" s="645" t="s">
        <v>467</v>
      </c>
      <c r="M145" s="646"/>
      <c r="N145" s="647"/>
      <c r="O145" s="336"/>
      <c r="P145" s="377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</row>
    <row r="146" spans="1:42" s="264" customFormat="1" ht="14.25" customHeight="1" thickTop="1">
      <c r="A146" s="590" t="s">
        <v>468</v>
      </c>
      <c r="B146" s="591"/>
      <c r="C146" s="592"/>
      <c r="D146" s="599" t="s">
        <v>469</v>
      </c>
      <c r="E146" s="600"/>
      <c r="F146" s="600"/>
      <c r="G146" s="601"/>
      <c r="H146" s="582">
        <v>722220</v>
      </c>
      <c r="I146" s="583"/>
      <c r="J146" s="583"/>
      <c r="K146" s="584"/>
      <c r="L146" s="586" t="s">
        <v>529</v>
      </c>
      <c r="M146" s="587"/>
      <c r="N146" s="588"/>
      <c r="O146" s="336"/>
      <c r="P146" s="377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</row>
    <row r="147" spans="1:42" s="264" customFormat="1" ht="14.25" customHeight="1">
      <c r="A147" s="593"/>
      <c r="B147" s="594"/>
      <c r="C147" s="595"/>
      <c r="D147" s="602" t="s">
        <v>470</v>
      </c>
      <c r="E147" s="603"/>
      <c r="F147" s="603"/>
      <c r="G147" s="604"/>
      <c r="H147" s="585">
        <v>333330</v>
      </c>
      <c r="I147" s="585"/>
      <c r="J147" s="585"/>
      <c r="K147" s="585"/>
      <c r="L147" s="589" t="str">
        <f>L146</f>
        <v>9개월분할부과(3/9)</v>
      </c>
      <c r="M147" s="589"/>
      <c r="N147" s="589"/>
      <c r="O147" s="336"/>
      <c r="P147" s="377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</row>
    <row r="148" spans="1:42" s="264" customFormat="1" ht="14.25" customHeight="1">
      <c r="A148" s="593"/>
      <c r="B148" s="594"/>
      <c r="C148" s="595"/>
      <c r="D148" s="602" t="s">
        <v>471</v>
      </c>
      <c r="E148" s="603"/>
      <c r="F148" s="603"/>
      <c r="G148" s="604"/>
      <c r="H148" s="585">
        <v>333330</v>
      </c>
      <c r="I148" s="585"/>
      <c r="J148" s="585"/>
      <c r="K148" s="585"/>
      <c r="L148" s="589" t="str">
        <f>L146</f>
        <v>9개월분할부과(3/9)</v>
      </c>
      <c r="M148" s="589"/>
      <c r="N148" s="589"/>
      <c r="O148" s="336"/>
      <c r="P148" s="377"/>
      <c r="Q148" s="336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36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</row>
    <row r="149" spans="1:42" s="264" customFormat="1" ht="14.25" customHeight="1">
      <c r="A149" s="596"/>
      <c r="B149" s="597"/>
      <c r="C149" s="598"/>
      <c r="D149" s="602" t="s">
        <v>472</v>
      </c>
      <c r="E149" s="603"/>
      <c r="F149" s="603"/>
      <c r="G149" s="604"/>
      <c r="H149" s="585">
        <v>155560</v>
      </c>
      <c r="I149" s="585"/>
      <c r="J149" s="585"/>
      <c r="K149" s="585"/>
      <c r="L149" s="589" t="str">
        <f>L146</f>
        <v>9개월분할부과(3/9)</v>
      </c>
      <c r="M149" s="589"/>
      <c r="N149" s="589"/>
      <c r="O149" s="336"/>
      <c r="P149" s="377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</row>
    <row r="150" spans="1:42" s="264" customFormat="1" ht="12" customHeight="1">
      <c r="A150" s="686" t="s">
        <v>473</v>
      </c>
      <c r="B150" s="687"/>
      <c r="C150" s="688"/>
      <c r="D150" s="678" t="s">
        <v>474</v>
      </c>
      <c r="E150" s="678"/>
      <c r="F150" s="678"/>
      <c r="G150" s="679"/>
      <c r="H150" s="683">
        <v>454670</v>
      </c>
      <c r="I150" s="684"/>
      <c r="J150" s="684"/>
      <c r="K150" s="685"/>
      <c r="L150" s="589" t="s">
        <v>530</v>
      </c>
      <c r="M150" s="589"/>
      <c r="N150" s="589"/>
      <c r="O150" s="336"/>
      <c r="P150" s="377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</row>
    <row r="151" spans="1:42" s="264" customFormat="1" ht="12" customHeight="1">
      <c r="A151" s="689"/>
      <c r="B151" s="690"/>
      <c r="C151" s="691"/>
      <c r="D151" s="678" t="s">
        <v>475</v>
      </c>
      <c r="E151" s="678"/>
      <c r="F151" s="678"/>
      <c r="G151" s="679"/>
      <c r="H151" s="636">
        <v>513320</v>
      </c>
      <c r="I151" s="637"/>
      <c r="J151" s="637"/>
      <c r="K151" s="638"/>
      <c r="L151" s="639" t="s">
        <v>531</v>
      </c>
      <c r="M151" s="640"/>
      <c r="N151" s="641"/>
      <c r="O151" s="336"/>
      <c r="P151" s="377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</row>
    <row r="152" spans="1:42" s="264" customFormat="1" ht="12" customHeight="1">
      <c r="A152" s="689"/>
      <c r="B152" s="690"/>
      <c r="C152" s="691"/>
      <c r="D152" s="678" t="s">
        <v>477</v>
      </c>
      <c r="E152" s="678"/>
      <c r="F152" s="678"/>
      <c r="G152" s="679"/>
      <c r="H152" s="636">
        <v>362640</v>
      </c>
      <c r="I152" s="637"/>
      <c r="J152" s="637"/>
      <c r="K152" s="638"/>
      <c r="L152" s="639" t="s">
        <v>529</v>
      </c>
      <c r="M152" s="640"/>
      <c r="N152" s="641"/>
      <c r="O152" s="336"/>
      <c r="P152" s="377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</row>
    <row r="153" spans="1:42" s="264" customFormat="1" ht="12" customHeight="1">
      <c r="A153" s="689"/>
      <c r="B153" s="690"/>
      <c r="C153" s="691"/>
      <c r="D153" s="682" t="s">
        <v>478</v>
      </c>
      <c r="E153" s="678"/>
      <c r="F153" s="678"/>
      <c r="G153" s="679"/>
      <c r="H153" s="636">
        <v>430470</v>
      </c>
      <c r="I153" s="637"/>
      <c r="J153" s="637"/>
      <c r="K153" s="638"/>
      <c r="L153" s="639" t="s">
        <v>476</v>
      </c>
      <c r="M153" s="640"/>
      <c r="N153" s="641"/>
      <c r="O153" s="336"/>
      <c r="P153" s="377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</row>
    <row r="154" spans="1:42" s="264" customFormat="1" ht="12" customHeight="1">
      <c r="A154" s="689"/>
      <c r="B154" s="690"/>
      <c r="C154" s="691"/>
      <c r="D154" s="682" t="s">
        <v>479</v>
      </c>
      <c r="E154" s="678"/>
      <c r="F154" s="678"/>
      <c r="G154" s="679"/>
      <c r="H154" s="636">
        <v>430470</v>
      </c>
      <c r="I154" s="637"/>
      <c r="J154" s="637"/>
      <c r="K154" s="638"/>
      <c r="L154" s="639" t="s">
        <v>476</v>
      </c>
      <c r="M154" s="640"/>
      <c r="N154" s="641"/>
      <c r="O154" s="336"/>
      <c r="P154" s="377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  <c r="AN154" s="263"/>
      <c r="AO154" s="263"/>
      <c r="AP154" s="263"/>
    </row>
    <row r="155" spans="1:42" s="264" customFormat="1" ht="12" customHeight="1">
      <c r="A155" s="689"/>
      <c r="B155" s="690"/>
      <c r="C155" s="691"/>
      <c r="D155" s="682" t="s">
        <v>480</v>
      </c>
      <c r="E155" s="678"/>
      <c r="F155" s="678"/>
      <c r="G155" s="679"/>
      <c r="H155" s="636">
        <v>577220</v>
      </c>
      <c r="I155" s="637"/>
      <c r="J155" s="637"/>
      <c r="K155" s="638"/>
      <c r="L155" s="639" t="s">
        <v>532</v>
      </c>
      <c r="M155" s="640"/>
      <c r="N155" s="641"/>
      <c r="O155" s="336"/>
      <c r="P155" s="377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</row>
    <row r="156" spans="1:42" s="264" customFormat="1" ht="12" customHeight="1">
      <c r="A156" s="689"/>
      <c r="B156" s="690"/>
      <c r="C156" s="691"/>
      <c r="D156" s="694" t="s">
        <v>481</v>
      </c>
      <c r="E156" s="695"/>
      <c r="F156" s="695"/>
      <c r="G156" s="696"/>
      <c r="H156" s="636">
        <v>635070</v>
      </c>
      <c r="I156" s="637"/>
      <c r="J156" s="637"/>
      <c r="K156" s="638"/>
      <c r="L156" s="639" t="s">
        <v>476</v>
      </c>
      <c r="M156" s="640"/>
      <c r="N156" s="641"/>
      <c r="O156" s="336"/>
      <c r="P156" s="377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</row>
    <row r="157" spans="1:42" s="264" customFormat="1" ht="12.75" customHeight="1">
      <c r="A157" s="689"/>
      <c r="B157" s="690"/>
      <c r="C157" s="691"/>
      <c r="D157" s="697" t="s">
        <v>539</v>
      </c>
      <c r="E157" s="692"/>
      <c r="F157" s="692"/>
      <c r="G157" s="693"/>
      <c r="H157" s="636">
        <v>123930</v>
      </c>
      <c r="I157" s="637"/>
      <c r="J157" s="637"/>
      <c r="K157" s="638"/>
      <c r="L157" s="639" t="s">
        <v>540</v>
      </c>
      <c r="M157" s="640"/>
      <c r="N157" s="641"/>
      <c r="O157" s="336"/>
      <c r="P157" s="377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</row>
    <row r="158" spans="1:42" s="264" customFormat="1" ht="12.75" customHeight="1">
      <c r="A158" s="689"/>
      <c r="B158" s="690"/>
      <c r="C158" s="691"/>
      <c r="D158" s="697" t="s">
        <v>548</v>
      </c>
      <c r="E158" s="692"/>
      <c r="F158" s="692"/>
      <c r="G158" s="693"/>
      <c r="H158" s="636">
        <v>226780</v>
      </c>
      <c r="I158" s="637"/>
      <c r="J158" s="637"/>
      <c r="K158" s="638"/>
      <c r="L158" s="639" t="s">
        <v>540</v>
      </c>
      <c r="M158" s="640"/>
      <c r="N158" s="641"/>
      <c r="O158" s="432"/>
      <c r="P158" s="377"/>
      <c r="Q158" s="432"/>
      <c r="R158" s="432"/>
      <c r="S158" s="432"/>
      <c r="T158" s="432"/>
      <c r="U158" s="432"/>
      <c r="V158" s="432"/>
      <c r="W158" s="432"/>
      <c r="X158" s="432"/>
      <c r="Y158" s="432"/>
      <c r="Z158" s="432"/>
      <c r="AA158" s="432"/>
      <c r="AB158" s="432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  <c r="AM158" s="430"/>
      <c r="AN158" s="430"/>
      <c r="AO158" s="430"/>
      <c r="AP158" s="430"/>
    </row>
    <row r="159" spans="1:42" s="264" customFormat="1" ht="12" customHeight="1">
      <c r="A159" s="689"/>
      <c r="B159" s="690"/>
      <c r="C159" s="691"/>
      <c r="D159" s="692" t="s">
        <v>541</v>
      </c>
      <c r="E159" s="692"/>
      <c r="F159" s="692"/>
      <c r="G159" s="693"/>
      <c r="H159" s="636">
        <v>323220</v>
      </c>
      <c r="I159" s="637"/>
      <c r="J159" s="637"/>
      <c r="K159" s="638"/>
      <c r="L159" s="639" t="s">
        <v>545</v>
      </c>
      <c r="M159" s="640"/>
      <c r="N159" s="641"/>
      <c r="O159" s="336"/>
      <c r="P159" s="377"/>
      <c r="Q159" s="336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36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</row>
    <row r="160" spans="1:42" s="264" customFormat="1" ht="12" customHeight="1">
      <c r="A160" s="689"/>
      <c r="B160" s="690"/>
      <c r="C160" s="691"/>
      <c r="D160" s="692" t="s">
        <v>543</v>
      </c>
      <c r="E160" s="692"/>
      <c r="F160" s="692"/>
      <c r="G160" s="693"/>
      <c r="H160" s="636">
        <v>623330</v>
      </c>
      <c r="I160" s="637"/>
      <c r="J160" s="637"/>
      <c r="K160" s="638"/>
      <c r="L160" s="639" t="s">
        <v>547</v>
      </c>
      <c r="M160" s="640"/>
      <c r="N160" s="641"/>
      <c r="O160" s="336"/>
      <c r="P160" s="377"/>
      <c r="Q160" s="336"/>
      <c r="R160" s="336"/>
      <c r="S160" s="336"/>
      <c r="T160" s="336"/>
      <c r="U160" s="336"/>
      <c r="V160" s="336"/>
      <c r="W160" s="336"/>
      <c r="X160" s="336"/>
      <c r="Y160" s="336"/>
      <c r="Z160" s="336"/>
      <c r="AA160" s="336"/>
      <c r="AB160" s="336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</row>
    <row r="161" spans="1:42" s="264" customFormat="1" ht="12" customHeight="1">
      <c r="A161" s="689"/>
      <c r="B161" s="690"/>
      <c r="C161" s="691"/>
      <c r="D161" s="680" t="s">
        <v>544</v>
      </c>
      <c r="E161" s="681"/>
      <c r="F161" s="681"/>
      <c r="G161" s="681"/>
      <c r="H161" s="636">
        <v>331000</v>
      </c>
      <c r="I161" s="637"/>
      <c r="J161" s="637"/>
      <c r="K161" s="638"/>
      <c r="L161" s="639" t="s">
        <v>546</v>
      </c>
      <c r="M161" s="640"/>
      <c r="N161" s="641"/>
      <c r="O161" s="336"/>
      <c r="P161" s="377"/>
      <c r="Q161" s="336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</row>
    <row r="162" spans="1:42" s="264" customFormat="1" ht="12" customHeight="1">
      <c r="A162" s="689"/>
      <c r="B162" s="690"/>
      <c r="C162" s="691"/>
      <c r="D162" s="682" t="s">
        <v>538</v>
      </c>
      <c r="E162" s="678"/>
      <c r="F162" s="678"/>
      <c r="G162" s="679"/>
      <c r="H162" s="636">
        <v>495000</v>
      </c>
      <c r="I162" s="637"/>
      <c r="J162" s="637"/>
      <c r="K162" s="638"/>
      <c r="L162" s="639"/>
      <c r="M162" s="640"/>
      <c r="N162" s="641"/>
      <c r="O162" s="336"/>
      <c r="P162" s="377"/>
      <c r="Q162" s="336"/>
      <c r="R162" s="336"/>
      <c r="S162" s="336"/>
      <c r="T162" s="336"/>
      <c r="U162" s="336"/>
      <c r="V162" s="336"/>
      <c r="W162" s="336"/>
      <c r="X162" s="336"/>
      <c r="Y162" s="336"/>
      <c r="Z162" s="336"/>
      <c r="AA162" s="336"/>
      <c r="AB162" s="336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</row>
    <row r="163" spans="1:42" s="264" customFormat="1" ht="12" customHeight="1">
      <c r="A163" s="689"/>
      <c r="B163" s="690"/>
      <c r="C163" s="691"/>
      <c r="D163" s="678" t="s">
        <v>533</v>
      </c>
      <c r="E163" s="678"/>
      <c r="F163" s="678"/>
      <c r="G163" s="679"/>
      <c r="H163" s="636">
        <v>314300</v>
      </c>
      <c r="I163" s="637"/>
      <c r="J163" s="637"/>
      <c r="K163" s="638"/>
      <c r="L163" s="639"/>
      <c r="M163" s="640"/>
      <c r="N163" s="641"/>
      <c r="O163" s="336"/>
      <c r="P163" s="377"/>
      <c r="Q163" s="336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</row>
    <row r="164" spans="1:42" s="264" customFormat="1" ht="12" customHeight="1">
      <c r="A164" s="689"/>
      <c r="B164" s="690"/>
      <c r="C164" s="691"/>
      <c r="D164" s="692" t="s">
        <v>542</v>
      </c>
      <c r="E164" s="692"/>
      <c r="F164" s="692"/>
      <c r="G164" s="693"/>
      <c r="H164" s="636">
        <v>300500</v>
      </c>
      <c r="I164" s="637"/>
      <c r="J164" s="637"/>
      <c r="K164" s="638"/>
      <c r="L164" s="675"/>
      <c r="M164" s="676"/>
      <c r="N164" s="677"/>
      <c r="O164" s="391"/>
      <c r="P164" s="392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55" t="e">
        <f>#REF!+#REF!+#REF!+#REF!+#REF!+#REF!</f>
        <v>#REF!</v>
      </c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</row>
    <row r="165" spans="1:42" s="264" customFormat="1" ht="12" customHeight="1">
      <c r="A165" s="689"/>
      <c r="B165" s="690"/>
      <c r="C165" s="691"/>
      <c r="D165" s="604" t="s">
        <v>534</v>
      </c>
      <c r="E165" s="830"/>
      <c r="F165" s="830"/>
      <c r="G165" s="830"/>
      <c r="H165" s="636">
        <v>70000</v>
      </c>
      <c r="I165" s="637"/>
      <c r="J165" s="637"/>
      <c r="K165" s="638"/>
      <c r="L165" s="440"/>
      <c r="M165" s="441"/>
      <c r="N165" s="442"/>
      <c r="O165" s="391"/>
      <c r="P165" s="392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55"/>
      <c r="AD165" s="430"/>
      <c r="AE165" s="430"/>
      <c r="AF165" s="430"/>
      <c r="AG165" s="430"/>
      <c r="AH165" s="430"/>
      <c r="AI165" s="430"/>
      <c r="AJ165" s="430"/>
      <c r="AK165" s="430"/>
      <c r="AL165" s="430"/>
      <c r="AM165" s="430"/>
      <c r="AN165" s="430"/>
      <c r="AO165" s="430"/>
      <c r="AP165" s="430"/>
    </row>
    <row r="166" spans="1:42" s="264" customFormat="1" ht="12" customHeight="1">
      <c r="A166" s="689"/>
      <c r="B166" s="690"/>
      <c r="C166" s="691"/>
      <c r="D166" s="602" t="s">
        <v>535</v>
      </c>
      <c r="E166" s="603"/>
      <c r="F166" s="603"/>
      <c r="G166" s="604"/>
      <c r="H166" s="636">
        <v>143330</v>
      </c>
      <c r="I166" s="637"/>
      <c r="J166" s="637"/>
      <c r="K166" s="638"/>
      <c r="L166" s="440"/>
      <c r="M166" s="441"/>
      <c r="N166" s="442"/>
      <c r="O166" s="391"/>
      <c r="P166" s="392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55"/>
      <c r="AD166" s="430"/>
      <c r="AE166" s="430"/>
      <c r="AF166" s="430"/>
      <c r="AG166" s="430"/>
      <c r="AH166" s="430"/>
      <c r="AI166" s="430"/>
      <c r="AJ166" s="430"/>
      <c r="AK166" s="430"/>
      <c r="AL166" s="430"/>
      <c r="AM166" s="430"/>
      <c r="AN166" s="430"/>
      <c r="AO166" s="430"/>
      <c r="AP166" s="430"/>
    </row>
    <row r="167" spans="1:42" s="264" customFormat="1" ht="12" customHeight="1">
      <c r="A167" s="689"/>
      <c r="B167" s="690"/>
      <c r="C167" s="691"/>
      <c r="D167" s="602" t="s">
        <v>536</v>
      </c>
      <c r="E167" s="603"/>
      <c r="F167" s="603"/>
      <c r="G167" s="604"/>
      <c r="H167" s="636">
        <v>96800</v>
      </c>
      <c r="I167" s="637"/>
      <c r="J167" s="637"/>
      <c r="K167" s="638"/>
      <c r="L167" s="440"/>
      <c r="M167" s="441"/>
      <c r="N167" s="442"/>
      <c r="O167" s="391"/>
      <c r="P167" s="392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  <c r="AA167" s="393"/>
      <c r="AB167" s="393"/>
      <c r="AC167" s="355"/>
      <c r="AD167" s="430"/>
      <c r="AE167" s="430"/>
      <c r="AF167" s="430"/>
      <c r="AG167" s="430"/>
      <c r="AH167" s="430"/>
      <c r="AI167" s="430"/>
      <c r="AJ167" s="430"/>
      <c r="AK167" s="430"/>
      <c r="AL167" s="430"/>
      <c r="AM167" s="430"/>
      <c r="AN167" s="430"/>
      <c r="AO167" s="430"/>
      <c r="AP167" s="430"/>
    </row>
    <row r="168" spans="1:42" s="264" customFormat="1" ht="12" customHeight="1">
      <c r="A168" s="689"/>
      <c r="B168" s="690"/>
      <c r="C168" s="691"/>
      <c r="D168" s="682" t="s">
        <v>537</v>
      </c>
      <c r="E168" s="678"/>
      <c r="F168" s="678"/>
      <c r="G168" s="679"/>
      <c r="H168" s="636">
        <v>385000</v>
      </c>
      <c r="I168" s="637"/>
      <c r="J168" s="637"/>
      <c r="K168" s="638"/>
      <c r="L168" s="440"/>
      <c r="M168" s="441"/>
      <c r="N168" s="442"/>
      <c r="O168" s="391"/>
      <c r="P168" s="392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55"/>
      <c r="AD168" s="430"/>
      <c r="AE168" s="430"/>
      <c r="AF168" s="430"/>
      <c r="AG168" s="430"/>
      <c r="AH168" s="430"/>
      <c r="AI168" s="430"/>
      <c r="AJ168" s="430"/>
      <c r="AK168" s="430"/>
      <c r="AL168" s="430"/>
      <c r="AM168" s="430"/>
      <c r="AN168" s="430"/>
      <c r="AO168" s="430"/>
      <c r="AP168" s="430"/>
    </row>
    <row r="169" spans="1:42" s="264" customFormat="1" ht="12" customHeight="1">
      <c r="A169" s="689"/>
      <c r="B169" s="690"/>
      <c r="C169" s="691"/>
      <c r="D169" s="682" t="s">
        <v>549</v>
      </c>
      <c r="E169" s="678"/>
      <c r="F169" s="678"/>
      <c r="G169" s="679"/>
      <c r="H169" s="636">
        <v>143000</v>
      </c>
      <c r="I169" s="637"/>
      <c r="J169" s="637"/>
      <c r="K169" s="638"/>
      <c r="L169" s="440"/>
      <c r="M169" s="441"/>
      <c r="N169" s="442"/>
      <c r="O169" s="391"/>
      <c r="P169" s="392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  <c r="AA169" s="393"/>
      <c r="AB169" s="393"/>
      <c r="AC169" s="355"/>
      <c r="AD169" s="430"/>
      <c r="AE169" s="430"/>
      <c r="AF169" s="430"/>
      <c r="AG169" s="430"/>
      <c r="AH169" s="430"/>
      <c r="AI169" s="430"/>
      <c r="AJ169" s="430"/>
      <c r="AK169" s="430"/>
      <c r="AL169" s="430"/>
      <c r="AM169" s="430"/>
      <c r="AN169" s="430"/>
      <c r="AO169" s="430"/>
      <c r="AP169" s="430"/>
    </row>
    <row r="170" spans="1:42" s="264" customFormat="1" ht="12" customHeight="1">
      <c r="A170" s="689"/>
      <c r="B170" s="690"/>
      <c r="C170" s="691"/>
      <c r="D170" s="567" t="s">
        <v>550</v>
      </c>
      <c r="E170" s="567"/>
      <c r="F170" s="567"/>
      <c r="G170" s="568"/>
      <c r="H170" s="636">
        <v>330000</v>
      </c>
      <c r="I170" s="637"/>
      <c r="J170" s="637"/>
      <c r="K170" s="638"/>
      <c r="L170" s="675"/>
      <c r="M170" s="676"/>
      <c r="N170" s="677"/>
      <c r="O170" s="394"/>
      <c r="P170" s="395"/>
      <c r="Q170" s="394"/>
      <c r="R170" s="394"/>
      <c r="S170" s="394"/>
      <c r="T170" s="394"/>
      <c r="U170" s="394"/>
      <c r="V170" s="394"/>
      <c r="W170" s="394"/>
      <c r="X170" s="394"/>
      <c r="Y170" s="394"/>
      <c r="Z170" s="394"/>
      <c r="AA170" s="394"/>
      <c r="AB170" s="394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</row>
    <row r="171" spans="1:42" s="264" customFormat="1" ht="12" customHeight="1">
      <c r="A171" s="689"/>
      <c r="B171" s="690"/>
      <c r="C171" s="691"/>
      <c r="D171" s="678" t="s">
        <v>551</v>
      </c>
      <c r="E171" s="678"/>
      <c r="F171" s="678"/>
      <c r="G171" s="679"/>
      <c r="H171" s="636">
        <v>242000</v>
      </c>
      <c r="I171" s="637"/>
      <c r="J171" s="637"/>
      <c r="K171" s="638"/>
      <c r="L171" s="675"/>
      <c r="M171" s="676"/>
      <c r="N171" s="677"/>
      <c r="O171" s="426">
        <f>SUM(H150:K171)</f>
        <v>7552050</v>
      </c>
      <c r="P171" s="395"/>
      <c r="Q171" s="394"/>
      <c r="R171" s="394"/>
      <c r="S171" s="394"/>
      <c r="T171" s="394"/>
      <c r="U171" s="394"/>
      <c r="V171" s="394"/>
      <c r="W171" s="394"/>
      <c r="X171" s="394"/>
      <c r="Y171" s="394"/>
      <c r="Z171" s="394"/>
      <c r="AA171" s="394"/>
      <c r="AB171" s="394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</row>
    <row r="172" spans="1:42" s="264" customFormat="1" ht="12.75" customHeight="1">
      <c r="A172" s="569" t="s">
        <v>482</v>
      </c>
      <c r="B172" s="570"/>
      <c r="C172" s="570"/>
      <c r="D172" s="570"/>
      <c r="E172" s="570"/>
      <c r="F172" s="570"/>
      <c r="G172" s="571"/>
      <c r="H172" s="636">
        <f>SUM(H146:K171)</f>
        <v>9096490</v>
      </c>
      <c r="I172" s="637"/>
      <c r="J172" s="637"/>
      <c r="K172" s="638"/>
      <c r="L172" s="820" t="s">
        <v>483</v>
      </c>
      <c r="M172" s="821"/>
      <c r="N172" s="822"/>
      <c r="O172" s="376"/>
      <c r="P172" s="375"/>
      <c r="Q172" s="376"/>
      <c r="R172" s="376"/>
      <c r="S172" s="396"/>
      <c r="T172" s="396"/>
      <c r="U172" s="396"/>
      <c r="V172" s="396"/>
      <c r="W172" s="396"/>
      <c r="X172" s="396"/>
      <c r="Y172" s="396"/>
      <c r="Z172" s="396"/>
      <c r="AA172" s="396"/>
      <c r="AB172" s="396"/>
      <c r="AC172" s="263"/>
      <c r="AD172" s="263"/>
      <c r="AE172" s="263"/>
      <c r="AF172" s="263"/>
      <c r="AG172" s="263"/>
      <c r="AH172" s="263"/>
      <c r="AI172" s="263"/>
      <c r="AJ172" s="263"/>
      <c r="AK172" s="263"/>
      <c r="AL172" s="263"/>
      <c r="AM172" s="263"/>
      <c r="AN172" s="263"/>
      <c r="AO172" s="263"/>
      <c r="AP172" s="263"/>
    </row>
    <row r="173" spans="1:42" s="264" customFormat="1" ht="3.75" customHeight="1">
      <c r="A173" s="336"/>
      <c r="B173" s="336"/>
      <c r="C173" s="336"/>
      <c r="D173" s="336"/>
      <c r="E173" s="273"/>
      <c r="F173" s="273"/>
      <c r="G173" s="273"/>
      <c r="H173" s="273"/>
      <c r="I173" s="273"/>
      <c r="J173" s="273"/>
      <c r="K173" s="273"/>
      <c r="L173" s="394"/>
      <c r="M173" s="394"/>
      <c r="N173" s="394"/>
      <c r="O173" s="340"/>
      <c r="P173" s="341"/>
      <c r="Q173" s="340"/>
      <c r="R173" s="340"/>
      <c r="S173" s="396"/>
      <c r="T173" s="396"/>
      <c r="U173" s="396"/>
      <c r="V173" s="396"/>
      <c r="W173" s="396"/>
      <c r="X173" s="396"/>
      <c r="Y173" s="396"/>
      <c r="Z173" s="396"/>
      <c r="AA173" s="396"/>
      <c r="AB173" s="396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</row>
    <row r="174" spans="1:42" s="264" customFormat="1" ht="14.25" customHeight="1">
      <c r="A174" s="621" t="s">
        <v>484</v>
      </c>
      <c r="B174" s="621"/>
      <c r="C174" s="621"/>
      <c r="D174" s="621"/>
      <c r="E174" s="621"/>
      <c r="F174" s="621"/>
      <c r="G174" s="621"/>
      <c r="H174" s="621"/>
      <c r="I174" s="621"/>
      <c r="J174" s="621"/>
      <c r="K174" s="621"/>
      <c r="L174" s="621"/>
      <c r="M174" s="621"/>
      <c r="N174" s="621"/>
      <c r="P174" s="263"/>
      <c r="S174" s="376"/>
      <c r="T174" s="376"/>
      <c r="U174" s="376"/>
      <c r="V174" s="376"/>
      <c r="W174" s="376"/>
      <c r="X174" s="376"/>
      <c r="Y174" s="376"/>
      <c r="Z174" s="376"/>
      <c r="AA174" s="376"/>
      <c r="AB174" s="376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</row>
    <row r="175" spans="1:42" s="264" customFormat="1" ht="15" customHeight="1">
      <c r="A175" s="562">
        <f>M143</f>
        <v>9096490</v>
      </c>
      <c r="B175" s="562"/>
      <c r="C175" s="562"/>
      <c r="D175" s="338">
        <v>166370</v>
      </c>
      <c r="E175" s="387" t="s">
        <v>485</v>
      </c>
      <c r="F175" s="248" t="s">
        <v>409</v>
      </c>
      <c r="G175" s="563">
        <f>ROUND(A175/D175,2)</f>
        <v>54.68</v>
      </c>
      <c r="H175" s="563"/>
      <c r="I175" s="564"/>
      <c r="J175" s="564"/>
      <c r="K175" s="564"/>
      <c r="L175" s="564"/>
      <c r="M175" s="564"/>
      <c r="N175" s="564"/>
      <c r="O175" s="337"/>
      <c r="P175" s="355"/>
      <c r="Q175" s="337"/>
      <c r="R175" s="337"/>
      <c r="S175" s="340"/>
      <c r="T175" s="340"/>
      <c r="U175" s="340"/>
      <c r="V175" s="340"/>
      <c r="W175" s="340"/>
      <c r="X175" s="340"/>
      <c r="Y175" s="340"/>
      <c r="Z175" s="340"/>
      <c r="AA175" s="340"/>
      <c r="AB175" s="340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</row>
    <row r="176" spans="1:42" s="264" customFormat="1" ht="13.5" customHeight="1" thickBot="1">
      <c r="A176" s="626" t="s">
        <v>412</v>
      </c>
      <c r="B176" s="626"/>
      <c r="C176" s="388" t="s">
        <v>413</v>
      </c>
      <c r="D176" s="305" t="s">
        <v>414</v>
      </c>
      <c r="E176" s="575" t="s">
        <v>415</v>
      </c>
      <c r="F176" s="575"/>
      <c r="G176" s="575"/>
      <c r="H176" s="548" t="s">
        <v>416</v>
      </c>
      <c r="I176" s="549"/>
      <c r="J176" s="549"/>
      <c r="K176" s="549"/>
      <c r="L176" s="550"/>
      <c r="M176" s="575" t="s">
        <v>430</v>
      </c>
      <c r="N176" s="575"/>
      <c r="O176" s="337"/>
      <c r="P176" s="355"/>
      <c r="Q176" s="337"/>
      <c r="R176" s="337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</row>
    <row r="177" spans="1:42" s="264" customFormat="1" ht="12" customHeight="1" thickTop="1">
      <c r="A177" s="628">
        <v>79.319999999999993</v>
      </c>
      <c r="B177" s="628"/>
      <c r="C177" s="360">
        <v>258</v>
      </c>
      <c r="D177" s="553">
        <f>G175</f>
        <v>54.68</v>
      </c>
      <c r="E177" s="625">
        <f t="shared" ref="E177:E183" si="13">ROUND(A177*$D$177,-1)</f>
        <v>4340</v>
      </c>
      <c r="F177" s="625"/>
      <c r="G177" s="625"/>
      <c r="H177" s="556">
        <f t="shared" ref="H177:H183" si="14">ROUND(E177*C177,0)</f>
        <v>1119720</v>
      </c>
      <c r="I177" s="557"/>
      <c r="J177" s="557"/>
      <c r="K177" s="557"/>
      <c r="L177" s="558"/>
      <c r="M177" s="559"/>
      <c r="N177" s="559"/>
      <c r="O177" s="337"/>
      <c r="P177" s="355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</row>
    <row r="178" spans="1:42" s="264" customFormat="1" ht="12" customHeight="1">
      <c r="A178" s="547">
        <v>92.54</v>
      </c>
      <c r="B178" s="547"/>
      <c r="C178" s="349">
        <v>196</v>
      </c>
      <c r="D178" s="553"/>
      <c r="E178" s="546">
        <f t="shared" si="13"/>
        <v>5060</v>
      </c>
      <c r="F178" s="546"/>
      <c r="G178" s="546"/>
      <c r="H178" s="613">
        <f t="shared" si="14"/>
        <v>991760</v>
      </c>
      <c r="I178" s="614"/>
      <c r="J178" s="614"/>
      <c r="K178" s="614"/>
      <c r="L178" s="615"/>
      <c r="M178" s="551"/>
      <c r="N178" s="551"/>
      <c r="O178" s="337"/>
      <c r="P178" s="355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</row>
    <row r="179" spans="1:42" s="264" customFormat="1" ht="12" customHeight="1">
      <c r="A179" s="547">
        <v>109.07</v>
      </c>
      <c r="B179" s="547"/>
      <c r="C179" s="349">
        <v>815</v>
      </c>
      <c r="D179" s="553"/>
      <c r="E179" s="546">
        <f t="shared" si="13"/>
        <v>5960</v>
      </c>
      <c r="F179" s="546"/>
      <c r="G179" s="546"/>
      <c r="H179" s="613">
        <f t="shared" si="14"/>
        <v>4857400</v>
      </c>
      <c r="I179" s="614"/>
      <c r="J179" s="614"/>
      <c r="K179" s="614"/>
      <c r="L179" s="615"/>
      <c r="M179" s="551"/>
      <c r="N179" s="551"/>
      <c r="O179" s="337"/>
      <c r="P179" s="355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263"/>
      <c r="AD179" s="263"/>
      <c r="AE179" s="263"/>
      <c r="AF179" s="263"/>
      <c r="AG179" s="263"/>
      <c r="AH179" s="263"/>
      <c r="AI179" s="263"/>
      <c r="AJ179" s="263"/>
      <c r="AK179" s="263"/>
      <c r="AL179" s="263"/>
      <c r="AM179" s="263"/>
      <c r="AN179" s="263"/>
      <c r="AO179" s="263"/>
      <c r="AP179" s="263"/>
    </row>
    <row r="180" spans="1:42" s="264" customFormat="1" ht="12" customHeight="1">
      <c r="A180" s="547">
        <v>128.9</v>
      </c>
      <c r="B180" s="547"/>
      <c r="C180" s="349">
        <v>68</v>
      </c>
      <c r="D180" s="553"/>
      <c r="E180" s="546">
        <f t="shared" si="13"/>
        <v>7050</v>
      </c>
      <c r="F180" s="546"/>
      <c r="G180" s="546"/>
      <c r="H180" s="613">
        <f t="shared" si="14"/>
        <v>479400</v>
      </c>
      <c r="I180" s="614"/>
      <c r="J180" s="614"/>
      <c r="K180" s="614"/>
      <c r="L180" s="615"/>
      <c r="M180" s="551"/>
      <c r="N180" s="551"/>
      <c r="O180" s="337"/>
      <c r="P180" s="355"/>
      <c r="Q180" s="337"/>
      <c r="R180" s="337"/>
      <c r="S180" s="337"/>
      <c r="T180" s="337"/>
      <c r="U180" s="337"/>
      <c r="V180" s="337"/>
      <c r="W180" s="337"/>
      <c r="X180" s="337"/>
      <c r="Y180" s="337"/>
      <c r="Z180" s="337"/>
      <c r="AA180" s="337"/>
      <c r="AB180" s="337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</row>
    <row r="181" spans="1:42" s="264" customFormat="1" ht="12" customHeight="1">
      <c r="A181" s="547">
        <v>158.63999999999999</v>
      </c>
      <c r="B181" s="547"/>
      <c r="C181" s="349">
        <v>102</v>
      </c>
      <c r="D181" s="553"/>
      <c r="E181" s="546">
        <f t="shared" si="13"/>
        <v>8670</v>
      </c>
      <c r="F181" s="546"/>
      <c r="G181" s="546"/>
      <c r="H181" s="613">
        <f t="shared" si="14"/>
        <v>884340</v>
      </c>
      <c r="I181" s="614"/>
      <c r="J181" s="614"/>
      <c r="K181" s="614"/>
      <c r="L181" s="615"/>
      <c r="M181" s="551"/>
      <c r="N181" s="551"/>
      <c r="O181" s="337"/>
      <c r="P181" s="355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263"/>
      <c r="AM181" s="263"/>
      <c r="AN181" s="263"/>
      <c r="AO181" s="263"/>
      <c r="AP181" s="263"/>
    </row>
    <row r="182" spans="1:42" s="264" customFormat="1" ht="12" customHeight="1">
      <c r="A182" s="547">
        <v>188.39</v>
      </c>
      <c r="B182" s="547"/>
      <c r="C182" s="349">
        <v>34</v>
      </c>
      <c r="D182" s="553"/>
      <c r="E182" s="546">
        <f t="shared" si="13"/>
        <v>10300</v>
      </c>
      <c r="F182" s="546"/>
      <c r="G182" s="546"/>
      <c r="H182" s="613">
        <f t="shared" si="14"/>
        <v>350200</v>
      </c>
      <c r="I182" s="614"/>
      <c r="J182" s="614"/>
      <c r="K182" s="614"/>
      <c r="L182" s="615"/>
      <c r="M182" s="551"/>
      <c r="N182" s="551"/>
      <c r="O182" s="273"/>
      <c r="P182" s="276"/>
      <c r="Q182" s="273"/>
      <c r="R182" s="273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263"/>
      <c r="AD182" s="263"/>
      <c r="AE182" s="263"/>
      <c r="AF182" s="263"/>
      <c r="AG182" s="263"/>
      <c r="AH182" s="263"/>
      <c r="AI182" s="263"/>
      <c r="AJ182" s="263"/>
      <c r="AK182" s="263"/>
      <c r="AL182" s="263"/>
      <c r="AM182" s="263"/>
      <c r="AN182" s="263"/>
      <c r="AO182" s="263"/>
      <c r="AP182" s="263"/>
    </row>
    <row r="183" spans="1:42" s="264" customFormat="1" ht="12" customHeight="1">
      <c r="A183" s="547">
        <v>221.44</v>
      </c>
      <c r="B183" s="547"/>
      <c r="C183" s="349">
        <v>34</v>
      </c>
      <c r="D183" s="554"/>
      <c r="E183" s="546">
        <f t="shared" si="13"/>
        <v>12110</v>
      </c>
      <c r="F183" s="546"/>
      <c r="G183" s="546"/>
      <c r="H183" s="613">
        <f t="shared" si="14"/>
        <v>411740</v>
      </c>
      <c r="I183" s="614"/>
      <c r="J183" s="614"/>
      <c r="K183" s="614"/>
      <c r="L183" s="615"/>
      <c r="M183" s="555"/>
      <c r="N183" s="555"/>
      <c r="O183" s="273"/>
      <c r="P183" s="276"/>
      <c r="Q183" s="273"/>
      <c r="R183" s="273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</row>
    <row r="184" spans="1:42" s="264" customFormat="1" ht="12" customHeight="1">
      <c r="A184" s="633" t="s">
        <v>418</v>
      </c>
      <c r="B184" s="633"/>
      <c r="C184" s="364">
        <f>SUM(C177:C183)</f>
        <v>1507</v>
      </c>
      <c r="D184" s="365"/>
      <c r="E184" s="546"/>
      <c r="F184" s="546"/>
      <c r="G184" s="546"/>
      <c r="H184" s="572">
        <f>SUM(H177:H183)</f>
        <v>9094560</v>
      </c>
      <c r="I184" s="573"/>
      <c r="J184" s="573"/>
      <c r="K184" s="573"/>
      <c r="L184" s="574"/>
      <c r="M184" s="295" t="s">
        <v>419</v>
      </c>
      <c r="N184" s="380">
        <f>H184-A175</f>
        <v>-1930</v>
      </c>
      <c r="O184" s="371"/>
      <c r="P184" s="372"/>
      <c r="Q184" s="371"/>
      <c r="R184" s="371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</row>
    <row r="185" spans="1:42" s="264" customFormat="1" ht="3.75" customHeight="1">
      <c r="C185" s="337"/>
      <c r="E185" s="389"/>
      <c r="F185" s="389"/>
      <c r="G185" s="389"/>
      <c r="H185" s="390"/>
      <c r="I185" s="390"/>
      <c r="J185" s="390"/>
      <c r="K185" s="390"/>
      <c r="L185" s="390"/>
      <c r="N185" s="273"/>
      <c r="O185" s="376"/>
      <c r="P185" s="375"/>
      <c r="Q185" s="376"/>
      <c r="R185" s="376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63"/>
      <c r="AM185" s="263"/>
      <c r="AN185" s="263"/>
      <c r="AO185" s="263"/>
      <c r="AP185" s="263"/>
    </row>
    <row r="186" spans="1:42" s="264" customFormat="1" ht="14.25" customHeight="1">
      <c r="A186" s="383" t="s">
        <v>486</v>
      </c>
      <c r="B186" s="383"/>
      <c r="C186" s="383"/>
      <c r="D186" s="300" t="s">
        <v>422</v>
      </c>
      <c r="E186" s="300"/>
      <c r="F186" s="300"/>
      <c r="G186" s="300"/>
      <c r="H186" s="300"/>
      <c r="I186" s="300"/>
      <c r="J186" s="300"/>
      <c r="K186" s="300"/>
      <c r="M186" s="561">
        <f>H196</f>
        <v>12584750</v>
      </c>
      <c r="N186" s="561"/>
      <c r="P186" s="263"/>
      <c r="S186" s="371"/>
      <c r="T186" s="371"/>
      <c r="U186" s="371"/>
      <c r="V186" s="371"/>
      <c r="W186" s="371"/>
      <c r="X186" s="371"/>
      <c r="Y186" s="371"/>
      <c r="Z186" s="371"/>
      <c r="AA186" s="371"/>
      <c r="AB186" s="371"/>
      <c r="AC186" s="263"/>
      <c r="AD186" s="263"/>
      <c r="AE186" s="263"/>
      <c r="AF186" s="263"/>
      <c r="AG186" s="263"/>
      <c r="AH186" s="263"/>
      <c r="AI186" s="263"/>
      <c r="AJ186" s="263"/>
      <c r="AK186" s="263"/>
      <c r="AL186" s="263"/>
      <c r="AM186" s="263"/>
      <c r="AN186" s="263"/>
      <c r="AO186" s="263"/>
      <c r="AP186" s="263"/>
    </row>
    <row r="187" spans="1:42" s="264" customFormat="1" ht="17.25" customHeight="1">
      <c r="A187" s="576" t="s">
        <v>487</v>
      </c>
      <c r="B187" s="576"/>
      <c r="C187" s="576"/>
      <c r="D187" s="576"/>
      <c r="E187" s="576"/>
      <c r="F187" s="576"/>
      <c r="G187" s="576"/>
      <c r="H187" s="576"/>
      <c r="I187" s="576"/>
      <c r="J187" s="576"/>
      <c r="K187" s="576"/>
      <c r="L187" s="576"/>
      <c r="M187" s="576"/>
      <c r="N187" s="576"/>
      <c r="O187" s="337"/>
      <c r="P187" s="355"/>
      <c r="Q187" s="337"/>
      <c r="R187" s="337"/>
      <c r="S187" s="376"/>
      <c r="T187" s="376"/>
      <c r="U187" s="376"/>
      <c r="V187" s="376"/>
      <c r="W187" s="376"/>
      <c r="X187" s="376"/>
      <c r="Y187" s="376"/>
      <c r="Z187" s="376"/>
      <c r="AA187" s="376"/>
      <c r="AB187" s="376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263"/>
      <c r="AN187" s="263"/>
      <c r="AO187" s="263"/>
      <c r="AP187" s="263"/>
    </row>
    <row r="188" spans="1:42" s="264" customFormat="1" ht="11.25" customHeight="1" thickBot="1">
      <c r="A188" s="626" t="s">
        <v>412</v>
      </c>
      <c r="B188" s="626"/>
      <c r="C188" s="388" t="s">
        <v>413</v>
      </c>
      <c r="D188" s="305" t="s">
        <v>414</v>
      </c>
      <c r="E188" s="575" t="s">
        <v>415</v>
      </c>
      <c r="F188" s="575"/>
      <c r="G188" s="575"/>
      <c r="H188" s="548" t="s">
        <v>416</v>
      </c>
      <c r="I188" s="549"/>
      <c r="J188" s="549"/>
      <c r="K188" s="549"/>
      <c r="L188" s="550"/>
      <c r="M188" s="575" t="s">
        <v>430</v>
      </c>
      <c r="N188" s="575"/>
      <c r="O188" s="337"/>
      <c r="P188" s="355"/>
      <c r="Q188" s="337"/>
      <c r="R188" s="337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63"/>
      <c r="AM188" s="263"/>
      <c r="AN188" s="263"/>
      <c r="AO188" s="263"/>
      <c r="AP188" s="263"/>
    </row>
    <row r="189" spans="1:42" s="264" customFormat="1" ht="11.25" customHeight="1" thickTop="1">
      <c r="A189" s="577">
        <v>79.319999999999993</v>
      </c>
      <c r="B189" s="577"/>
      <c r="C189" s="443">
        <v>258</v>
      </c>
      <c r="D189" s="541">
        <v>75.650000000000006</v>
      </c>
      <c r="E189" s="533">
        <f t="shared" ref="E189:E195" si="15">ROUND(A189*$D$189,-1)</f>
        <v>6000</v>
      </c>
      <c r="F189" s="533"/>
      <c r="G189" s="533"/>
      <c r="H189" s="578">
        <f t="shared" ref="H189:H195" si="16">E189*C189</f>
        <v>1548000</v>
      </c>
      <c r="I189" s="579"/>
      <c r="J189" s="579"/>
      <c r="K189" s="579"/>
      <c r="L189" s="580"/>
      <c r="M189" s="559"/>
      <c r="N189" s="559"/>
      <c r="O189" s="337"/>
      <c r="P189" s="355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63"/>
    </row>
    <row r="190" spans="1:42" s="264" customFormat="1" ht="12" customHeight="1">
      <c r="A190" s="642">
        <v>92.54</v>
      </c>
      <c r="B190" s="642"/>
      <c r="C190" s="444">
        <v>196</v>
      </c>
      <c r="D190" s="541"/>
      <c r="E190" s="552">
        <f t="shared" si="15"/>
        <v>7000</v>
      </c>
      <c r="F190" s="552"/>
      <c r="G190" s="552"/>
      <c r="H190" s="525">
        <f t="shared" si="16"/>
        <v>1372000</v>
      </c>
      <c r="I190" s="526"/>
      <c r="J190" s="526"/>
      <c r="K190" s="526"/>
      <c r="L190" s="527"/>
      <c r="M190" s="551"/>
      <c r="N190" s="551"/>
      <c r="O190" s="337"/>
      <c r="P190" s="355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</row>
    <row r="191" spans="1:42" s="264" customFormat="1" ht="12" customHeight="1">
      <c r="A191" s="642">
        <v>109.07</v>
      </c>
      <c r="B191" s="642"/>
      <c r="C191" s="444">
        <v>815</v>
      </c>
      <c r="D191" s="541"/>
      <c r="E191" s="552">
        <f t="shared" si="15"/>
        <v>8250</v>
      </c>
      <c r="F191" s="552"/>
      <c r="G191" s="552"/>
      <c r="H191" s="525">
        <f t="shared" si="16"/>
        <v>6723750</v>
      </c>
      <c r="I191" s="526"/>
      <c r="J191" s="526"/>
      <c r="K191" s="526"/>
      <c r="L191" s="527"/>
      <c r="M191" s="551"/>
      <c r="N191" s="551"/>
      <c r="O191" s="337"/>
      <c r="P191" s="355"/>
      <c r="Q191" s="337"/>
      <c r="R191" s="337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263"/>
      <c r="AM191" s="263"/>
      <c r="AN191" s="263"/>
      <c r="AO191" s="263"/>
      <c r="AP191" s="263"/>
    </row>
    <row r="192" spans="1:42" s="264" customFormat="1" ht="12" customHeight="1">
      <c r="A192" s="642">
        <v>128.9</v>
      </c>
      <c r="B192" s="642"/>
      <c r="C192" s="444">
        <v>68</v>
      </c>
      <c r="D192" s="541"/>
      <c r="E192" s="552">
        <f t="shared" si="15"/>
        <v>9750</v>
      </c>
      <c r="F192" s="552"/>
      <c r="G192" s="552"/>
      <c r="H192" s="525">
        <f t="shared" si="16"/>
        <v>663000</v>
      </c>
      <c r="I192" s="526"/>
      <c r="J192" s="526"/>
      <c r="K192" s="526"/>
      <c r="L192" s="527"/>
      <c r="M192" s="551"/>
      <c r="N192" s="551"/>
      <c r="O192" s="337"/>
      <c r="P192" s="355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</row>
    <row r="193" spans="1:42" s="264" customFormat="1" ht="12" customHeight="1">
      <c r="A193" s="642">
        <v>158.63999999999999</v>
      </c>
      <c r="B193" s="642"/>
      <c r="C193" s="444">
        <v>102</v>
      </c>
      <c r="D193" s="541"/>
      <c r="E193" s="552">
        <f t="shared" si="15"/>
        <v>12000</v>
      </c>
      <c r="F193" s="552"/>
      <c r="G193" s="552"/>
      <c r="H193" s="525">
        <f t="shared" si="16"/>
        <v>1224000</v>
      </c>
      <c r="I193" s="526"/>
      <c r="J193" s="526"/>
      <c r="K193" s="526"/>
      <c r="L193" s="527"/>
      <c r="M193" s="551"/>
      <c r="N193" s="551"/>
      <c r="O193" s="337"/>
      <c r="P193" s="355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263"/>
      <c r="AD193" s="263"/>
      <c r="AE193" s="263"/>
      <c r="AF193" s="263"/>
      <c r="AG193" s="263"/>
      <c r="AH193" s="263"/>
      <c r="AI193" s="263"/>
      <c r="AJ193" s="263"/>
      <c r="AK193" s="263"/>
      <c r="AL193" s="263"/>
      <c r="AM193" s="263"/>
      <c r="AN193" s="263"/>
      <c r="AO193" s="263"/>
      <c r="AP193" s="263"/>
    </row>
    <row r="194" spans="1:42" s="264" customFormat="1" ht="12" customHeight="1">
      <c r="A194" s="642">
        <v>188.39</v>
      </c>
      <c r="B194" s="642"/>
      <c r="C194" s="444">
        <v>34</v>
      </c>
      <c r="D194" s="541"/>
      <c r="E194" s="552">
        <f t="shared" si="15"/>
        <v>14250</v>
      </c>
      <c r="F194" s="552"/>
      <c r="G194" s="552"/>
      <c r="H194" s="525">
        <f t="shared" si="16"/>
        <v>484500</v>
      </c>
      <c r="I194" s="526"/>
      <c r="J194" s="526"/>
      <c r="K194" s="526"/>
      <c r="L194" s="527"/>
      <c r="M194" s="551"/>
      <c r="N194" s="551"/>
      <c r="O194" s="273"/>
      <c r="P194" s="276"/>
      <c r="Q194" s="273"/>
      <c r="R194" s="273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263"/>
      <c r="AM194" s="263"/>
      <c r="AN194" s="263"/>
      <c r="AO194" s="263"/>
      <c r="AP194" s="263"/>
    </row>
    <row r="195" spans="1:42" s="264" customFormat="1" ht="12" customHeight="1">
      <c r="A195" s="642">
        <v>221.44</v>
      </c>
      <c r="B195" s="642"/>
      <c r="C195" s="444">
        <v>34</v>
      </c>
      <c r="D195" s="542"/>
      <c r="E195" s="552">
        <f t="shared" si="15"/>
        <v>16750</v>
      </c>
      <c r="F195" s="552"/>
      <c r="G195" s="552"/>
      <c r="H195" s="525">
        <f t="shared" si="16"/>
        <v>569500</v>
      </c>
      <c r="I195" s="526"/>
      <c r="J195" s="526"/>
      <c r="K195" s="526"/>
      <c r="L195" s="527"/>
      <c r="M195" s="555"/>
      <c r="N195" s="555"/>
      <c r="O195" s="397"/>
      <c r="P195" s="398"/>
      <c r="Q195" s="397"/>
      <c r="R195" s="39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</row>
    <row r="196" spans="1:42" s="264" customFormat="1" ht="11.25" customHeight="1">
      <c r="A196" s="523" t="s">
        <v>552</v>
      </c>
      <c r="B196" s="674"/>
      <c r="C196" s="445">
        <f>SUM(C189:C195)</f>
        <v>1507</v>
      </c>
      <c r="D196" s="446"/>
      <c r="E196" s="552"/>
      <c r="F196" s="552"/>
      <c r="G196" s="552"/>
      <c r="H196" s="528">
        <f>SUM(H189:H195)</f>
        <v>12584750</v>
      </c>
      <c r="I196" s="529"/>
      <c r="J196" s="529"/>
      <c r="K196" s="529"/>
      <c r="L196" s="530"/>
      <c r="M196" s="295"/>
      <c r="N196" s="380"/>
      <c r="O196" s="371"/>
      <c r="P196" s="372"/>
      <c r="Q196" s="371"/>
      <c r="R196" s="371"/>
      <c r="S196" s="273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263"/>
      <c r="AM196" s="263"/>
      <c r="AN196" s="263"/>
      <c r="AO196" s="263"/>
      <c r="AP196" s="263"/>
    </row>
    <row r="197" spans="1:42" s="264" customFormat="1" ht="3.75" customHeight="1">
      <c r="A197" s="397"/>
      <c r="B197" s="397"/>
      <c r="C197" s="397"/>
      <c r="D197" s="397"/>
      <c r="E197" s="397"/>
      <c r="F197" s="397"/>
      <c r="G197" s="397"/>
      <c r="H197" s="397"/>
      <c r="I197" s="397"/>
      <c r="J197" s="397"/>
      <c r="K197" s="397"/>
      <c r="L197" s="397"/>
      <c r="M197" s="397"/>
      <c r="N197" s="397"/>
      <c r="O197" s="373"/>
      <c r="P197" s="374"/>
      <c r="Q197" s="373"/>
      <c r="R197" s="373"/>
      <c r="S197" s="397"/>
      <c r="T197" s="397"/>
      <c r="U197" s="397"/>
      <c r="V197" s="397"/>
      <c r="W197" s="397"/>
      <c r="X197" s="397"/>
      <c r="Y197" s="397"/>
      <c r="Z197" s="397"/>
      <c r="AA197" s="397"/>
      <c r="AB197" s="397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</row>
    <row r="198" spans="1:42" s="264" customFormat="1" ht="14.25" customHeight="1">
      <c r="A198" s="383" t="s">
        <v>488</v>
      </c>
      <c r="B198" s="383"/>
      <c r="C198" s="383"/>
      <c r="D198" s="300" t="s">
        <v>422</v>
      </c>
      <c r="E198" s="300"/>
      <c r="F198" s="300"/>
      <c r="G198" s="300"/>
      <c r="H198" s="300"/>
      <c r="I198" s="300"/>
      <c r="J198" s="300"/>
      <c r="K198" s="300"/>
      <c r="M198" s="561">
        <f>D201</f>
        <v>1207840</v>
      </c>
      <c r="N198" s="561"/>
      <c r="O198" s="336"/>
      <c r="P198" s="377"/>
      <c r="Q198" s="336"/>
      <c r="R198" s="336"/>
      <c r="S198" s="371"/>
      <c r="T198" s="371"/>
      <c r="U198" s="371"/>
      <c r="V198" s="371"/>
      <c r="W198" s="371"/>
      <c r="X198" s="371"/>
      <c r="Y198" s="371"/>
      <c r="Z198" s="371"/>
      <c r="AA198" s="371"/>
      <c r="AB198" s="371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263"/>
      <c r="AM198" s="263"/>
      <c r="AN198" s="263"/>
      <c r="AO198" s="263"/>
      <c r="AP198" s="263"/>
    </row>
    <row r="199" spans="1:42" s="264" customFormat="1" ht="12.75" customHeight="1">
      <c r="A199" s="256" t="s">
        <v>489</v>
      </c>
      <c r="B199" s="373"/>
      <c r="D199" s="373"/>
      <c r="E199" s="373"/>
      <c r="F199" s="373"/>
      <c r="G199" s="373"/>
      <c r="H199" s="373"/>
      <c r="I199" s="373"/>
      <c r="J199" s="373"/>
      <c r="K199" s="373"/>
      <c r="L199" s="373"/>
      <c r="M199" s="373"/>
      <c r="N199" s="373"/>
      <c r="O199" s="378"/>
      <c r="P199" s="379"/>
      <c r="Q199" s="378"/>
      <c r="R199" s="378"/>
      <c r="S199" s="373"/>
      <c r="T199" s="373"/>
      <c r="U199" s="373"/>
      <c r="V199" s="373"/>
      <c r="W199" s="373"/>
      <c r="X199" s="373"/>
      <c r="Y199" s="373"/>
      <c r="Z199" s="373"/>
      <c r="AA199" s="373"/>
      <c r="AB199" s="37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263"/>
      <c r="AM199" s="263"/>
      <c r="AN199" s="263"/>
      <c r="AO199" s="263"/>
      <c r="AP199" s="263"/>
    </row>
    <row r="200" spans="1:42" s="264" customFormat="1" ht="12" customHeight="1" thickBot="1">
      <c r="A200" s="560" t="s">
        <v>490</v>
      </c>
      <c r="B200" s="560"/>
      <c r="C200" s="560"/>
      <c r="D200" s="560" t="s">
        <v>491</v>
      </c>
      <c r="E200" s="560"/>
      <c r="F200" s="560"/>
      <c r="G200" s="560" t="s">
        <v>492</v>
      </c>
      <c r="H200" s="560"/>
      <c r="I200" s="560"/>
      <c r="J200" s="560"/>
      <c r="K200" s="560"/>
      <c r="L200" s="560"/>
      <c r="M200" s="560"/>
      <c r="N200" s="560"/>
      <c r="O200" s="376"/>
      <c r="P200" s="375"/>
      <c r="Q200" s="376"/>
      <c r="R200" s="376"/>
      <c r="S200" s="336"/>
      <c r="T200" s="336"/>
      <c r="U200" s="336"/>
      <c r="V200" s="336"/>
      <c r="W200" s="336"/>
      <c r="X200" s="336"/>
      <c r="Y200" s="336"/>
      <c r="Z200" s="336"/>
      <c r="AA200" s="336"/>
      <c r="AB200" s="336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</row>
    <row r="201" spans="1:42" s="264" customFormat="1" ht="20.25" customHeight="1" thickTop="1">
      <c r="A201" s="630" t="s">
        <v>493</v>
      </c>
      <c r="B201" s="630"/>
      <c r="C201" s="630"/>
      <c r="D201" s="649">
        <v>1207840</v>
      </c>
      <c r="E201" s="650"/>
      <c r="F201" s="651"/>
      <c r="G201" s="622" t="s">
        <v>494</v>
      </c>
      <c r="H201" s="623"/>
      <c r="I201" s="623"/>
      <c r="J201" s="623"/>
      <c r="K201" s="623"/>
      <c r="L201" s="623"/>
      <c r="M201" s="623"/>
      <c r="N201" s="624"/>
      <c r="O201" s="340"/>
      <c r="P201" s="341"/>
      <c r="Q201" s="340"/>
      <c r="R201" s="340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</row>
    <row r="202" spans="1:42" s="264" customFormat="1" ht="12.75" customHeight="1">
      <c r="A202" s="621" t="s">
        <v>495</v>
      </c>
      <c r="B202" s="621"/>
      <c r="C202" s="621"/>
      <c r="D202" s="621"/>
      <c r="E202" s="621"/>
      <c r="F202" s="621"/>
      <c r="G202" s="621"/>
      <c r="H202" s="621"/>
      <c r="I202" s="621"/>
      <c r="J202" s="621"/>
      <c r="K202" s="621"/>
      <c r="L202" s="621"/>
      <c r="M202" s="621"/>
      <c r="N202" s="621"/>
      <c r="P202" s="263"/>
      <c r="S202" s="376"/>
      <c r="T202" s="376"/>
      <c r="U202" s="376"/>
      <c r="V202" s="376"/>
      <c r="W202" s="376"/>
      <c r="X202" s="376"/>
      <c r="Y202" s="376"/>
      <c r="Z202" s="376"/>
      <c r="AA202" s="376"/>
      <c r="AB202" s="376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263"/>
      <c r="AM202" s="263"/>
      <c r="AN202" s="263"/>
      <c r="AO202" s="263"/>
      <c r="AP202" s="263"/>
    </row>
    <row r="203" spans="1:42" s="264" customFormat="1" ht="12.75" customHeight="1">
      <c r="A203" s="562">
        <f>M198</f>
        <v>1207840</v>
      </c>
      <c r="B203" s="562"/>
      <c r="C203" s="562"/>
      <c r="D203" s="338">
        <v>166370</v>
      </c>
      <c r="E203" s="387" t="s">
        <v>485</v>
      </c>
      <c r="F203" s="248" t="s">
        <v>409</v>
      </c>
      <c r="G203" s="563">
        <f>ROUND(A203/D203,2)</f>
        <v>7.26</v>
      </c>
      <c r="H203" s="563"/>
      <c r="I203" s="564"/>
      <c r="J203" s="564"/>
      <c r="K203" s="564"/>
      <c r="L203" s="564"/>
      <c r="M203" s="564"/>
      <c r="N203" s="564"/>
      <c r="O203" s="337"/>
      <c r="P203" s="355"/>
      <c r="Q203" s="337"/>
      <c r="R203" s="337"/>
      <c r="S203" s="340"/>
      <c r="T203" s="340"/>
      <c r="U203" s="340"/>
      <c r="V203" s="340"/>
      <c r="W203" s="340"/>
      <c r="X203" s="340"/>
      <c r="Y203" s="340"/>
      <c r="Z203" s="340"/>
      <c r="AA203" s="340"/>
      <c r="AB203" s="340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</row>
    <row r="204" spans="1:42" s="264" customFormat="1" ht="11.25" customHeight="1" thickBot="1">
      <c r="A204" s="626" t="s">
        <v>412</v>
      </c>
      <c r="B204" s="626"/>
      <c r="C204" s="388" t="s">
        <v>413</v>
      </c>
      <c r="D204" s="305" t="s">
        <v>414</v>
      </c>
      <c r="E204" s="575" t="s">
        <v>415</v>
      </c>
      <c r="F204" s="575"/>
      <c r="G204" s="575"/>
      <c r="H204" s="548" t="s">
        <v>416</v>
      </c>
      <c r="I204" s="549"/>
      <c r="J204" s="549"/>
      <c r="K204" s="549"/>
      <c r="L204" s="550"/>
      <c r="M204" s="575" t="s">
        <v>430</v>
      </c>
      <c r="N204" s="575"/>
      <c r="O204" s="337"/>
      <c r="P204" s="355"/>
      <c r="Q204" s="337"/>
      <c r="R204" s="337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263"/>
      <c r="AM204" s="263"/>
      <c r="AN204" s="263"/>
      <c r="AO204" s="263"/>
      <c r="AP204" s="263"/>
    </row>
    <row r="205" spans="1:42" s="264" customFormat="1" ht="13.5" customHeight="1" thickTop="1">
      <c r="A205" s="628">
        <v>79.319999999999993</v>
      </c>
      <c r="B205" s="628"/>
      <c r="C205" s="360">
        <v>258</v>
      </c>
      <c r="D205" s="553">
        <f>G203</f>
        <v>7.26</v>
      </c>
      <c r="E205" s="625">
        <f t="shared" ref="E205:E211" si="17">ROUND(A205*$D$205,-1)</f>
        <v>580</v>
      </c>
      <c r="F205" s="625"/>
      <c r="G205" s="625"/>
      <c r="H205" s="556">
        <f t="shared" ref="H205:H211" si="18">ROUND(E205*C205,0)</f>
        <v>149640</v>
      </c>
      <c r="I205" s="557"/>
      <c r="J205" s="557"/>
      <c r="K205" s="557"/>
      <c r="L205" s="558"/>
      <c r="M205" s="559"/>
      <c r="N205" s="559"/>
      <c r="O205" s="337"/>
      <c r="P205" s="355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</row>
    <row r="206" spans="1:42" s="264" customFormat="1" ht="13.5" customHeight="1">
      <c r="A206" s="547">
        <v>92.54</v>
      </c>
      <c r="B206" s="547"/>
      <c r="C206" s="349">
        <v>196</v>
      </c>
      <c r="D206" s="553"/>
      <c r="E206" s="546">
        <f t="shared" si="17"/>
        <v>670</v>
      </c>
      <c r="F206" s="546"/>
      <c r="G206" s="546"/>
      <c r="H206" s="613">
        <f t="shared" si="18"/>
        <v>131320</v>
      </c>
      <c r="I206" s="614"/>
      <c r="J206" s="614"/>
      <c r="K206" s="614"/>
      <c r="L206" s="615"/>
      <c r="M206" s="551"/>
      <c r="N206" s="551"/>
      <c r="O206" s="337"/>
      <c r="P206" s="355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263"/>
      <c r="AM206" s="263"/>
      <c r="AN206" s="263"/>
      <c r="AO206" s="263"/>
      <c r="AP206" s="263"/>
    </row>
    <row r="207" spans="1:42" s="264" customFormat="1" ht="13.5" customHeight="1">
      <c r="A207" s="547">
        <v>109.07</v>
      </c>
      <c r="B207" s="547"/>
      <c r="C207" s="349">
        <v>815</v>
      </c>
      <c r="D207" s="553"/>
      <c r="E207" s="546">
        <f t="shared" si="17"/>
        <v>790</v>
      </c>
      <c r="F207" s="546"/>
      <c r="G207" s="546"/>
      <c r="H207" s="613">
        <f t="shared" si="18"/>
        <v>643850</v>
      </c>
      <c r="I207" s="614"/>
      <c r="J207" s="614"/>
      <c r="K207" s="614"/>
      <c r="L207" s="615"/>
      <c r="M207" s="551"/>
      <c r="N207" s="551"/>
      <c r="O207" s="337"/>
      <c r="P207" s="355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263"/>
      <c r="AM207" s="263"/>
      <c r="AN207" s="263"/>
      <c r="AO207" s="263"/>
      <c r="AP207" s="263"/>
    </row>
    <row r="208" spans="1:42" s="264" customFormat="1" ht="13.5" customHeight="1">
      <c r="A208" s="547">
        <v>128.9</v>
      </c>
      <c r="B208" s="547"/>
      <c r="C208" s="349">
        <v>68</v>
      </c>
      <c r="D208" s="553"/>
      <c r="E208" s="546">
        <f t="shared" si="17"/>
        <v>940</v>
      </c>
      <c r="F208" s="546"/>
      <c r="G208" s="546"/>
      <c r="H208" s="613">
        <f t="shared" si="18"/>
        <v>63920</v>
      </c>
      <c r="I208" s="614"/>
      <c r="J208" s="614"/>
      <c r="K208" s="614"/>
      <c r="L208" s="615"/>
      <c r="M208" s="551"/>
      <c r="N208" s="551"/>
      <c r="O208" s="337"/>
      <c r="P208" s="355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</row>
    <row r="209" spans="1:42" s="264" customFormat="1" ht="13.5" customHeight="1">
      <c r="A209" s="547">
        <v>158.63999999999999</v>
      </c>
      <c r="B209" s="547"/>
      <c r="C209" s="349">
        <v>102</v>
      </c>
      <c r="D209" s="553"/>
      <c r="E209" s="546">
        <f t="shared" si="17"/>
        <v>1150</v>
      </c>
      <c r="F209" s="546"/>
      <c r="G209" s="546"/>
      <c r="H209" s="613">
        <f t="shared" si="18"/>
        <v>117300</v>
      </c>
      <c r="I209" s="614"/>
      <c r="J209" s="614"/>
      <c r="K209" s="614"/>
      <c r="L209" s="615"/>
      <c r="M209" s="551"/>
      <c r="N209" s="551"/>
      <c r="O209" s="337"/>
      <c r="P209" s="355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</row>
    <row r="210" spans="1:42" s="264" customFormat="1" ht="13.5" customHeight="1">
      <c r="A210" s="547">
        <v>188.39</v>
      </c>
      <c r="B210" s="547"/>
      <c r="C210" s="349">
        <v>34</v>
      </c>
      <c r="D210" s="553"/>
      <c r="E210" s="546">
        <f t="shared" si="17"/>
        <v>1370</v>
      </c>
      <c r="F210" s="546"/>
      <c r="G210" s="546"/>
      <c r="H210" s="613">
        <f t="shared" si="18"/>
        <v>46580</v>
      </c>
      <c r="I210" s="614"/>
      <c r="J210" s="614"/>
      <c r="K210" s="614"/>
      <c r="L210" s="615"/>
      <c r="M210" s="551"/>
      <c r="N210" s="551"/>
      <c r="O210" s="273"/>
      <c r="P210" s="276"/>
      <c r="Q210" s="273"/>
      <c r="R210" s="273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263"/>
      <c r="AD210" s="263"/>
      <c r="AE210" s="263"/>
      <c r="AF210" s="263"/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263"/>
    </row>
    <row r="211" spans="1:42" s="264" customFormat="1" ht="13.5" customHeight="1">
      <c r="A211" s="547">
        <v>221.44</v>
      </c>
      <c r="B211" s="547"/>
      <c r="C211" s="349">
        <v>34</v>
      </c>
      <c r="D211" s="554"/>
      <c r="E211" s="546">
        <f t="shared" si="17"/>
        <v>1610</v>
      </c>
      <c r="F211" s="546"/>
      <c r="G211" s="546"/>
      <c r="H211" s="613">
        <f t="shared" si="18"/>
        <v>54740</v>
      </c>
      <c r="I211" s="614"/>
      <c r="J211" s="614"/>
      <c r="K211" s="614"/>
      <c r="L211" s="615"/>
      <c r="M211" s="555"/>
      <c r="N211" s="555"/>
      <c r="O211" s="273"/>
      <c r="P211" s="276"/>
      <c r="Q211" s="273"/>
      <c r="R211" s="273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263"/>
      <c r="AM211" s="263"/>
      <c r="AN211" s="263"/>
      <c r="AO211" s="263"/>
      <c r="AP211" s="263"/>
    </row>
    <row r="212" spans="1:42" s="264" customFormat="1" ht="12" customHeight="1">
      <c r="A212" s="643" t="s">
        <v>418</v>
      </c>
      <c r="B212" s="644"/>
      <c r="C212" s="364">
        <f>SUM(C205:C211)</f>
        <v>1507</v>
      </c>
      <c r="D212" s="365"/>
      <c r="E212" s="546"/>
      <c r="F212" s="546"/>
      <c r="G212" s="546"/>
      <c r="H212" s="572">
        <f>SUM(H205:H211)</f>
        <v>1207350</v>
      </c>
      <c r="I212" s="573"/>
      <c r="J212" s="573"/>
      <c r="K212" s="573"/>
      <c r="L212" s="574"/>
      <c r="M212" s="295" t="s">
        <v>419</v>
      </c>
      <c r="N212" s="380">
        <f>H212-A203</f>
        <v>-490</v>
      </c>
      <c r="O212" s="371"/>
      <c r="P212" s="372"/>
      <c r="Q212" s="371"/>
      <c r="R212" s="371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263"/>
      <c r="AM212" s="263"/>
      <c r="AN212" s="263"/>
      <c r="AO212" s="263"/>
      <c r="AP212" s="263"/>
    </row>
    <row r="213" spans="1:42" s="264" customFormat="1" ht="2.25" customHeight="1">
      <c r="C213" s="337"/>
      <c r="E213" s="389"/>
      <c r="F213" s="389"/>
      <c r="G213" s="389"/>
      <c r="H213" s="390"/>
      <c r="I213" s="390"/>
      <c r="J213" s="390"/>
      <c r="K213" s="390"/>
      <c r="L213" s="390"/>
      <c r="N213" s="273"/>
      <c r="O213" s="399"/>
      <c r="P213" s="400"/>
      <c r="Q213" s="399"/>
      <c r="R213" s="399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63"/>
      <c r="AD213" s="263"/>
      <c r="AE213" s="263"/>
      <c r="AF213" s="263"/>
      <c r="AG213" s="263"/>
      <c r="AH213" s="263"/>
      <c r="AI213" s="263"/>
      <c r="AJ213" s="263"/>
      <c r="AK213" s="263"/>
      <c r="AL213" s="263"/>
      <c r="AM213" s="263"/>
      <c r="AN213" s="263"/>
      <c r="AO213" s="263"/>
      <c r="AP213" s="263"/>
    </row>
    <row r="214" spans="1:42" s="264" customFormat="1" ht="12.75" customHeight="1">
      <c r="A214" s="383" t="s">
        <v>496</v>
      </c>
      <c r="B214" s="383"/>
      <c r="C214" s="383"/>
      <c r="D214" s="300" t="s">
        <v>422</v>
      </c>
      <c r="E214" s="300"/>
      <c r="F214" s="300"/>
      <c r="G214" s="300"/>
      <c r="H214" s="300"/>
      <c r="I214" s="300"/>
      <c r="J214" s="300"/>
      <c r="K214" s="300"/>
      <c r="M214" s="561">
        <v>1571800</v>
      </c>
      <c r="N214" s="561"/>
      <c r="O214" s="401"/>
      <c r="P214" s="402"/>
      <c r="Q214" s="401"/>
      <c r="R214" s="401"/>
      <c r="S214" s="371"/>
      <c r="T214" s="371"/>
      <c r="U214" s="371"/>
      <c r="V214" s="371"/>
      <c r="W214" s="371"/>
      <c r="X214" s="371"/>
      <c r="Y214" s="371"/>
      <c r="Z214" s="371"/>
      <c r="AA214" s="371"/>
      <c r="AB214" s="371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263"/>
      <c r="AM214" s="263"/>
      <c r="AN214" s="263"/>
      <c r="AO214" s="263"/>
      <c r="AP214" s="263"/>
    </row>
    <row r="215" spans="1:42" s="264" customFormat="1" ht="13.5" customHeight="1">
      <c r="A215" s="376" t="s">
        <v>497</v>
      </c>
      <c r="B215" s="383"/>
      <c r="C215" s="383"/>
      <c r="D215" s="249"/>
      <c r="E215" s="249"/>
      <c r="F215" s="249"/>
      <c r="G215" s="249"/>
      <c r="H215" s="249"/>
      <c r="I215" s="249"/>
      <c r="J215" s="249"/>
      <c r="K215" s="249"/>
      <c r="L215" s="399"/>
      <c r="M215" s="399"/>
      <c r="N215" s="399"/>
      <c r="O215" s="340"/>
      <c r="P215" s="341"/>
      <c r="Q215" s="340"/>
      <c r="R215" s="340"/>
      <c r="S215" s="399"/>
      <c r="T215" s="399"/>
      <c r="U215" s="399"/>
      <c r="V215" s="399"/>
      <c r="W215" s="399"/>
      <c r="X215" s="399"/>
      <c r="Y215" s="399"/>
      <c r="Z215" s="399"/>
      <c r="AA215" s="399"/>
      <c r="AB215" s="399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</row>
    <row r="216" spans="1:42" s="401" customFormat="1" ht="12" customHeight="1">
      <c r="A216" s="376" t="s">
        <v>498</v>
      </c>
      <c r="B216" s="383"/>
      <c r="C216" s="383"/>
      <c r="O216" s="403"/>
      <c r="P216" s="263"/>
      <c r="Q216" s="264"/>
      <c r="R216" s="264"/>
      <c r="AC216" s="402"/>
      <c r="AD216" s="402"/>
      <c r="AE216" s="402"/>
      <c r="AF216" s="402"/>
      <c r="AG216" s="402"/>
      <c r="AH216" s="402"/>
      <c r="AI216" s="402"/>
      <c r="AJ216" s="402"/>
      <c r="AK216" s="402"/>
      <c r="AL216" s="402"/>
      <c r="AM216" s="402"/>
      <c r="AN216" s="402"/>
      <c r="AO216" s="402"/>
      <c r="AP216" s="402"/>
    </row>
    <row r="217" spans="1:42" s="264" customFormat="1" ht="12" customHeight="1">
      <c r="A217" s="562">
        <f>M214</f>
        <v>1571800</v>
      </c>
      <c r="B217" s="562"/>
      <c r="C217" s="562"/>
      <c r="D217" s="338">
        <v>166370</v>
      </c>
      <c r="E217" s="387" t="s">
        <v>485</v>
      </c>
      <c r="F217" s="248" t="s">
        <v>409</v>
      </c>
      <c r="G217" s="563">
        <f>ROUND(A217/D217,2)</f>
        <v>9.4499999999999993</v>
      </c>
      <c r="H217" s="563"/>
      <c r="I217" s="564"/>
      <c r="J217" s="564"/>
      <c r="K217" s="564"/>
      <c r="L217" s="564"/>
      <c r="M217" s="564"/>
      <c r="N217" s="564"/>
      <c r="O217" s="337"/>
      <c r="P217" s="355"/>
      <c r="Q217" s="337"/>
      <c r="R217" s="337"/>
      <c r="S217" s="340"/>
      <c r="T217" s="340"/>
      <c r="U217" s="340"/>
      <c r="V217" s="340"/>
      <c r="W217" s="340"/>
      <c r="X217" s="340"/>
      <c r="Y217" s="340"/>
      <c r="Z217" s="340"/>
      <c r="AA217" s="340"/>
      <c r="AB217" s="340"/>
      <c r="AC217" s="304"/>
      <c r="AD217" s="404"/>
      <c r="AE217" s="404"/>
      <c r="AF217" s="263"/>
      <c r="AG217" s="263"/>
      <c r="AH217" s="263"/>
      <c r="AI217" s="263"/>
      <c r="AJ217" s="263"/>
      <c r="AK217" s="263"/>
      <c r="AL217" s="263"/>
      <c r="AM217" s="263"/>
      <c r="AN217" s="372"/>
      <c r="AO217" s="372"/>
      <c r="AP217" s="372"/>
    </row>
    <row r="218" spans="1:42" s="264" customFormat="1" ht="12" customHeight="1" thickBot="1">
      <c r="A218" s="626" t="s">
        <v>412</v>
      </c>
      <c r="B218" s="626"/>
      <c r="C218" s="388" t="s">
        <v>413</v>
      </c>
      <c r="D218" s="305" t="s">
        <v>414</v>
      </c>
      <c r="E218" s="575" t="s">
        <v>415</v>
      </c>
      <c r="F218" s="575"/>
      <c r="G218" s="575"/>
      <c r="H218" s="548" t="s">
        <v>416</v>
      </c>
      <c r="I218" s="549"/>
      <c r="J218" s="549"/>
      <c r="K218" s="549"/>
      <c r="L218" s="550"/>
      <c r="M218" s="575" t="s">
        <v>430</v>
      </c>
      <c r="N218" s="575"/>
      <c r="O218" s="337"/>
      <c r="P218" s="355"/>
      <c r="Q218" s="337"/>
      <c r="R218" s="337"/>
      <c r="AC218" s="809"/>
      <c r="AD218" s="809"/>
      <c r="AE218" s="809"/>
      <c r="AF218" s="809"/>
      <c r="AG218" s="809"/>
      <c r="AH218" s="809"/>
      <c r="AI218" s="809"/>
      <c r="AJ218" s="809"/>
      <c r="AK218" s="809"/>
      <c r="AL218" s="809"/>
      <c r="AM218" s="809"/>
      <c r="AN218" s="809"/>
      <c r="AO218" s="809"/>
      <c r="AP218" s="263"/>
    </row>
    <row r="219" spans="1:42" s="264" customFormat="1" ht="14.25" customHeight="1" thickTop="1">
      <c r="A219" s="628">
        <v>79.319999999999993</v>
      </c>
      <c r="B219" s="628"/>
      <c r="C219" s="360">
        <v>258</v>
      </c>
      <c r="D219" s="553">
        <f>G217</f>
        <v>9.4499999999999993</v>
      </c>
      <c r="E219" s="625">
        <f>ROUND(A219*$D$219,-1)</f>
        <v>750</v>
      </c>
      <c r="F219" s="625"/>
      <c r="G219" s="625"/>
      <c r="H219" s="556">
        <f>ROUND(E219*C219,0)</f>
        <v>193500</v>
      </c>
      <c r="I219" s="557"/>
      <c r="J219" s="557"/>
      <c r="K219" s="557"/>
      <c r="L219" s="558"/>
      <c r="M219" s="559"/>
      <c r="N219" s="559"/>
      <c r="O219" s="337"/>
      <c r="P219" s="355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809"/>
      <c r="AD219" s="809"/>
      <c r="AE219" s="809"/>
      <c r="AF219" s="809"/>
      <c r="AG219" s="809"/>
      <c r="AH219" s="809"/>
      <c r="AI219" s="809"/>
      <c r="AJ219" s="809"/>
      <c r="AK219" s="811"/>
      <c r="AL219" s="812"/>
      <c r="AM219" s="812"/>
      <c r="AN219" s="811"/>
      <c r="AO219" s="812"/>
      <c r="AP219" s="811"/>
    </row>
    <row r="220" spans="1:42" s="264" customFormat="1" ht="14.25" customHeight="1">
      <c r="A220" s="547">
        <v>92.54</v>
      </c>
      <c r="B220" s="547"/>
      <c r="C220" s="349">
        <v>196</v>
      </c>
      <c r="D220" s="553"/>
      <c r="E220" s="546">
        <f t="shared" ref="E220:E225" si="19">ROUND(A220*$D$219,-1)</f>
        <v>870</v>
      </c>
      <c r="F220" s="546"/>
      <c r="G220" s="546"/>
      <c r="H220" s="613">
        <f t="shared" ref="H220:H225" si="20">ROUND(E220*C220,0)</f>
        <v>170520</v>
      </c>
      <c r="I220" s="614"/>
      <c r="J220" s="614"/>
      <c r="K220" s="614"/>
      <c r="L220" s="615"/>
      <c r="M220" s="551"/>
      <c r="N220" s="551"/>
      <c r="O220" s="337"/>
      <c r="P220" s="355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809"/>
      <c r="AD220" s="809"/>
      <c r="AE220" s="809"/>
      <c r="AF220" s="809"/>
      <c r="AG220" s="809"/>
      <c r="AH220" s="809"/>
      <c r="AI220" s="809"/>
      <c r="AJ220" s="809"/>
      <c r="AK220" s="812"/>
      <c r="AL220" s="812"/>
      <c r="AM220" s="812"/>
      <c r="AN220" s="812"/>
      <c r="AO220" s="812"/>
      <c r="AP220" s="812"/>
    </row>
    <row r="221" spans="1:42" s="264" customFormat="1" ht="14.25" customHeight="1">
      <c r="A221" s="547">
        <v>109.07</v>
      </c>
      <c r="B221" s="547"/>
      <c r="C221" s="349">
        <v>815</v>
      </c>
      <c r="D221" s="553"/>
      <c r="E221" s="546">
        <f t="shared" si="19"/>
        <v>1030</v>
      </c>
      <c r="F221" s="546"/>
      <c r="G221" s="546"/>
      <c r="H221" s="613">
        <f t="shared" si="20"/>
        <v>839450</v>
      </c>
      <c r="I221" s="614"/>
      <c r="J221" s="614"/>
      <c r="K221" s="614"/>
      <c r="L221" s="615"/>
      <c r="M221" s="551"/>
      <c r="N221" s="551"/>
      <c r="O221" s="337"/>
      <c r="P221" s="355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817"/>
      <c r="AD221" s="817"/>
      <c r="AE221" s="816"/>
      <c r="AF221" s="810"/>
      <c r="AG221" s="405"/>
      <c r="AH221" s="813"/>
      <c r="AI221" s="813"/>
      <c r="AJ221" s="813"/>
      <c r="AK221" s="810"/>
      <c r="AL221" s="809"/>
      <c r="AM221" s="809"/>
      <c r="AN221" s="810"/>
      <c r="AO221" s="809"/>
      <c r="AP221" s="406"/>
    </row>
    <row r="222" spans="1:42" s="264" customFormat="1" ht="14.25" customHeight="1">
      <c r="A222" s="547">
        <v>128.9</v>
      </c>
      <c r="B222" s="547"/>
      <c r="C222" s="349">
        <v>68</v>
      </c>
      <c r="D222" s="553"/>
      <c r="E222" s="546">
        <f t="shared" si="19"/>
        <v>1220</v>
      </c>
      <c r="F222" s="546"/>
      <c r="G222" s="546"/>
      <c r="H222" s="613">
        <f t="shared" si="20"/>
        <v>82960</v>
      </c>
      <c r="I222" s="614"/>
      <c r="J222" s="614"/>
      <c r="K222" s="614"/>
      <c r="L222" s="615"/>
      <c r="M222" s="551"/>
      <c r="N222" s="551"/>
      <c r="O222" s="337"/>
      <c r="P222" s="355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817"/>
      <c r="AD222" s="817"/>
      <c r="AE222" s="816"/>
      <c r="AF222" s="810"/>
      <c r="AG222" s="405"/>
      <c r="AH222" s="815"/>
      <c r="AI222" s="815"/>
      <c r="AJ222" s="815"/>
      <c r="AK222" s="814"/>
      <c r="AL222" s="814"/>
      <c r="AM222" s="814"/>
      <c r="AN222" s="810"/>
      <c r="AO222" s="810"/>
      <c r="AP222" s="407"/>
    </row>
    <row r="223" spans="1:42" s="264" customFormat="1" ht="14.25" customHeight="1">
      <c r="A223" s="547">
        <v>158.63999999999999</v>
      </c>
      <c r="B223" s="547"/>
      <c r="C223" s="349">
        <v>102</v>
      </c>
      <c r="D223" s="553"/>
      <c r="E223" s="546">
        <f t="shared" si="19"/>
        <v>1500</v>
      </c>
      <c r="F223" s="546"/>
      <c r="G223" s="546"/>
      <c r="H223" s="613">
        <f t="shared" si="20"/>
        <v>153000</v>
      </c>
      <c r="I223" s="614"/>
      <c r="J223" s="614"/>
      <c r="K223" s="614"/>
      <c r="L223" s="615"/>
      <c r="M223" s="551"/>
      <c r="N223" s="551"/>
      <c r="O223" s="337"/>
      <c r="P223" s="355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817"/>
      <c r="AD223" s="817"/>
      <c r="AE223" s="816"/>
      <c r="AF223" s="810"/>
      <c r="AG223" s="405"/>
      <c r="AH223" s="815"/>
      <c r="AI223" s="815"/>
      <c r="AJ223" s="815"/>
      <c r="AK223" s="810"/>
      <c r="AL223" s="810"/>
      <c r="AM223" s="810"/>
      <c r="AN223" s="810"/>
      <c r="AO223" s="810"/>
      <c r="AP223" s="406"/>
    </row>
    <row r="224" spans="1:42" s="264" customFormat="1" ht="14.25" customHeight="1">
      <c r="A224" s="547">
        <v>188.39</v>
      </c>
      <c r="B224" s="547"/>
      <c r="C224" s="349">
        <v>34</v>
      </c>
      <c r="D224" s="553"/>
      <c r="E224" s="546">
        <f t="shared" si="19"/>
        <v>1780</v>
      </c>
      <c r="F224" s="546"/>
      <c r="G224" s="546"/>
      <c r="H224" s="613">
        <f t="shared" si="20"/>
        <v>60520</v>
      </c>
      <c r="I224" s="614"/>
      <c r="J224" s="614"/>
      <c r="K224" s="614"/>
      <c r="L224" s="615"/>
      <c r="M224" s="551"/>
      <c r="N224" s="551"/>
      <c r="O224" s="273"/>
      <c r="P224" s="276"/>
      <c r="Q224" s="273"/>
      <c r="R224" s="273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818"/>
      <c r="AD224" s="818"/>
      <c r="AE224" s="818"/>
      <c r="AF224" s="818"/>
      <c r="AG224" s="818"/>
      <c r="AH224" s="818"/>
      <c r="AI224" s="818"/>
      <c r="AJ224" s="818"/>
      <c r="AK224" s="818"/>
      <c r="AL224" s="818"/>
      <c r="AM224" s="818"/>
      <c r="AN224" s="818"/>
      <c r="AO224" s="818"/>
      <c r="AP224" s="818"/>
    </row>
    <row r="225" spans="1:42" s="264" customFormat="1" ht="14.25" customHeight="1">
      <c r="A225" s="547">
        <v>221.44</v>
      </c>
      <c r="B225" s="547"/>
      <c r="C225" s="349">
        <v>34</v>
      </c>
      <c r="D225" s="554"/>
      <c r="E225" s="546">
        <f t="shared" si="19"/>
        <v>2090</v>
      </c>
      <c r="F225" s="546"/>
      <c r="G225" s="546"/>
      <c r="H225" s="613">
        <f t="shared" si="20"/>
        <v>71060</v>
      </c>
      <c r="I225" s="614"/>
      <c r="J225" s="614"/>
      <c r="K225" s="614"/>
      <c r="L225" s="615"/>
      <c r="M225" s="555"/>
      <c r="N225" s="555"/>
      <c r="O225" s="273"/>
      <c r="P225" s="276"/>
      <c r="Q225" s="273"/>
      <c r="R225" s="273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789"/>
      <c r="AD225" s="789"/>
      <c r="AE225" s="789"/>
      <c r="AF225" s="789"/>
      <c r="AG225" s="789"/>
      <c r="AH225" s="789"/>
      <c r="AI225" s="789"/>
      <c r="AJ225" s="789"/>
      <c r="AK225" s="789"/>
      <c r="AL225" s="789"/>
      <c r="AM225" s="789"/>
      <c r="AN225" s="789"/>
      <c r="AO225" s="789"/>
      <c r="AP225" s="789"/>
    </row>
    <row r="226" spans="1:42" s="264" customFormat="1" ht="12" customHeight="1">
      <c r="A226" s="643" t="s">
        <v>418</v>
      </c>
      <c r="B226" s="644"/>
      <c r="C226" s="364">
        <f>SUM(C219:C225)</f>
        <v>1507</v>
      </c>
      <c r="D226" s="365"/>
      <c r="E226" s="546"/>
      <c r="F226" s="546"/>
      <c r="G226" s="546"/>
      <c r="H226" s="572">
        <f>SUM(H219:H225)</f>
        <v>1571010</v>
      </c>
      <c r="I226" s="573"/>
      <c r="J226" s="573"/>
      <c r="K226" s="573"/>
      <c r="L226" s="574"/>
      <c r="M226" s="295" t="s">
        <v>419</v>
      </c>
      <c r="N226" s="380">
        <f>H226-A217</f>
        <v>-790</v>
      </c>
      <c r="O226" s="371"/>
      <c r="P226" s="372"/>
      <c r="Q226" s="371"/>
      <c r="R226" s="371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796"/>
      <c r="AD226" s="796"/>
      <c r="AE226" s="796"/>
      <c r="AF226" s="796"/>
      <c r="AG226" s="796"/>
      <c r="AH226" s="813"/>
      <c r="AI226" s="813"/>
      <c r="AJ226" s="813"/>
      <c r="AK226" s="813"/>
      <c r="AL226" s="813"/>
      <c r="AM226" s="796"/>
      <c r="AN226" s="796"/>
      <c r="AO226" s="796"/>
      <c r="AP226" s="796"/>
    </row>
    <row r="227" spans="1:42" s="264" customFormat="1" ht="2.25" customHeight="1">
      <c r="C227" s="337"/>
      <c r="E227" s="389"/>
      <c r="F227" s="389"/>
      <c r="G227" s="389"/>
      <c r="H227" s="390"/>
      <c r="I227" s="390"/>
      <c r="J227" s="390"/>
      <c r="K227" s="390"/>
      <c r="L227" s="390"/>
      <c r="N227" s="273"/>
      <c r="O227" s="371"/>
      <c r="P227" s="372"/>
      <c r="Q227" s="371"/>
      <c r="R227" s="371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408"/>
      <c r="AD227" s="408"/>
      <c r="AE227" s="408"/>
      <c r="AF227" s="408"/>
      <c r="AG227" s="408"/>
      <c r="AH227" s="382"/>
      <c r="AI227" s="382"/>
      <c r="AJ227" s="382"/>
      <c r="AK227" s="382"/>
      <c r="AL227" s="382"/>
      <c r="AM227" s="408"/>
      <c r="AN227" s="408"/>
      <c r="AO227" s="408"/>
      <c r="AP227" s="408"/>
    </row>
    <row r="228" spans="1:42" s="264" customFormat="1" ht="12" customHeight="1">
      <c r="A228" s="383" t="s">
        <v>499</v>
      </c>
      <c r="B228" s="383"/>
      <c r="C228" s="383"/>
      <c r="D228" s="300"/>
      <c r="E228" s="300"/>
      <c r="F228" s="300" t="s">
        <v>422</v>
      </c>
      <c r="G228" s="300"/>
      <c r="H228" s="300"/>
      <c r="I228" s="300"/>
      <c r="J228" s="300"/>
      <c r="K228" s="300"/>
      <c r="M228" s="561">
        <f>K234</f>
        <v>2303260</v>
      </c>
      <c r="N228" s="561"/>
      <c r="O228" s="805"/>
      <c r="P228" s="409"/>
      <c r="Q228" s="410"/>
      <c r="R228" s="797"/>
      <c r="S228" s="371"/>
      <c r="T228" s="371"/>
      <c r="U228" s="371"/>
      <c r="V228" s="371"/>
      <c r="W228" s="371"/>
      <c r="X228" s="371"/>
      <c r="Y228" s="371"/>
      <c r="Z228" s="371"/>
      <c r="AA228" s="371"/>
      <c r="AB228" s="371"/>
      <c r="AC228" s="263"/>
      <c r="AD228" s="263"/>
      <c r="AE228" s="263"/>
      <c r="AF228" s="263"/>
      <c r="AG228" s="263"/>
      <c r="AH228" s="263"/>
      <c r="AI228" s="263"/>
      <c r="AJ228" s="263"/>
      <c r="AK228" s="263"/>
      <c r="AL228" s="263"/>
      <c r="AM228" s="263"/>
      <c r="AN228" s="263"/>
      <c r="AO228" s="263"/>
      <c r="AP228" s="263"/>
    </row>
    <row r="229" spans="1:42" s="264" customFormat="1" ht="15.75" customHeight="1">
      <c r="A229" s="256" t="s">
        <v>500</v>
      </c>
      <c r="B229" s="383"/>
      <c r="C229" s="383"/>
      <c r="D229" s="249"/>
      <c r="E229" s="249"/>
      <c r="F229" s="249"/>
      <c r="G229" s="249"/>
      <c r="H229" s="249"/>
      <c r="I229" s="249"/>
      <c r="J229" s="249"/>
      <c r="K229" s="249"/>
      <c r="L229" s="371"/>
      <c r="M229" s="411"/>
      <c r="N229" s="411"/>
      <c r="O229" s="805"/>
      <c r="P229" s="412"/>
      <c r="Q229" s="413"/>
      <c r="R229" s="797"/>
      <c r="S229" s="371"/>
      <c r="T229" s="371"/>
      <c r="U229" s="371"/>
      <c r="V229" s="371"/>
      <c r="W229" s="371"/>
      <c r="X229" s="371"/>
      <c r="Y229" s="371"/>
      <c r="Z229" s="371"/>
      <c r="AA229" s="371"/>
      <c r="AB229" s="371"/>
      <c r="AC229" s="263"/>
      <c r="AD229" s="263"/>
      <c r="AE229" s="263"/>
      <c r="AF229" s="263"/>
      <c r="AG229" s="263"/>
      <c r="AH229" s="263"/>
      <c r="AI229" s="263"/>
      <c r="AJ229" s="263"/>
      <c r="AK229" s="263"/>
      <c r="AL229" s="263"/>
      <c r="AM229" s="263"/>
      <c r="AN229" s="263"/>
      <c r="AO229" s="263"/>
      <c r="AP229" s="263"/>
    </row>
    <row r="230" spans="1:42" s="264" customFormat="1" ht="8.25" customHeight="1">
      <c r="A230" s="667" t="s">
        <v>501</v>
      </c>
      <c r="B230" s="668"/>
      <c r="C230" s="605" t="s">
        <v>502</v>
      </c>
      <c r="D230" s="605" t="s">
        <v>503</v>
      </c>
      <c r="E230" s="605" t="s">
        <v>504</v>
      </c>
      <c r="F230" s="667" t="s">
        <v>505</v>
      </c>
      <c r="G230" s="668"/>
      <c r="H230" s="667" t="s">
        <v>506</v>
      </c>
      <c r="I230" s="706"/>
      <c r="J230" s="668"/>
      <c r="K230" s="799" t="s">
        <v>507</v>
      </c>
      <c r="L230" s="800"/>
      <c r="M230" s="801"/>
      <c r="N230" s="656" t="s">
        <v>508</v>
      </c>
      <c r="O230" s="414"/>
      <c r="P230" s="414"/>
      <c r="Q230" s="414"/>
      <c r="R230" s="414"/>
      <c r="S230" s="797"/>
      <c r="T230" s="410"/>
      <c r="U230" s="410"/>
      <c r="V230" s="410"/>
      <c r="W230" s="410"/>
      <c r="X230" s="410"/>
      <c r="Y230" s="410"/>
      <c r="Z230" s="410"/>
      <c r="AA230" s="410"/>
      <c r="AB230" s="410"/>
      <c r="AC230" s="415">
        <v>36</v>
      </c>
      <c r="AD230" s="273">
        <f>AC230*4070</f>
        <v>146520</v>
      </c>
      <c r="AE230" s="355" t="s">
        <v>509</v>
      </c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</row>
    <row r="231" spans="1:42" s="264" customFormat="1" ht="8.25" customHeight="1" thickBot="1">
      <c r="A231" s="669"/>
      <c r="B231" s="670"/>
      <c r="C231" s="652"/>
      <c r="D231" s="652"/>
      <c r="E231" s="652"/>
      <c r="F231" s="669"/>
      <c r="G231" s="670"/>
      <c r="H231" s="669"/>
      <c r="I231" s="798"/>
      <c r="J231" s="670"/>
      <c r="K231" s="802"/>
      <c r="L231" s="803"/>
      <c r="M231" s="804"/>
      <c r="N231" s="657"/>
      <c r="O231" s="416"/>
      <c r="P231" s="416"/>
      <c r="Q231" s="416"/>
      <c r="R231" s="416"/>
      <c r="S231" s="797"/>
      <c r="T231" s="413"/>
      <c r="U231" s="413"/>
      <c r="V231" s="413"/>
      <c r="W231" s="413"/>
      <c r="X231" s="413"/>
      <c r="Y231" s="413"/>
      <c r="Z231" s="413"/>
      <c r="AA231" s="413"/>
      <c r="AB231" s="413"/>
      <c r="AC231" s="276">
        <f>AC230*4030</f>
        <v>145080</v>
      </c>
      <c r="AD231" s="276">
        <v>128960</v>
      </c>
      <c r="AE231" s="263" t="s">
        <v>510</v>
      </c>
      <c r="AF231" s="263"/>
      <c r="AG231" s="263"/>
      <c r="AH231" s="263"/>
      <c r="AI231" s="263"/>
      <c r="AJ231" s="263"/>
      <c r="AK231" s="263"/>
      <c r="AL231" s="263"/>
      <c r="AM231" s="263"/>
      <c r="AN231" s="263"/>
      <c r="AO231" s="263"/>
      <c r="AP231" s="263"/>
    </row>
    <row r="232" spans="1:42" s="264" customFormat="1" ht="11.25" customHeight="1" thickTop="1">
      <c r="A232" s="661">
        <v>22506.55</v>
      </c>
      <c r="B232" s="662"/>
      <c r="C232" s="671">
        <v>25753.95</v>
      </c>
      <c r="D232" s="658">
        <f>C232</f>
        <v>25753.95</v>
      </c>
      <c r="E232" s="417" t="s">
        <v>511</v>
      </c>
      <c r="F232" s="790">
        <v>25692.9</v>
      </c>
      <c r="G232" s="791"/>
      <c r="H232" s="806">
        <v>2297770</v>
      </c>
      <c r="I232" s="807"/>
      <c r="J232" s="808"/>
      <c r="K232" s="806">
        <f>H232</f>
        <v>2297770</v>
      </c>
      <c r="L232" s="807"/>
      <c r="M232" s="808"/>
      <c r="N232" s="794">
        <v>143</v>
      </c>
      <c r="O232" s="414"/>
      <c r="P232" s="406"/>
      <c r="Q232" s="414"/>
      <c r="R232" s="414"/>
      <c r="S232" s="414"/>
      <c r="T232" s="414"/>
      <c r="U232" s="414"/>
      <c r="V232" s="414"/>
      <c r="W232" s="414"/>
      <c r="X232" s="414"/>
      <c r="Y232" s="414"/>
      <c r="Z232" s="414"/>
      <c r="AA232" s="414"/>
      <c r="AB232" s="414"/>
      <c r="AC232" s="263"/>
      <c r="AF232" s="263"/>
      <c r="AG232" s="263"/>
      <c r="AH232" s="263"/>
      <c r="AI232" s="263"/>
      <c r="AJ232" s="263"/>
      <c r="AK232" s="263"/>
      <c r="AL232" s="263"/>
      <c r="AM232" s="263"/>
      <c r="AN232" s="263"/>
      <c r="AO232" s="263"/>
      <c r="AP232" s="263"/>
    </row>
    <row r="233" spans="1:42" s="264" customFormat="1" ht="11.25" customHeight="1">
      <c r="A233" s="663"/>
      <c r="B233" s="664"/>
      <c r="C233" s="672"/>
      <c r="D233" s="659"/>
      <c r="E233" s="418" t="s">
        <v>512</v>
      </c>
      <c r="F233" s="792">
        <v>61.05</v>
      </c>
      <c r="G233" s="793"/>
      <c r="H233" s="653">
        <v>5490</v>
      </c>
      <c r="I233" s="654"/>
      <c r="J233" s="655"/>
      <c r="K233" s="653">
        <f>H233</f>
        <v>5490</v>
      </c>
      <c r="L233" s="654"/>
      <c r="M233" s="655"/>
      <c r="N233" s="795"/>
      <c r="O233" s="414"/>
      <c r="P233" s="406"/>
      <c r="Q233" s="414"/>
      <c r="R233" s="414"/>
      <c r="S233" s="416"/>
      <c r="T233" s="416"/>
      <c r="U233" s="416"/>
      <c r="V233" s="416"/>
      <c r="W233" s="416"/>
      <c r="X233" s="416"/>
      <c r="Y233" s="416"/>
      <c r="Z233" s="416"/>
      <c r="AA233" s="416"/>
      <c r="AB233" s="416"/>
      <c r="AC233" s="263"/>
      <c r="AE233" s="263"/>
      <c r="AF233" s="263"/>
      <c r="AG233" s="263"/>
      <c r="AH233" s="263"/>
      <c r="AI233" s="263"/>
      <c r="AJ233" s="263"/>
      <c r="AK233" s="263"/>
      <c r="AL233" s="263"/>
      <c r="AM233" s="263"/>
      <c r="AN233" s="263"/>
      <c r="AO233" s="263"/>
      <c r="AP233" s="263"/>
    </row>
    <row r="234" spans="1:42" s="264" customFormat="1" ht="11.25" customHeight="1">
      <c r="A234" s="665"/>
      <c r="B234" s="666"/>
      <c r="C234" s="673"/>
      <c r="D234" s="660"/>
      <c r="E234" s="419" t="s">
        <v>513</v>
      </c>
      <c r="F234" s="792">
        <f>SUM(F232:F233)</f>
        <v>25753.95</v>
      </c>
      <c r="G234" s="793"/>
      <c r="H234" s="653">
        <f>H232+H233</f>
        <v>2303260</v>
      </c>
      <c r="I234" s="654"/>
      <c r="J234" s="655"/>
      <c r="K234" s="653">
        <f>SUM(K232:K233)</f>
        <v>2303260</v>
      </c>
      <c r="L234" s="654"/>
      <c r="M234" s="655"/>
      <c r="N234" s="420"/>
      <c r="O234" s="421"/>
      <c r="P234" s="276"/>
      <c r="Q234" s="273"/>
      <c r="R234" s="273"/>
      <c r="S234" s="414"/>
      <c r="T234" s="414"/>
      <c r="U234" s="414"/>
      <c r="V234" s="414"/>
      <c r="W234" s="414"/>
      <c r="X234" s="414"/>
      <c r="Y234" s="414"/>
      <c r="Z234" s="414"/>
      <c r="AA234" s="414"/>
      <c r="AB234" s="414"/>
      <c r="AC234" s="263"/>
      <c r="AE234" s="263"/>
      <c r="AF234" s="263"/>
      <c r="AG234" s="263"/>
      <c r="AH234" s="263"/>
      <c r="AI234" s="263"/>
      <c r="AJ234" s="263"/>
      <c r="AK234" s="263"/>
      <c r="AL234" s="263"/>
      <c r="AM234" s="263"/>
      <c r="AN234" s="263"/>
      <c r="AO234" s="263"/>
      <c r="AP234" s="263"/>
    </row>
    <row r="235" spans="1:42" s="264" customFormat="1" ht="3" customHeight="1">
      <c r="A235" s="422"/>
      <c r="B235" s="422"/>
      <c r="C235" s="423"/>
      <c r="D235" s="424"/>
      <c r="E235" s="425"/>
      <c r="F235" s="422"/>
      <c r="G235" s="422"/>
      <c r="H235" s="381"/>
      <c r="I235" s="381"/>
      <c r="J235" s="381"/>
      <c r="K235" s="425"/>
      <c r="L235" s="425"/>
      <c r="M235" s="425"/>
      <c r="N235" s="425"/>
      <c r="O235" s="273"/>
      <c r="P235" s="276"/>
      <c r="Q235" s="273"/>
      <c r="R235" s="273"/>
      <c r="S235" s="414"/>
      <c r="T235" s="414"/>
      <c r="U235" s="414"/>
      <c r="V235" s="414"/>
      <c r="W235" s="414"/>
      <c r="X235" s="414"/>
      <c r="Y235" s="414"/>
      <c r="Z235" s="414"/>
      <c r="AA235" s="414"/>
      <c r="AB235" s="414"/>
      <c r="AC235" s="263"/>
      <c r="AE235" s="263"/>
      <c r="AF235" s="263"/>
      <c r="AG235" s="263"/>
      <c r="AH235" s="263"/>
      <c r="AI235" s="263"/>
      <c r="AJ235" s="263"/>
      <c r="AK235" s="263"/>
      <c r="AL235" s="263"/>
      <c r="AM235" s="263"/>
      <c r="AN235" s="263"/>
      <c r="AO235" s="263"/>
      <c r="AP235" s="263"/>
    </row>
    <row r="236" spans="1:42" s="264" customFormat="1" ht="13.5" customHeight="1">
      <c r="A236" s="383" t="s">
        <v>514</v>
      </c>
      <c r="B236" s="383"/>
      <c r="C236" s="383"/>
      <c r="D236" s="300"/>
      <c r="E236" s="300"/>
      <c r="F236" s="300" t="s">
        <v>447</v>
      </c>
      <c r="G236" s="300"/>
      <c r="H236" s="300"/>
      <c r="I236" s="300"/>
      <c r="J236" s="300"/>
      <c r="K236" s="300"/>
      <c r="M236" s="561">
        <f>A237</f>
        <v>1450000</v>
      </c>
      <c r="N236" s="561"/>
      <c r="O236" s="819"/>
      <c r="P236" s="819"/>
      <c r="Q236" s="819"/>
      <c r="R236" s="819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263"/>
      <c r="AM236" s="263"/>
      <c r="AN236" s="263"/>
      <c r="AO236" s="263"/>
      <c r="AP236" s="263"/>
    </row>
    <row r="237" spans="1:42" s="264" customFormat="1" ht="11.25" customHeight="1">
      <c r="A237" s="562">
        <v>1450000</v>
      </c>
      <c r="B237" s="562"/>
      <c r="C237" s="562"/>
      <c r="D237" s="338">
        <v>166370</v>
      </c>
      <c r="E237" s="387" t="s">
        <v>459</v>
      </c>
      <c r="F237" s="248" t="s">
        <v>435</v>
      </c>
      <c r="G237" s="563">
        <f>ROUND(A237/D237,2)</f>
        <v>8.7200000000000006</v>
      </c>
      <c r="H237" s="563"/>
      <c r="I237" s="564"/>
      <c r="J237" s="564"/>
      <c r="K237" s="564"/>
      <c r="L237" s="564"/>
      <c r="M237" s="564"/>
      <c r="N237" s="564"/>
      <c r="O237" s="273"/>
      <c r="P237" s="276"/>
      <c r="Q237" s="273"/>
      <c r="R237" s="273"/>
      <c r="S237" s="273"/>
      <c r="T237" s="273"/>
      <c r="U237" s="273"/>
      <c r="V237" s="273"/>
      <c r="W237" s="273"/>
      <c r="X237" s="273"/>
      <c r="Y237" s="273"/>
      <c r="Z237" s="273"/>
      <c r="AA237" s="273"/>
      <c r="AB237" s="27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</row>
    <row r="238" spans="1:42" s="264" customFormat="1" ht="11.25" customHeight="1" thickBot="1">
      <c r="A238" s="626" t="s">
        <v>438</v>
      </c>
      <c r="B238" s="626"/>
      <c r="C238" s="388" t="s">
        <v>439</v>
      </c>
      <c r="D238" s="305" t="s">
        <v>440</v>
      </c>
      <c r="E238" s="575" t="s">
        <v>441</v>
      </c>
      <c r="F238" s="575"/>
      <c r="G238" s="575"/>
      <c r="H238" s="548" t="s">
        <v>442</v>
      </c>
      <c r="I238" s="549"/>
      <c r="J238" s="549"/>
      <c r="K238" s="549"/>
      <c r="L238" s="550"/>
      <c r="M238" s="575" t="s">
        <v>451</v>
      </c>
      <c r="N238" s="575"/>
      <c r="O238" s="273"/>
      <c r="P238" s="276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263"/>
      <c r="AM238" s="263"/>
      <c r="AN238" s="263"/>
      <c r="AO238" s="263"/>
      <c r="AP238" s="263"/>
    </row>
    <row r="239" spans="1:42" s="264" customFormat="1" ht="13.5" customHeight="1" thickTop="1">
      <c r="A239" s="628">
        <v>79.319999999999993</v>
      </c>
      <c r="B239" s="628"/>
      <c r="C239" s="360">
        <v>258</v>
      </c>
      <c r="D239" s="553">
        <f>G237</f>
        <v>8.7200000000000006</v>
      </c>
      <c r="E239" s="625">
        <f>ROUND(A239*$D$239,-1)</f>
        <v>690</v>
      </c>
      <c r="F239" s="625"/>
      <c r="G239" s="625"/>
      <c r="H239" s="556">
        <f t="shared" ref="H239:H245" si="21">ROUND(E239*C239,0)</f>
        <v>178020</v>
      </c>
      <c r="I239" s="557"/>
      <c r="J239" s="557"/>
      <c r="K239" s="557"/>
      <c r="L239" s="558"/>
      <c r="M239" s="559"/>
      <c r="N239" s="559"/>
      <c r="O239" s="273"/>
      <c r="P239" s="276"/>
      <c r="Q239" s="273"/>
      <c r="R239" s="273"/>
      <c r="S239" s="273"/>
      <c r="T239" s="273"/>
      <c r="U239" s="273"/>
      <c r="V239" s="273"/>
      <c r="W239" s="273"/>
      <c r="X239" s="273"/>
      <c r="Y239" s="273"/>
      <c r="Z239" s="273"/>
      <c r="AA239" s="273"/>
      <c r="AB239" s="273"/>
      <c r="AC239" s="263"/>
      <c r="AD239" s="263"/>
      <c r="AE239" s="263"/>
      <c r="AF239" s="263"/>
      <c r="AG239" s="263"/>
      <c r="AH239" s="263"/>
      <c r="AI239" s="263"/>
      <c r="AJ239" s="263"/>
      <c r="AK239" s="263"/>
      <c r="AL239" s="263"/>
      <c r="AM239" s="263"/>
      <c r="AN239" s="263"/>
      <c r="AO239" s="263"/>
      <c r="AP239" s="263"/>
    </row>
    <row r="240" spans="1:42" s="264" customFormat="1" ht="13.5" customHeight="1">
      <c r="A240" s="547">
        <v>92.54</v>
      </c>
      <c r="B240" s="547"/>
      <c r="C240" s="349">
        <v>196</v>
      </c>
      <c r="D240" s="553"/>
      <c r="E240" s="546">
        <f t="shared" ref="E240:E245" si="22">ROUND(A240*$D$239,-1)</f>
        <v>810</v>
      </c>
      <c r="F240" s="546"/>
      <c r="G240" s="546"/>
      <c r="H240" s="613">
        <f t="shared" si="21"/>
        <v>158760</v>
      </c>
      <c r="I240" s="614"/>
      <c r="J240" s="614"/>
      <c r="K240" s="614"/>
      <c r="L240" s="615"/>
      <c r="M240" s="551"/>
      <c r="N240" s="551"/>
      <c r="O240" s="273"/>
      <c r="P240" s="276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</row>
    <row r="241" spans="1:42" s="264" customFormat="1" ht="13.5" customHeight="1">
      <c r="A241" s="547">
        <v>109.07</v>
      </c>
      <c r="B241" s="547"/>
      <c r="C241" s="349">
        <v>815</v>
      </c>
      <c r="D241" s="553"/>
      <c r="E241" s="546">
        <f t="shared" si="22"/>
        <v>950</v>
      </c>
      <c r="F241" s="546"/>
      <c r="G241" s="546"/>
      <c r="H241" s="613">
        <f t="shared" si="21"/>
        <v>774250</v>
      </c>
      <c r="I241" s="614"/>
      <c r="J241" s="614"/>
      <c r="K241" s="614"/>
      <c r="L241" s="615"/>
      <c r="M241" s="551"/>
      <c r="N241" s="551"/>
      <c r="O241" s="273"/>
      <c r="P241" s="276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  <c r="AA241" s="273"/>
      <c r="AB241" s="273"/>
      <c r="AC241" s="263"/>
      <c r="AD241" s="263"/>
      <c r="AE241" s="263"/>
      <c r="AF241" s="263"/>
      <c r="AG241" s="263"/>
      <c r="AH241" s="263"/>
      <c r="AI241" s="263"/>
      <c r="AJ241" s="263"/>
      <c r="AK241" s="263"/>
      <c r="AL241" s="263"/>
      <c r="AM241" s="263"/>
      <c r="AN241" s="263"/>
      <c r="AO241" s="263"/>
      <c r="AP241" s="263"/>
    </row>
    <row r="242" spans="1:42" s="264" customFormat="1" ht="13.5" customHeight="1">
      <c r="A242" s="547">
        <v>128.9</v>
      </c>
      <c r="B242" s="547"/>
      <c r="C242" s="349">
        <v>68</v>
      </c>
      <c r="D242" s="553"/>
      <c r="E242" s="546">
        <f t="shared" si="22"/>
        <v>1120</v>
      </c>
      <c r="F242" s="546"/>
      <c r="G242" s="546"/>
      <c r="H242" s="613">
        <f t="shared" si="21"/>
        <v>76160</v>
      </c>
      <c r="I242" s="614"/>
      <c r="J242" s="614"/>
      <c r="K242" s="614"/>
      <c r="L242" s="615"/>
      <c r="M242" s="551"/>
      <c r="N242" s="551"/>
      <c r="O242" s="273"/>
      <c r="P242" s="276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  <c r="AA242" s="273"/>
      <c r="AB242" s="273"/>
      <c r="AC242" s="263"/>
      <c r="AD242" s="263"/>
      <c r="AE242" s="263"/>
      <c r="AF242" s="263"/>
      <c r="AG242" s="263"/>
      <c r="AH242" s="263"/>
      <c r="AI242" s="263"/>
      <c r="AJ242" s="263"/>
      <c r="AK242" s="263"/>
      <c r="AL242" s="263"/>
      <c r="AM242" s="263"/>
      <c r="AN242" s="263"/>
      <c r="AO242" s="263"/>
      <c r="AP242" s="263"/>
    </row>
    <row r="243" spans="1:42" s="264" customFormat="1" ht="13.5" customHeight="1">
      <c r="A243" s="547">
        <v>158.63999999999999</v>
      </c>
      <c r="B243" s="547"/>
      <c r="C243" s="349">
        <v>102</v>
      </c>
      <c r="D243" s="553"/>
      <c r="E243" s="546">
        <f t="shared" si="22"/>
        <v>1380</v>
      </c>
      <c r="F243" s="546"/>
      <c r="G243" s="546"/>
      <c r="H243" s="613">
        <f t="shared" si="21"/>
        <v>140760</v>
      </c>
      <c r="I243" s="614"/>
      <c r="J243" s="614"/>
      <c r="K243" s="614"/>
      <c r="L243" s="615"/>
      <c r="M243" s="551"/>
      <c r="N243" s="551"/>
      <c r="O243" s="273"/>
      <c r="P243" s="276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63"/>
      <c r="AD243" s="263"/>
      <c r="AE243" s="263"/>
      <c r="AF243" s="263"/>
      <c r="AG243" s="263"/>
      <c r="AH243" s="263"/>
      <c r="AI243" s="263"/>
      <c r="AJ243" s="263"/>
      <c r="AK243" s="263"/>
      <c r="AL243" s="263"/>
      <c r="AM243" s="263"/>
      <c r="AN243" s="263"/>
      <c r="AO243" s="263"/>
      <c r="AP243" s="263"/>
    </row>
    <row r="244" spans="1:42" s="264" customFormat="1" ht="13.5" customHeight="1">
      <c r="A244" s="547">
        <v>188.39</v>
      </c>
      <c r="B244" s="547"/>
      <c r="C244" s="349">
        <v>34</v>
      </c>
      <c r="D244" s="553"/>
      <c r="E244" s="546">
        <f t="shared" si="22"/>
        <v>1640</v>
      </c>
      <c r="F244" s="546"/>
      <c r="G244" s="546"/>
      <c r="H244" s="613">
        <f t="shared" si="21"/>
        <v>55760</v>
      </c>
      <c r="I244" s="614"/>
      <c r="J244" s="614"/>
      <c r="K244" s="614"/>
      <c r="L244" s="615"/>
      <c r="M244" s="551"/>
      <c r="N244" s="551"/>
      <c r="O244" s="371"/>
      <c r="P244" s="372"/>
      <c r="Q244" s="371"/>
      <c r="R244" s="371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63"/>
      <c r="AD244" s="263"/>
      <c r="AE244" s="263"/>
      <c r="AF244" s="263"/>
      <c r="AG244" s="263"/>
      <c r="AH244" s="263"/>
      <c r="AI244" s="263"/>
      <c r="AJ244" s="263"/>
      <c r="AK244" s="263"/>
      <c r="AL244" s="263"/>
      <c r="AM244" s="263"/>
      <c r="AN244" s="263"/>
      <c r="AO244" s="263"/>
      <c r="AP244" s="263"/>
    </row>
    <row r="245" spans="1:42" s="264" customFormat="1" ht="13.5" customHeight="1">
      <c r="A245" s="547">
        <v>221.44</v>
      </c>
      <c r="B245" s="547"/>
      <c r="C245" s="349">
        <v>34</v>
      </c>
      <c r="D245" s="554"/>
      <c r="E245" s="546">
        <f t="shared" si="22"/>
        <v>1930</v>
      </c>
      <c r="F245" s="546"/>
      <c r="G245" s="546"/>
      <c r="H245" s="613">
        <f t="shared" si="21"/>
        <v>65620</v>
      </c>
      <c r="I245" s="614"/>
      <c r="J245" s="614"/>
      <c r="K245" s="614"/>
      <c r="L245" s="615"/>
      <c r="M245" s="555"/>
      <c r="N245" s="555"/>
      <c r="O245" s="371"/>
      <c r="P245" s="372"/>
      <c r="Q245" s="371"/>
      <c r="R245" s="371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63"/>
      <c r="AD245" s="263"/>
      <c r="AE245" s="263"/>
      <c r="AF245" s="263"/>
      <c r="AG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</row>
    <row r="246" spans="1:42" s="264" customFormat="1" ht="16.5" customHeight="1">
      <c r="A246" s="643" t="s">
        <v>391</v>
      </c>
      <c r="B246" s="644"/>
      <c r="C246" s="364">
        <f>SUM(C239:C245)</f>
        <v>1507</v>
      </c>
      <c r="D246" s="365"/>
      <c r="E246" s="546"/>
      <c r="F246" s="546"/>
      <c r="G246" s="546"/>
      <c r="H246" s="572">
        <f>SUM(H239:H245)</f>
        <v>1449330</v>
      </c>
      <c r="I246" s="573"/>
      <c r="J246" s="573"/>
      <c r="K246" s="573"/>
      <c r="L246" s="574"/>
      <c r="M246" s="295" t="s">
        <v>444</v>
      </c>
      <c r="N246" s="380">
        <f>H246-A237</f>
        <v>-670</v>
      </c>
      <c r="O246" s="273"/>
      <c r="P246" s="276"/>
      <c r="Q246" s="273"/>
      <c r="R246" s="273"/>
      <c r="S246" s="371"/>
      <c r="T246" s="371"/>
      <c r="U246" s="371"/>
      <c r="V246" s="371"/>
      <c r="W246" s="371"/>
      <c r="X246" s="371"/>
      <c r="Y246" s="371"/>
      <c r="Z246" s="371"/>
      <c r="AA246" s="371"/>
      <c r="AB246" s="371"/>
      <c r="AC246" s="263"/>
      <c r="AD246" s="263"/>
      <c r="AE246" s="263"/>
      <c r="AF246" s="263"/>
      <c r="AG246" s="263"/>
      <c r="AH246" s="263"/>
      <c r="AI246" s="263"/>
      <c r="AJ246" s="263"/>
      <c r="AK246" s="263"/>
      <c r="AL246" s="263"/>
      <c r="AM246" s="263"/>
      <c r="AN246" s="263"/>
      <c r="AO246" s="263"/>
      <c r="AP246" s="263"/>
    </row>
    <row r="247" spans="1:42" s="264" customFormat="1" ht="13.5" customHeight="1">
      <c r="A247" s="383" t="s">
        <v>515</v>
      </c>
      <c r="B247" s="383"/>
      <c r="C247" s="383"/>
      <c r="D247" s="300"/>
      <c r="E247" s="300"/>
      <c r="F247" s="300" t="s">
        <v>447</v>
      </c>
      <c r="G247" s="300"/>
      <c r="H247" s="300"/>
      <c r="I247" s="300"/>
      <c r="J247" s="300"/>
      <c r="K247" s="300"/>
      <c r="M247" s="561">
        <f>A248</f>
        <v>605000</v>
      </c>
      <c r="N247" s="561"/>
      <c r="O247" s="273"/>
      <c r="P247" s="276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63"/>
      <c r="AD247" s="263"/>
      <c r="AE247" s="263"/>
      <c r="AF247" s="263"/>
      <c r="AG247" s="263"/>
      <c r="AH247" s="263"/>
      <c r="AI247" s="263"/>
      <c r="AJ247" s="263"/>
      <c r="AK247" s="263"/>
      <c r="AL247" s="263"/>
      <c r="AM247" s="263"/>
      <c r="AN247" s="263"/>
      <c r="AO247" s="263"/>
      <c r="AP247" s="263"/>
    </row>
    <row r="248" spans="1:42" s="264" customFormat="1" ht="11.25" customHeight="1">
      <c r="A248" s="562">
        <v>605000</v>
      </c>
      <c r="B248" s="562"/>
      <c r="C248" s="562"/>
      <c r="D248" s="338">
        <v>166370</v>
      </c>
      <c r="E248" s="387" t="s">
        <v>459</v>
      </c>
      <c r="F248" s="248" t="s">
        <v>435</v>
      </c>
      <c r="G248" s="563">
        <f>ROUND(A248/D248,2)</f>
        <v>3.64</v>
      </c>
      <c r="H248" s="563"/>
      <c r="I248" s="564"/>
      <c r="J248" s="564"/>
      <c r="K248" s="564"/>
      <c r="L248" s="564"/>
      <c r="M248" s="564"/>
      <c r="N248" s="564"/>
      <c r="O248" s="273"/>
      <c r="P248" s="276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63"/>
      <c r="AD248" s="263"/>
      <c r="AE248" s="263"/>
      <c r="AF248" s="263"/>
      <c r="AG248" s="263"/>
      <c r="AH248" s="263"/>
      <c r="AI248" s="263"/>
      <c r="AJ248" s="263"/>
      <c r="AK248" s="263"/>
      <c r="AL248" s="263"/>
      <c r="AM248" s="263"/>
      <c r="AN248" s="263"/>
      <c r="AO248" s="263"/>
      <c r="AP248" s="263"/>
    </row>
    <row r="249" spans="1:42" s="264" customFormat="1" ht="11.25" customHeight="1" thickBot="1">
      <c r="A249" s="565" t="s">
        <v>438</v>
      </c>
      <c r="B249" s="566"/>
      <c r="C249" s="388" t="s">
        <v>439</v>
      </c>
      <c r="D249" s="305" t="s">
        <v>440</v>
      </c>
      <c r="E249" s="548" t="s">
        <v>441</v>
      </c>
      <c r="F249" s="549"/>
      <c r="G249" s="550"/>
      <c r="H249" s="548" t="s">
        <v>442</v>
      </c>
      <c r="I249" s="549"/>
      <c r="J249" s="549"/>
      <c r="K249" s="549"/>
      <c r="L249" s="550"/>
      <c r="M249" s="548" t="s">
        <v>451</v>
      </c>
      <c r="N249" s="550"/>
      <c r="O249" s="273"/>
      <c r="P249" s="276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63"/>
      <c r="AD249" s="263"/>
      <c r="AE249" s="263"/>
      <c r="AF249" s="263"/>
      <c r="AG249" s="263"/>
      <c r="AH249" s="263"/>
      <c r="AI249" s="263"/>
      <c r="AJ249" s="263"/>
      <c r="AK249" s="263"/>
      <c r="AL249" s="263"/>
      <c r="AM249" s="263"/>
      <c r="AN249" s="263"/>
      <c r="AO249" s="263"/>
      <c r="AP249" s="263"/>
    </row>
    <row r="250" spans="1:42" s="413" customFormat="1" ht="12.75" customHeight="1" thickTop="1">
      <c r="A250" s="538">
        <v>79.319999999999993</v>
      </c>
      <c r="B250" s="539"/>
      <c r="C250" s="443">
        <v>258</v>
      </c>
      <c r="D250" s="540">
        <f>G248</f>
        <v>3.64</v>
      </c>
      <c r="E250" s="533">
        <f>ROUND(A250*$D$250,-1)</f>
        <v>290</v>
      </c>
      <c r="F250" s="533"/>
      <c r="G250" s="533"/>
      <c r="H250" s="543">
        <f t="shared" ref="H250:H256" si="23">ROUND(E250*C250,0)</f>
        <v>74820</v>
      </c>
      <c r="I250" s="544"/>
      <c r="J250" s="544"/>
      <c r="K250" s="544"/>
      <c r="L250" s="545"/>
      <c r="M250" s="536"/>
      <c r="N250" s="537"/>
      <c r="O250" s="297"/>
      <c r="P250" s="447"/>
      <c r="Q250" s="297"/>
      <c r="R250" s="297"/>
      <c r="S250" s="297"/>
      <c r="T250" s="297"/>
      <c r="U250" s="297"/>
      <c r="V250" s="297"/>
      <c r="W250" s="297"/>
      <c r="X250" s="297"/>
      <c r="Y250" s="297"/>
      <c r="Z250" s="297"/>
      <c r="AA250" s="297"/>
      <c r="AB250" s="297"/>
      <c r="AC250" s="429"/>
      <c r="AD250" s="429"/>
      <c r="AE250" s="429"/>
      <c r="AF250" s="429"/>
      <c r="AG250" s="429"/>
      <c r="AH250" s="429"/>
      <c r="AI250" s="429"/>
      <c r="AJ250" s="429"/>
      <c r="AK250" s="429"/>
      <c r="AL250" s="429"/>
      <c r="AM250" s="429"/>
      <c r="AN250" s="429"/>
      <c r="AO250" s="429"/>
      <c r="AP250" s="429"/>
    </row>
    <row r="251" spans="1:42" s="413" customFormat="1" ht="12.75" customHeight="1">
      <c r="A251" s="531">
        <v>92.54</v>
      </c>
      <c r="B251" s="532"/>
      <c r="C251" s="444">
        <v>196</v>
      </c>
      <c r="D251" s="541"/>
      <c r="E251" s="533">
        <f t="shared" ref="E251:E256" si="24">ROUND(A251*$D$250,-1)</f>
        <v>340</v>
      </c>
      <c r="F251" s="533"/>
      <c r="G251" s="533"/>
      <c r="H251" s="525">
        <f t="shared" si="23"/>
        <v>66640</v>
      </c>
      <c r="I251" s="526"/>
      <c r="J251" s="526"/>
      <c r="K251" s="526"/>
      <c r="L251" s="527"/>
      <c r="M251" s="534"/>
      <c r="N251" s="535"/>
      <c r="O251" s="297"/>
      <c r="P251" s="447"/>
      <c r="Q251" s="297"/>
      <c r="R251" s="297"/>
      <c r="S251" s="297"/>
      <c r="T251" s="297"/>
      <c r="U251" s="297"/>
      <c r="V251" s="297"/>
      <c r="W251" s="297"/>
      <c r="X251" s="297"/>
      <c r="Y251" s="297"/>
      <c r="Z251" s="297"/>
      <c r="AA251" s="297"/>
      <c r="AB251" s="297"/>
      <c r="AC251" s="429"/>
      <c r="AD251" s="429"/>
      <c r="AE251" s="429"/>
      <c r="AF251" s="429"/>
      <c r="AG251" s="429"/>
      <c r="AH251" s="429"/>
      <c r="AI251" s="429"/>
      <c r="AJ251" s="429"/>
      <c r="AK251" s="429"/>
      <c r="AL251" s="429"/>
      <c r="AM251" s="429"/>
      <c r="AN251" s="429"/>
      <c r="AO251" s="429"/>
      <c r="AP251" s="429"/>
    </row>
    <row r="252" spans="1:42" s="413" customFormat="1" ht="12.75" customHeight="1">
      <c r="A252" s="531">
        <v>109.07</v>
      </c>
      <c r="B252" s="532"/>
      <c r="C252" s="444">
        <v>815</v>
      </c>
      <c r="D252" s="541"/>
      <c r="E252" s="533">
        <f t="shared" si="24"/>
        <v>400</v>
      </c>
      <c r="F252" s="533"/>
      <c r="G252" s="533"/>
      <c r="H252" s="525">
        <f t="shared" si="23"/>
        <v>326000</v>
      </c>
      <c r="I252" s="526"/>
      <c r="J252" s="526"/>
      <c r="K252" s="526"/>
      <c r="L252" s="527"/>
      <c r="M252" s="534"/>
      <c r="N252" s="535"/>
      <c r="O252" s="297"/>
      <c r="P252" s="447"/>
      <c r="Q252" s="297"/>
      <c r="R252" s="297"/>
      <c r="S252" s="297"/>
      <c r="T252" s="297"/>
      <c r="U252" s="297"/>
      <c r="V252" s="297"/>
      <c r="W252" s="297"/>
      <c r="X252" s="297"/>
      <c r="Y252" s="297"/>
      <c r="Z252" s="297"/>
      <c r="AA252" s="297"/>
      <c r="AB252" s="297"/>
      <c r="AC252" s="429"/>
      <c r="AD252" s="429"/>
      <c r="AE252" s="429"/>
      <c r="AF252" s="429"/>
      <c r="AG252" s="429"/>
      <c r="AH252" s="429"/>
      <c r="AI252" s="429"/>
      <c r="AJ252" s="429"/>
      <c r="AK252" s="429"/>
      <c r="AL252" s="429"/>
      <c r="AM252" s="429"/>
      <c r="AN252" s="429"/>
      <c r="AO252" s="429"/>
      <c r="AP252" s="429"/>
    </row>
    <row r="253" spans="1:42" s="413" customFormat="1" ht="12.75" customHeight="1">
      <c r="A253" s="531">
        <v>128.9</v>
      </c>
      <c r="B253" s="532"/>
      <c r="C253" s="444">
        <v>68</v>
      </c>
      <c r="D253" s="541"/>
      <c r="E253" s="533">
        <f t="shared" si="24"/>
        <v>470</v>
      </c>
      <c r="F253" s="533"/>
      <c r="G253" s="533"/>
      <c r="H253" s="525">
        <f t="shared" si="23"/>
        <v>31960</v>
      </c>
      <c r="I253" s="526"/>
      <c r="J253" s="526"/>
      <c r="K253" s="526"/>
      <c r="L253" s="527"/>
      <c r="M253" s="534"/>
      <c r="N253" s="535"/>
      <c r="O253" s="297"/>
      <c r="P253" s="447"/>
      <c r="Q253" s="297"/>
      <c r="R253" s="297"/>
      <c r="S253" s="297"/>
      <c r="T253" s="297"/>
      <c r="U253" s="297"/>
      <c r="V253" s="297"/>
      <c r="W253" s="297"/>
      <c r="X253" s="297"/>
      <c r="Y253" s="297"/>
      <c r="Z253" s="297"/>
      <c r="AA253" s="297"/>
      <c r="AB253" s="297"/>
      <c r="AC253" s="429"/>
      <c r="AD253" s="429"/>
      <c r="AE253" s="429"/>
      <c r="AF253" s="429"/>
      <c r="AG253" s="429"/>
      <c r="AH253" s="429"/>
      <c r="AI253" s="429"/>
      <c r="AJ253" s="429"/>
      <c r="AK253" s="429"/>
      <c r="AL253" s="429"/>
      <c r="AM253" s="429"/>
      <c r="AN253" s="429"/>
      <c r="AO253" s="429"/>
      <c r="AP253" s="429"/>
    </row>
    <row r="254" spans="1:42" s="413" customFormat="1" ht="12.75" customHeight="1">
      <c r="A254" s="531">
        <v>158.63999999999999</v>
      </c>
      <c r="B254" s="532"/>
      <c r="C254" s="444">
        <v>102</v>
      </c>
      <c r="D254" s="541"/>
      <c r="E254" s="533">
        <f t="shared" si="24"/>
        <v>580</v>
      </c>
      <c r="F254" s="533"/>
      <c r="G254" s="533"/>
      <c r="H254" s="525">
        <f t="shared" si="23"/>
        <v>59160</v>
      </c>
      <c r="I254" s="526"/>
      <c r="J254" s="526"/>
      <c r="K254" s="526"/>
      <c r="L254" s="527"/>
      <c r="M254" s="534"/>
      <c r="N254" s="535"/>
      <c r="O254" s="297"/>
      <c r="P254" s="447"/>
      <c r="Q254" s="297"/>
      <c r="R254" s="297"/>
      <c r="S254" s="297"/>
      <c r="T254" s="297"/>
      <c r="U254" s="297"/>
      <c r="V254" s="297"/>
      <c r="W254" s="297"/>
      <c r="X254" s="297"/>
      <c r="Y254" s="297"/>
      <c r="Z254" s="297"/>
      <c r="AA254" s="297"/>
      <c r="AB254" s="297"/>
      <c r="AC254" s="429"/>
      <c r="AD254" s="429"/>
      <c r="AE254" s="429"/>
      <c r="AF254" s="429"/>
      <c r="AG254" s="429"/>
      <c r="AH254" s="429"/>
      <c r="AI254" s="429"/>
      <c r="AJ254" s="429"/>
      <c r="AK254" s="429"/>
      <c r="AL254" s="429"/>
      <c r="AM254" s="429"/>
      <c r="AN254" s="429"/>
      <c r="AO254" s="429"/>
      <c r="AP254" s="429"/>
    </row>
    <row r="255" spans="1:42" s="413" customFormat="1" ht="12.75" customHeight="1">
      <c r="A255" s="531">
        <v>188.39</v>
      </c>
      <c r="B255" s="532"/>
      <c r="C255" s="444">
        <v>34</v>
      </c>
      <c r="D255" s="541"/>
      <c r="E255" s="533">
        <f t="shared" si="24"/>
        <v>690</v>
      </c>
      <c r="F255" s="533"/>
      <c r="G255" s="533"/>
      <c r="H255" s="525">
        <f t="shared" si="23"/>
        <v>23460</v>
      </c>
      <c r="I255" s="526"/>
      <c r="J255" s="526"/>
      <c r="K255" s="526"/>
      <c r="L255" s="527"/>
      <c r="M255" s="534"/>
      <c r="N255" s="535"/>
      <c r="O255" s="448"/>
      <c r="P255" s="449"/>
      <c r="Q255" s="448"/>
      <c r="R255" s="448"/>
      <c r="S255" s="297"/>
      <c r="T255" s="297"/>
      <c r="U255" s="297"/>
      <c r="V255" s="297"/>
      <c r="W255" s="297"/>
      <c r="X255" s="297"/>
      <c r="Y255" s="297"/>
      <c r="Z255" s="297"/>
      <c r="AA255" s="297"/>
      <c r="AB255" s="297"/>
      <c r="AC255" s="429"/>
      <c r="AD255" s="429"/>
      <c r="AE255" s="429"/>
      <c r="AF255" s="429"/>
      <c r="AG255" s="429"/>
      <c r="AH255" s="429"/>
      <c r="AI255" s="429"/>
      <c r="AJ255" s="429"/>
      <c r="AK255" s="429"/>
      <c r="AL255" s="429"/>
      <c r="AM255" s="429"/>
      <c r="AN255" s="429"/>
      <c r="AO255" s="429"/>
      <c r="AP255" s="429"/>
    </row>
    <row r="256" spans="1:42" s="413" customFormat="1" ht="12.75" customHeight="1">
      <c r="A256" s="531">
        <v>221.44</v>
      </c>
      <c r="B256" s="532"/>
      <c r="C256" s="444">
        <v>34</v>
      </c>
      <c r="D256" s="542"/>
      <c r="E256" s="533">
        <f t="shared" si="24"/>
        <v>810</v>
      </c>
      <c r="F256" s="533"/>
      <c r="G256" s="533"/>
      <c r="H256" s="525">
        <f t="shared" si="23"/>
        <v>27540</v>
      </c>
      <c r="I256" s="526"/>
      <c r="J256" s="526"/>
      <c r="K256" s="526"/>
      <c r="L256" s="527"/>
      <c r="M256" s="534"/>
      <c r="N256" s="535"/>
      <c r="O256" s="448"/>
      <c r="P256" s="449"/>
      <c r="Q256" s="448"/>
      <c r="R256" s="448"/>
      <c r="S256" s="297"/>
      <c r="T256" s="297"/>
      <c r="U256" s="297"/>
      <c r="V256" s="297"/>
      <c r="W256" s="297"/>
      <c r="X256" s="297"/>
      <c r="Y256" s="297"/>
      <c r="Z256" s="297"/>
      <c r="AA256" s="297"/>
      <c r="AB256" s="297"/>
      <c r="AC256" s="429"/>
      <c r="AD256" s="429"/>
      <c r="AE256" s="429"/>
      <c r="AF256" s="429"/>
      <c r="AG256" s="429"/>
      <c r="AH256" s="429"/>
      <c r="AI256" s="429"/>
      <c r="AJ256" s="429"/>
      <c r="AK256" s="429"/>
      <c r="AL256" s="429"/>
      <c r="AM256" s="429"/>
      <c r="AN256" s="429"/>
      <c r="AO256" s="429"/>
      <c r="AP256" s="429"/>
    </row>
    <row r="257" spans="1:42" s="413" customFormat="1" ht="12.75" customHeight="1">
      <c r="A257" s="523" t="s">
        <v>552</v>
      </c>
      <c r="B257" s="524"/>
      <c r="C257" s="445">
        <f>SUM(C250:C256)</f>
        <v>1507</v>
      </c>
      <c r="D257" s="446"/>
      <c r="E257" s="525"/>
      <c r="F257" s="526"/>
      <c r="G257" s="527"/>
      <c r="H257" s="528">
        <f>SUM(H250:H256)</f>
        <v>609580</v>
      </c>
      <c r="I257" s="529"/>
      <c r="J257" s="529"/>
      <c r="K257" s="529"/>
      <c r="L257" s="530"/>
      <c r="M257" s="450" t="s">
        <v>553</v>
      </c>
      <c r="N257" s="431">
        <f>H257-A248</f>
        <v>4580</v>
      </c>
      <c r="O257" s="448"/>
      <c r="P257" s="449"/>
      <c r="Q257" s="448"/>
      <c r="R257" s="448"/>
      <c r="S257" s="448"/>
      <c r="T257" s="448"/>
      <c r="U257" s="448"/>
      <c r="V257" s="448"/>
      <c r="W257" s="448"/>
      <c r="X257" s="448"/>
      <c r="Y257" s="448"/>
      <c r="Z257" s="448"/>
      <c r="AA257" s="448"/>
      <c r="AB257" s="448"/>
      <c r="AC257" s="429"/>
      <c r="AD257" s="429"/>
      <c r="AE257" s="429"/>
      <c r="AF257" s="429"/>
      <c r="AG257" s="429"/>
      <c r="AH257" s="429"/>
      <c r="AI257" s="429"/>
      <c r="AJ257" s="429"/>
      <c r="AK257" s="429"/>
      <c r="AL257" s="429"/>
      <c r="AM257" s="429"/>
      <c r="AN257" s="429"/>
      <c r="AO257" s="429"/>
      <c r="AP257" s="429"/>
    </row>
    <row r="258" spans="1:42" ht="18" customHeight="1">
      <c r="P258" s="263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  <c r="AB258" s="249"/>
    </row>
    <row r="259" spans="1:42" ht="18" customHeight="1"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</row>
    <row r="260" spans="1:42" ht="18" customHeight="1"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</row>
    <row r="261" spans="1:42" ht="18" customHeight="1"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  <c r="AB261" s="249"/>
    </row>
    <row r="262" spans="1:42" ht="18" customHeight="1"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</row>
    <row r="263" spans="1:42" ht="18" customHeight="1">
      <c r="AC263" s="249"/>
      <c r="AD263" s="249"/>
      <c r="AE263" s="249"/>
      <c r="AF263" s="249"/>
      <c r="AG263" s="249"/>
      <c r="AH263" s="249"/>
      <c r="AI263" s="249"/>
      <c r="AJ263" s="249"/>
      <c r="AK263" s="249"/>
      <c r="AL263" s="249"/>
      <c r="AM263" s="249"/>
      <c r="AN263" s="249"/>
      <c r="AO263" s="249"/>
      <c r="AP263" s="249"/>
    </row>
    <row r="264" spans="1:42" ht="18" customHeight="1">
      <c r="AC264" s="249"/>
      <c r="AD264" s="249"/>
      <c r="AE264" s="249"/>
      <c r="AF264" s="249"/>
      <c r="AG264" s="249"/>
      <c r="AH264" s="249"/>
      <c r="AI264" s="249"/>
      <c r="AJ264" s="249"/>
      <c r="AK264" s="249"/>
      <c r="AL264" s="249"/>
      <c r="AM264" s="249"/>
      <c r="AN264" s="249"/>
      <c r="AO264" s="249"/>
      <c r="AP264" s="249"/>
    </row>
    <row r="265" spans="1:42" ht="18" customHeight="1">
      <c r="AC265" s="249"/>
      <c r="AD265" s="249"/>
      <c r="AE265" s="249"/>
      <c r="AF265" s="249"/>
      <c r="AG265" s="249"/>
      <c r="AH265" s="249"/>
      <c r="AI265" s="249"/>
      <c r="AJ265" s="249"/>
      <c r="AK265" s="249"/>
      <c r="AL265" s="249"/>
      <c r="AM265" s="249"/>
      <c r="AN265" s="249"/>
      <c r="AO265" s="249"/>
      <c r="AP265" s="249"/>
    </row>
    <row r="266" spans="1:42">
      <c r="AC266" s="249"/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249"/>
    </row>
    <row r="267" spans="1:42">
      <c r="AC267" s="249"/>
      <c r="AD267" s="249"/>
      <c r="AE267" s="249"/>
      <c r="AF267" s="249"/>
      <c r="AG267" s="249"/>
      <c r="AH267" s="249"/>
      <c r="AI267" s="249"/>
      <c r="AJ267" s="249"/>
      <c r="AK267" s="249"/>
      <c r="AL267" s="249"/>
      <c r="AM267" s="249"/>
      <c r="AN267" s="249"/>
      <c r="AO267" s="249"/>
      <c r="AP267" s="249"/>
    </row>
    <row r="268" spans="1:42">
      <c r="AC268" s="249"/>
      <c r="AD268" s="249"/>
      <c r="AE268" s="249"/>
      <c r="AF268" s="249"/>
      <c r="AG268" s="249"/>
      <c r="AH268" s="249"/>
      <c r="AI268" s="249"/>
      <c r="AJ268" s="249"/>
      <c r="AK268" s="249"/>
      <c r="AL268" s="249"/>
      <c r="AM268" s="249"/>
      <c r="AN268" s="249"/>
      <c r="AO268" s="249"/>
      <c r="AP268" s="249"/>
    </row>
    <row r="269" spans="1:42">
      <c r="AC269" s="249"/>
      <c r="AD269" s="249"/>
      <c r="AE269" s="249"/>
      <c r="AF269" s="249"/>
      <c r="AG269" s="249"/>
      <c r="AH269" s="249"/>
      <c r="AI269" s="249"/>
      <c r="AJ269" s="249"/>
      <c r="AK269" s="249"/>
      <c r="AL269" s="249"/>
      <c r="AM269" s="249"/>
      <c r="AN269" s="249"/>
      <c r="AO269" s="249"/>
      <c r="AP269" s="249"/>
    </row>
    <row r="270" spans="1:42">
      <c r="AC270" s="249"/>
      <c r="AD270" s="249"/>
      <c r="AE270" s="249"/>
      <c r="AF270" s="249"/>
      <c r="AG270" s="249"/>
      <c r="AH270" s="249"/>
      <c r="AI270" s="249"/>
      <c r="AJ270" s="249"/>
      <c r="AK270" s="249"/>
      <c r="AL270" s="249"/>
      <c r="AM270" s="249"/>
      <c r="AN270" s="249"/>
      <c r="AO270" s="249"/>
      <c r="AP270" s="249"/>
    </row>
    <row r="271" spans="1:42">
      <c r="AC271" s="249"/>
      <c r="AD271" s="249"/>
      <c r="AE271" s="249"/>
      <c r="AF271" s="249"/>
      <c r="AG271" s="249"/>
      <c r="AH271" s="249"/>
      <c r="AI271" s="249"/>
      <c r="AJ271" s="249"/>
      <c r="AK271" s="249"/>
      <c r="AL271" s="249"/>
      <c r="AM271" s="249"/>
      <c r="AN271" s="249"/>
      <c r="AO271" s="249"/>
      <c r="AP271" s="249"/>
    </row>
    <row r="272" spans="1:42">
      <c r="AC272" s="249"/>
      <c r="AD272" s="249"/>
      <c r="AE272" s="249"/>
      <c r="AF272" s="249"/>
      <c r="AG272" s="249"/>
      <c r="AH272" s="249"/>
      <c r="AI272" s="249"/>
      <c r="AJ272" s="249"/>
      <c r="AK272" s="249"/>
      <c r="AL272" s="249"/>
      <c r="AM272" s="249"/>
      <c r="AN272" s="249"/>
      <c r="AO272" s="249"/>
      <c r="AP272" s="249"/>
    </row>
    <row r="273" spans="16:42">
      <c r="AC273" s="249"/>
      <c r="AD273" s="249"/>
      <c r="AE273" s="249"/>
      <c r="AF273" s="249"/>
      <c r="AG273" s="249"/>
      <c r="AH273" s="249"/>
      <c r="AI273" s="249"/>
      <c r="AJ273" s="249"/>
      <c r="AK273" s="249"/>
      <c r="AL273" s="249"/>
      <c r="AM273" s="249"/>
      <c r="AN273" s="249"/>
      <c r="AO273" s="249"/>
      <c r="AP273" s="249"/>
    </row>
    <row r="274" spans="16:42">
      <c r="P274" s="248"/>
      <c r="AC274" s="249"/>
      <c r="AD274" s="249"/>
      <c r="AE274" s="249"/>
      <c r="AF274" s="249"/>
      <c r="AG274" s="249"/>
      <c r="AH274" s="249"/>
      <c r="AI274" s="249"/>
      <c r="AJ274" s="249"/>
      <c r="AK274" s="249"/>
      <c r="AL274" s="249"/>
      <c r="AM274" s="249"/>
      <c r="AN274" s="249"/>
      <c r="AO274" s="249"/>
      <c r="AP274" s="249"/>
    </row>
    <row r="275" spans="16:42">
      <c r="P275" s="248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</row>
    <row r="276" spans="16:42">
      <c r="P276" s="248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</row>
    <row r="277" spans="16:42">
      <c r="P277" s="248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</row>
    <row r="278" spans="16:42">
      <c r="P278" s="248"/>
      <c r="AC278" s="249"/>
      <c r="AD278" s="249"/>
      <c r="AE278" s="249"/>
      <c r="AF278" s="249"/>
      <c r="AG278" s="249"/>
      <c r="AH278" s="249"/>
      <c r="AI278" s="249"/>
      <c r="AJ278" s="249"/>
      <c r="AK278" s="249"/>
      <c r="AL278" s="249"/>
      <c r="AM278" s="249"/>
      <c r="AN278" s="249"/>
      <c r="AO278" s="249"/>
      <c r="AP278" s="249"/>
    </row>
    <row r="279" spans="16:42">
      <c r="P279" s="248"/>
      <c r="AC279" s="249"/>
      <c r="AD279" s="249"/>
      <c r="AE279" s="249"/>
      <c r="AF279" s="249"/>
      <c r="AG279" s="249"/>
      <c r="AH279" s="249"/>
      <c r="AI279" s="249"/>
      <c r="AJ279" s="249"/>
      <c r="AK279" s="249"/>
      <c r="AL279" s="249"/>
      <c r="AM279" s="249"/>
      <c r="AN279" s="249"/>
      <c r="AO279" s="249"/>
      <c r="AP279" s="249"/>
    </row>
    <row r="280" spans="16:42">
      <c r="P280" s="248"/>
      <c r="AC280" s="249"/>
      <c r="AD280" s="249"/>
      <c r="AE280" s="249"/>
      <c r="AF280" s="249"/>
      <c r="AG280" s="249"/>
      <c r="AH280" s="249"/>
      <c r="AI280" s="249"/>
      <c r="AJ280" s="249"/>
      <c r="AK280" s="249"/>
      <c r="AL280" s="249"/>
      <c r="AM280" s="249"/>
      <c r="AN280" s="249"/>
      <c r="AO280" s="249"/>
      <c r="AP280" s="249"/>
    </row>
    <row r="281" spans="16:42">
      <c r="P281" s="248"/>
      <c r="AC281" s="249"/>
      <c r="AD281" s="249"/>
      <c r="AE281" s="249"/>
      <c r="AF281" s="249"/>
      <c r="AG281" s="249"/>
      <c r="AH281" s="249"/>
      <c r="AI281" s="249"/>
      <c r="AJ281" s="249"/>
      <c r="AK281" s="249"/>
      <c r="AL281" s="249"/>
      <c r="AM281" s="249"/>
      <c r="AN281" s="249"/>
      <c r="AO281" s="249"/>
      <c r="AP281" s="249"/>
    </row>
    <row r="282" spans="16:42">
      <c r="P282" s="248"/>
      <c r="AC282" s="249"/>
      <c r="AD282" s="249"/>
      <c r="AE282" s="249"/>
      <c r="AF282" s="249"/>
      <c r="AG282" s="249"/>
      <c r="AH282" s="249"/>
      <c r="AI282" s="249"/>
      <c r="AJ282" s="249"/>
      <c r="AK282" s="249"/>
      <c r="AL282" s="249"/>
      <c r="AM282" s="249"/>
      <c r="AN282" s="249"/>
      <c r="AO282" s="249"/>
      <c r="AP282" s="249"/>
    </row>
    <row r="283" spans="16:42">
      <c r="P283" s="248"/>
      <c r="AC283" s="249"/>
      <c r="AD283" s="249"/>
      <c r="AE283" s="249"/>
      <c r="AF283" s="249"/>
      <c r="AG283" s="249"/>
      <c r="AH283" s="249"/>
      <c r="AI283" s="249"/>
      <c r="AJ283" s="249"/>
      <c r="AK283" s="249"/>
      <c r="AL283" s="249"/>
      <c r="AM283" s="249"/>
      <c r="AN283" s="249"/>
      <c r="AO283" s="249"/>
      <c r="AP283" s="249"/>
    </row>
    <row r="284" spans="16:42">
      <c r="P284" s="248"/>
      <c r="AC284" s="249"/>
      <c r="AD284" s="249"/>
      <c r="AE284" s="249"/>
      <c r="AF284" s="249"/>
      <c r="AG284" s="249"/>
      <c r="AH284" s="249"/>
      <c r="AI284" s="249"/>
      <c r="AJ284" s="249"/>
      <c r="AK284" s="249"/>
      <c r="AL284" s="249"/>
      <c r="AM284" s="249"/>
      <c r="AN284" s="249"/>
      <c r="AO284" s="249"/>
      <c r="AP284" s="249"/>
    </row>
    <row r="285" spans="16:42">
      <c r="P285" s="248"/>
      <c r="AC285" s="249"/>
      <c r="AD285" s="249"/>
      <c r="AE285" s="249"/>
      <c r="AF285" s="249"/>
      <c r="AG285" s="249"/>
      <c r="AH285" s="249"/>
      <c r="AI285" s="249"/>
      <c r="AJ285" s="249"/>
      <c r="AK285" s="249"/>
      <c r="AL285" s="249"/>
      <c r="AM285" s="249"/>
      <c r="AN285" s="249"/>
      <c r="AO285" s="249"/>
      <c r="AP285" s="249"/>
    </row>
    <row r="286" spans="16:42">
      <c r="P286" s="248"/>
      <c r="AC286" s="249"/>
      <c r="AD286" s="249"/>
      <c r="AE286" s="249"/>
      <c r="AF286" s="249"/>
      <c r="AG286" s="249"/>
      <c r="AH286" s="249"/>
      <c r="AI286" s="249"/>
      <c r="AJ286" s="249"/>
      <c r="AK286" s="249"/>
      <c r="AL286" s="249"/>
      <c r="AM286" s="249"/>
      <c r="AN286" s="249"/>
      <c r="AO286" s="249"/>
      <c r="AP286" s="249"/>
    </row>
    <row r="287" spans="16:42">
      <c r="P287" s="248"/>
      <c r="AC287" s="249"/>
      <c r="AD287" s="249"/>
      <c r="AE287" s="249"/>
      <c r="AF287" s="249"/>
      <c r="AG287" s="249"/>
      <c r="AH287" s="249"/>
      <c r="AI287" s="249"/>
      <c r="AJ287" s="249"/>
      <c r="AK287" s="249"/>
      <c r="AL287" s="249"/>
      <c r="AM287" s="249"/>
      <c r="AN287" s="249"/>
      <c r="AO287" s="249"/>
      <c r="AP287" s="249"/>
    </row>
    <row r="288" spans="16:42">
      <c r="P288" s="248"/>
      <c r="AC288" s="249"/>
      <c r="AD288" s="249"/>
      <c r="AE288" s="249"/>
      <c r="AF288" s="249"/>
      <c r="AG288" s="249"/>
      <c r="AH288" s="249"/>
      <c r="AI288" s="249"/>
      <c r="AJ288" s="249"/>
      <c r="AK288" s="249"/>
      <c r="AL288" s="249"/>
      <c r="AM288" s="249"/>
      <c r="AN288" s="249"/>
      <c r="AO288" s="249"/>
      <c r="AP288" s="249"/>
    </row>
    <row r="289" spans="16:42">
      <c r="P289" s="248"/>
      <c r="AC289" s="249"/>
      <c r="AD289" s="249"/>
      <c r="AE289" s="249"/>
      <c r="AF289" s="249"/>
      <c r="AG289" s="249"/>
      <c r="AH289" s="249"/>
      <c r="AI289" s="249"/>
      <c r="AJ289" s="249"/>
      <c r="AK289" s="249"/>
      <c r="AL289" s="249"/>
      <c r="AM289" s="249"/>
      <c r="AN289" s="249"/>
      <c r="AO289" s="249"/>
      <c r="AP289" s="249"/>
    </row>
    <row r="290" spans="16:42">
      <c r="P290" s="248"/>
      <c r="AC290" s="249"/>
      <c r="AD290" s="249"/>
      <c r="AE290" s="249"/>
      <c r="AF290" s="249"/>
      <c r="AG290" s="249"/>
      <c r="AH290" s="249"/>
      <c r="AI290" s="249"/>
      <c r="AJ290" s="249"/>
      <c r="AK290" s="249"/>
      <c r="AL290" s="249"/>
      <c r="AM290" s="249"/>
      <c r="AN290" s="249"/>
      <c r="AO290" s="249"/>
      <c r="AP290" s="249"/>
    </row>
    <row r="291" spans="16:42">
      <c r="P291" s="248"/>
      <c r="AC291" s="249"/>
      <c r="AD291" s="249"/>
      <c r="AE291" s="249"/>
      <c r="AF291" s="249"/>
      <c r="AG291" s="249"/>
      <c r="AH291" s="249"/>
      <c r="AI291" s="249"/>
      <c r="AJ291" s="249"/>
      <c r="AK291" s="249"/>
      <c r="AL291" s="249"/>
      <c r="AM291" s="249"/>
      <c r="AN291" s="249"/>
      <c r="AO291" s="249"/>
      <c r="AP291" s="249"/>
    </row>
    <row r="292" spans="16:42">
      <c r="P292" s="248"/>
      <c r="AC292" s="249"/>
      <c r="AD292" s="249"/>
      <c r="AE292" s="249"/>
      <c r="AF292" s="249"/>
      <c r="AG292" s="249"/>
      <c r="AH292" s="249"/>
      <c r="AI292" s="249"/>
      <c r="AJ292" s="249"/>
      <c r="AK292" s="249"/>
      <c r="AL292" s="249"/>
      <c r="AM292" s="249"/>
      <c r="AN292" s="249"/>
      <c r="AO292" s="249"/>
      <c r="AP292" s="249"/>
    </row>
    <row r="293" spans="16:42">
      <c r="P293" s="248"/>
      <c r="AC293" s="249"/>
      <c r="AD293" s="249"/>
      <c r="AE293" s="249"/>
      <c r="AF293" s="249"/>
      <c r="AG293" s="249"/>
      <c r="AH293" s="249"/>
      <c r="AI293" s="249"/>
      <c r="AJ293" s="249"/>
      <c r="AK293" s="249"/>
      <c r="AL293" s="249"/>
      <c r="AM293" s="249"/>
      <c r="AN293" s="249"/>
      <c r="AO293" s="249"/>
      <c r="AP293" s="249"/>
    </row>
    <row r="294" spans="16:42">
      <c r="P294" s="248"/>
      <c r="AC294" s="249"/>
      <c r="AD294" s="249"/>
      <c r="AE294" s="249"/>
      <c r="AF294" s="249"/>
      <c r="AG294" s="249"/>
      <c r="AH294" s="249"/>
      <c r="AI294" s="249"/>
      <c r="AJ294" s="249"/>
      <c r="AK294" s="249"/>
      <c r="AL294" s="249"/>
      <c r="AM294" s="249"/>
      <c r="AN294" s="249"/>
      <c r="AO294" s="249"/>
      <c r="AP294" s="249"/>
    </row>
    <row r="295" spans="16:42">
      <c r="P295" s="248"/>
      <c r="AC295" s="249"/>
      <c r="AD295" s="249"/>
      <c r="AE295" s="249"/>
      <c r="AF295" s="249"/>
      <c r="AG295" s="249"/>
      <c r="AH295" s="249"/>
      <c r="AI295" s="249"/>
      <c r="AJ295" s="249"/>
      <c r="AK295" s="249"/>
      <c r="AL295" s="249"/>
      <c r="AM295" s="249"/>
      <c r="AN295" s="249"/>
      <c r="AO295" s="249"/>
      <c r="AP295" s="249"/>
    </row>
    <row r="296" spans="16:42">
      <c r="P296" s="248"/>
      <c r="AC296" s="249"/>
      <c r="AD296" s="249"/>
      <c r="AE296" s="249"/>
      <c r="AF296" s="249"/>
      <c r="AG296" s="249"/>
      <c r="AH296" s="249"/>
      <c r="AI296" s="249"/>
      <c r="AJ296" s="249"/>
      <c r="AK296" s="249"/>
      <c r="AL296" s="249"/>
      <c r="AM296" s="249"/>
      <c r="AN296" s="249"/>
      <c r="AO296" s="249"/>
      <c r="AP296" s="249"/>
    </row>
    <row r="297" spans="16:42">
      <c r="P297" s="248"/>
      <c r="AC297" s="249"/>
      <c r="AD297" s="249"/>
      <c r="AE297" s="249"/>
      <c r="AF297" s="249"/>
      <c r="AG297" s="249"/>
      <c r="AH297" s="249"/>
      <c r="AI297" s="249"/>
      <c r="AJ297" s="249"/>
      <c r="AK297" s="249"/>
      <c r="AL297" s="249"/>
      <c r="AM297" s="249"/>
      <c r="AN297" s="249"/>
      <c r="AO297" s="249"/>
      <c r="AP297" s="249"/>
    </row>
    <row r="298" spans="16:42">
      <c r="P298" s="248"/>
      <c r="AC298" s="249"/>
      <c r="AD298" s="249"/>
      <c r="AE298" s="249"/>
      <c r="AF298" s="249"/>
      <c r="AG298" s="249"/>
      <c r="AH298" s="249"/>
      <c r="AI298" s="249"/>
      <c r="AJ298" s="249"/>
      <c r="AK298" s="249"/>
      <c r="AL298" s="249"/>
      <c r="AM298" s="249"/>
      <c r="AN298" s="249"/>
      <c r="AO298" s="249"/>
      <c r="AP298" s="249"/>
    </row>
    <row r="299" spans="16:42">
      <c r="P299" s="248"/>
      <c r="AC299" s="249"/>
      <c r="AD299" s="249"/>
      <c r="AE299" s="249"/>
      <c r="AF299" s="249"/>
      <c r="AG299" s="249"/>
      <c r="AH299" s="249"/>
      <c r="AI299" s="249"/>
      <c r="AJ299" s="249"/>
      <c r="AK299" s="249"/>
      <c r="AL299" s="249"/>
      <c r="AM299" s="249"/>
      <c r="AN299" s="249"/>
      <c r="AO299" s="249"/>
      <c r="AP299" s="249"/>
    </row>
    <row r="300" spans="16:42">
      <c r="P300" s="248"/>
      <c r="AC300" s="249"/>
      <c r="AD300" s="249"/>
      <c r="AE300" s="249"/>
      <c r="AF300" s="249"/>
      <c r="AG300" s="249"/>
      <c r="AH300" s="249"/>
      <c r="AI300" s="249"/>
      <c r="AJ300" s="249"/>
      <c r="AK300" s="249"/>
      <c r="AL300" s="249"/>
      <c r="AM300" s="249"/>
      <c r="AN300" s="249"/>
      <c r="AO300" s="249"/>
      <c r="AP300" s="249"/>
    </row>
    <row r="301" spans="16:42">
      <c r="P301" s="248"/>
      <c r="AC301" s="249"/>
      <c r="AD301" s="249"/>
      <c r="AE301" s="249"/>
      <c r="AF301" s="249"/>
      <c r="AG301" s="249"/>
      <c r="AH301" s="249"/>
      <c r="AI301" s="249"/>
      <c r="AJ301" s="249"/>
      <c r="AK301" s="249"/>
      <c r="AL301" s="249"/>
      <c r="AM301" s="249"/>
      <c r="AN301" s="249"/>
      <c r="AO301" s="249"/>
      <c r="AP301" s="249"/>
    </row>
    <row r="302" spans="16:42">
      <c r="P302" s="248"/>
      <c r="AC302" s="249"/>
      <c r="AD302" s="249"/>
      <c r="AE302" s="249"/>
      <c r="AF302" s="249"/>
      <c r="AG302" s="249"/>
      <c r="AH302" s="249"/>
      <c r="AI302" s="249"/>
      <c r="AJ302" s="249"/>
      <c r="AK302" s="249"/>
      <c r="AL302" s="249"/>
      <c r="AM302" s="249"/>
      <c r="AN302" s="249"/>
      <c r="AO302" s="249"/>
      <c r="AP302" s="249"/>
    </row>
    <row r="303" spans="16:42">
      <c r="P303" s="248"/>
      <c r="AC303" s="249"/>
      <c r="AD303" s="249"/>
      <c r="AE303" s="249"/>
      <c r="AF303" s="249"/>
      <c r="AG303" s="249"/>
      <c r="AH303" s="249"/>
      <c r="AI303" s="249"/>
      <c r="AJ303" s="249"/>
      <c r="AK303" s="249"/>
      <c r="AL303" s="249"/>
      <c r="AM303" s="249"/>
      <c r="AN303" s="249"/>
      <c r="AO303" s="249"/>
      <c r="AP303" s="249"/>
    </row>
    <row r="304" spans="16:42">
      <c r="P304" s="248"/>
      <c r="AC304" s="249"/>
      <c r="AD304" s="249"/>
      <c r="AE304" s="249"/>
      <c r="AF304" s="249"/>
      <c r="AG304" s="249"/>
      <c r="AH304" s="249"/>
      <c r="AI304" s="249"/>
      <c r="AJ304" s="249"/>
      <c r="AK304" s="249"/>
      <c r="AL304" s="249"/>
      <c r="AM304" s="249"/>
      <c r="AN304" s="249"/>
      <c r="AO304" s="249"/>
      <c r="AP304" s="249"/>
    </row>
    <row r="305" spans="16:42">
      <c r="P305" s="248"/>
      <c r="AC305" s="249"/>
      <c r="AD305" s="249"/>
      <c r="AE305" s="249"/>
      <c r="AF305" s="249"/>
      <c r="AG305" s="249"/>
      <c r="AH305" s="249"/>
      <c r="AI305" s="249"/>
      <c r="AJ305" s="249"/>
      <c r="AK305" s="249"/>
      <c r="AL305" s="249"/>
      <c r="AM305" s="249"/>
      <c r="AN305" s="249"/>
      <c r="AO305" s="249"/>
      <c r="AP305" s="249"/>
    </row>
  </sheetData>
  <mergeCells count="758">
    <mergeCell ref="D158:G158"/>
    <mergeCell ref="H158:K158"/>
    <mergeCell ref="L158:N158"/>
    <mergeCell ref="D165:G165"/>
    <mergeCell ref="D166:G166"/>
    <mergeCell ref="D167:G167"/>
    <mergeCell ref="D168:G168"/>
    <mergeCell ref="D169:G169"/>
    <mergeCell ref="H165:K165"/>
    <mergeCell ref="H166:K166"/>
    <mergeCell ref="H167:K167"/>
    <mergeCell ref="H168:K168"/>
    <mergeCell ref="H169:K169"/>
    <mergeCell ref="L164:N164"/>
    <mergeCell ref="L161:N161"/>
    <mergeCell ref="L162:N162"/>
    <mergeCell ref="L163:N163"/>
    <mergeCell ref="D164:G164"/>
    <mergeCell ref="H105:L105"/>
    <mergeCell ref="M105:N105"/>
    <mergeCell ref="M106:N106"/>
    <mergeCell ref="A59:G59"/>
    <mergeCell ref="M85:N85"/>
    <mergeCell ref="M100:N100"/>
    <mergeCell ref="E86:G86"/>
    <mergeCell ref="H86:L86"/>
    <mergeCell ref="A93:C93"/>
    <mergeCell ref="E104:G104"/>
    <mergeCell ref="H101:L101"/>
    <mergeCell ref="D105:D106"/>
    <mergeCell ref="M101:N101"/>
    <mergeCell ref="M87:N87"/>
    <mergeCell ref="M86:N86"/>
    <mergeCell ref="M104:N104"/>
    <mergeCell ref="A103:B103"/>
    <mergeCell ref="A106:B106"/>
    <mergeCell ref="E103:G103"/>
    <mergeCell ref="M102:N102"/>
    <mergeCell ref="A94:C94"/>
    <mergeCell ref="E102:G102"/>
    <mergeCell ref="M81:N81"/>
    <mergeCell ref="A75:C75"/>
    <mergeCell ref="A178:B178"/>
    <mergeCell ref="H179:L179"/>
    <mergeCell ref="I175:N175"/>
    <mergeCell ref="H183:L183"/>
    <mergeCell ref="M183:N183"/>
    <mergeCell ref="A183:B183"/>
    <mergeCell ref="L172:N172"/>
    <mergeCell ref="E179:G179"/>
    <mergeCell ref="M177:N177"/>
    <mergeCell ref="M178:N178"/>
    <mergeCell ref="H180:L180"/>
    <mergeCell ref="E177:G177"/>
    <mergeCell ref="M180:N180"/>
    <mergeCell ref="H181:L181"/>
    <mergeCell ref="E176:G176"/>
    <mergeCell ref="H178:L178"/>
    <mergeCell ref="A174:N174"/>
    <mergeCell ref="H177:L177"/>
    <mergeCell ref="M176:N176"/>
    <mergeCell ref="G175:H175"/>
    <mergeCell ref="A176:B176"/>
    <mergeCell ref="D177:D183"/>
    <mergeCell ref="A181:B181"/>
    <mergeCell ref="A175:C175"/>
    <mergeCell ref="AP219:AP220"/>
    <mergeCell ref="AC224:AP224"/>
    <mergeCell ref="AH225:AL225"/>
    <mergeCell ref="AF225:AG225"/>
    <mergeCell ref="AC225:AE225"/>
    <mergeCell ref="AC226:AE226"/>
    <mergeCell ref="AH226:AL226"/>
    <mergeCell ref="E225:G225"/>
    <mergeCell ref="H241:L241"/>
    <mergeCell ref="M241:N241"/>
    <mergeCell ref="E230:E231"/>
    <mergeCell ref="M238:N238"/>
    <mergeCell ref="H226:L226"/>
    <mergeCell ref="F234:G234"/>
    <mergeCell ref="H232:J232"/>
    <mergeCell ref="M236:N236"/>
    <mergeCell ref="H233:J233"/>
    <mergeCell ref="M239:N239"/>
    <mergeCell ref="M225:N225"/>
    <mergeCell ref="E240:G240"/>
    <mergeCell ref="E238:G238"/>
    <mergeCell ref="E239:G239"/>
    <mergeCell ref="O236:R236"/>
    <mergeCell ref="H225:L225"/>
    <mergeCell ref="AC218:AJ218"/>
    <mergeCell ref="AN223:AO223"/>
    <mergeCell ref="AN221:AO221"/>
    <mergeCell ref="AN222:AO222"/>
    <mergeCell ref="AE219:AE220"/>
    <mergeCell ref="AF219:AF220"/>
    <mergeCell ref="AG219:AJ220"/>
    <mergeCell ref="AK218:AO218"/>
    <mergeCell ref="AN219:AO220"/>
    <mergeCell ref="AK219:AM220"/>
    <mergeCell ref="AC219:AD220"/>
    <mergeCell ref="AH221:AJ221"/>
    <mergeCell ref="AK222:AM222"/>
    <mergeCell ref="AH222:AJ222"/>
    <mergeCell ref="AE221:AE223"/>
    <mergeCell ref="AH223:AJ223"/>
    <mergeCell ref="AF221:AF223"/>
    <mergeCell ref="AC221:AD223"/>
    <mergeCell ref="AK221:AM221"/>
    <mergeCell ref="AK223:AM223"/>
    <mergeCell ref="AM225:AP225"/>
    <mergeCell ref="M244:N244"/>
    <mergeCell ref="M242:N242"/>
    <mergeCell ref="H242:L242"/>
    <mergeCell ref="F232:G232"/>
    <mergeCell ref="F233:G233"/>
    <mergeCell ref="N232:N233"/>
    <mergeCell ref="K234:M234"/>
    <mergeCell ref="H244:L244"/>
    <mergeCell ref="AM226:AP226"/>
    <mergeCell ref="S230:S231"/>
    <mergeCell ref="AF226:AG226"/>
    <mergeCell ref="F230:G231"/>
    <mergeCell ref="G237:H237"/>
    <mergeCell ref="H230:J231"/>
    <mergeCell ref="K230:M231"/>
    <mergeCell ref="E226:G226"/>
    <mergeCell ref="H240:L240"/>
    <mergeCell ref="O228:O229"/>
    <mergeCell ref="R228:R229"/>
    <mergeCell ref="E243:G243"/>
    <mergeCell ref="H238:L238"/>
    <mergeCell ref="K232:M232"/>
    <mergeCell ref="G51:N51"/>
    <mergeCell ref="G46:N46"/>
    <mergeCell ref="A17:C17"/>
    <mergeCell ref="A16:C16"/>
    <mergeCell ref="D93:F93"/>
    <mergeCell ref="H99:L99"/>
    <mergeCell ref="E99:G99"/>
    <mergeCell ref="D94:F94"/>
    <mergeCell ref="A80:B80"/>
    <mergeCell ref="A65:B65"/>
    <mergeCell ref="E67:G67"/>
    <mergeCell ref="A69:B69"/>
    <mergeCell ref="A70:B70"/>
    <mergeCell ref="A85:B85"/>
    <mergeCell ref="A84:B84"/>
    <mergeCell ref="H69:L69"/>
    <mergeCell ref="H67:L67"/>
    <mergeCell ref="E69:G69"/>
    <mergeCell ref="H70:L70"/>
    <mergeCell ref="A87:B87"/>
    <mergeCell ref="A86:B86"/>
    <mergeCell ref="A34:D34"/>
    <mergeCell ref="K25:M25"/>
    <mergeCell ref="K27:M27"/>
    <mergeCell ref="A46:C46"/>
    <mergeCell ref="K29:M29"/>
    <mergeCell ref="A32:C32"/>
    <mergeCell ref="B39:C39"/>
    <mergeCell ref="A47:C47"/>
    <mergeCell ref="M35:N35"/>
    <mergeCell ref="A37:C37"/>
    <mergeCell ref="B40:C40"/>
    <mergeCell ref="A42:A45"/>
    <mergeCell ref="B43:C43"/>
    <mergeCell ref="B45:C45"/>
    <mergeCell ref="B41:C41"/>
    <mergeCell ref="B38:C38"/>
    <mergeCell ref="A38:A41"/>
    <mergeCell ref="B44:C44"/>
    <mergeCell ref="B42:C42"/>
    <mergeCell ref="E32:G32"/>
    <mergeCell ref="K30:M30"/>
    <mergeCell ref="E29:G29"/>
    <mergeCell ref="H31:J31"/>
    <mergeCell ref="K31:M31"/>
    <mergeCell ref="E31:G31"/>
    <mergeCell ref="A23:B31"/>
    <mergeCell ref="K26:M26"/>
    <mergeCell ref="A12:C12"/>
    <mergeCell ref="A14:C14"/>
    <mergeCell ref="K32:M32"/>
    <mergeCell ref="H32:J32"/>
    <mergeCell ref="E30:G30"/>
    <mergeCell ref="E17:G17"/>
    <mergeCell ref="A7:C7"/>
    <mergeCell ref="E9:G9"/>
    <mergeCell ref="E8:G8"/>
    <mergeCell ref="A9:C9"/>
    <mergeCell ref="A11:C11"/>
    <mergeCell ref="A10:C10"/>
    <mergeCell ref="E11:G11"/>
    <mergeCell ref="E10:G10"/>
    <mergeCell ref="A8:C8"/>
    <mergeCell ref="K11:M11"/>
    <mergeCell ref="K10:M10"/>
    <mergeCell ref="E16:G16"/>
    <mergeCell ref="H17:J17"/>
    <mergeCell ref="K17:M17"/>
    <mergeCell ref="H30:J30"/>
    <mergeCell ref="H27:J27"/>
    <mergeCell ref="H22:J22"/>
    <mergeCell ref="A18:B22"/>
    <mergeCell ref="H11:J11"/>
    <mergeCell ref="E13:G13"/>
    <mergeCell ref="E15:G15"/>
    <mergeCell ref="K15:M15"/>
    <mergeCell ref="K14:M14"/>
    <mergeCell ref="E5:G5"/>
    <mergeCell ref="E6:G6"/>
    <mergeCell ref="K4:M5"/>
    <mergeCell ref="K6:M6"/>
    <mergeCell ref="K9:M9"/>
    <mergeCell ref="K7:M7"/>
    <mergeCell ref="K8:M8"/>
    <mergeCell ref="E7:G7"/>
    <mergeCell ref="H7:J7"/>
    <mergeCell ref="H8:J8"/>
    <mergeCell ref="H9:J9"/>
    <mergeCell ref="H13:J13"/>
    <mergeCell ref="E12:G12"/>
    <mergeCell ref="H12:J12"/>
    <mergeCell ref="K13:M13"/>
    <mergeCell ref="K12:M12"/>
    <mergeCell ref="E14:G14"/>
    <mergeCell ref="H14:J14"/>
    <mergeCell ref="H5:J5"/>
    <mergeCell ref="E25:G25"/>
    <mergeCell ref="A15:C15"/>
    <mergeCell ref="H18:J18"/>
    <mergeCell ref="K28:M28"/>
    <mergeCell ref="K24:M24"/>
    <mergeCell ref="E26:G26"/>
    <mergeCell ref="H16:J16"/>
    <mergeCell ref="K16:M16"/>
    <mergeCell ref="H25:J25"/>
    <mergeCell ref="E28:G28"/>
    <mergeCell ref="H28:J28"/>
    <mergeCell ref="E18:G18"/>
    <mergeCell ref="E23:G23"/>
    <mergeCell ref="H21:J21"/>
    <mergeCell ref="K22:M22"/>
    <mergeCell ref="H29:J29"/>
    <mergeCell ref="E27:G27"/>
    <mergeCell ref="A13:C13"/>
    <mergeCell ref="K18:M18"/>
    <mergeCell ref="A4:C5"/>
    <mergeCell ref="A6:C6"/>
    <mergeCell ref="N18:N20"/>
    <mergeCell ref="N26:N29"/>
    <mergeCell ref="K20:M20"/>
    <mergeCell ref="H26:J26"/>
    <mergeCell ref="E24:G24"/>
    <mergeCell ref="H24:J24"/>
    <mergeCell ref="H19:J19"/>
    <mergeCell ref="H15:J15"/>
    <mergeCell ref="K23:M23"/>
    <mergeCell ref="E21:G21"/>
    <mergeCell ref="E22:G22"/>
    <mergeCell ref="E20:G20"/>
    <mergeCell ref="E19:G19"/>
    <mergeCell ref="H20:J20"/>
    <mergeCell ref="K21:M21"/>
    <mergeCell ref="K19:M19"/>
    <mergeCell ref="H23:J23"/>
    <mergeCell ref="H6:J6"/>
    <mergeCell ref="N4:N5"/>
    <mergeCell ref="H10:J10"/>
    <mergeCell ref="A36:N36"/>
    <mergeCell ref="A35:C35"/>
    <mergeCell ref="H104:L104"/>
    <mergeCell ref="A53:C53"/>
    <mergeCell ref="A60:C60"/>
    <mergeCell ref="G60:H60"/>
    <mergeCell ref="H62:L62"/>
    <mergeCell ref="A62:B62"/>
    <mergeCell ref="A66:B66"/>
    <mergeCell ref="H65:L65"/>
    <mergeCell ref="H88:L88"/>
    <mergeCell ref="E87:G87"/>
    <mergeCell ref="G94:N94"/>
    <mergeCell ref="E88:G88"/>
    <mergeCell ref="M91:N91"/>
    <mergeCell ref="A88:B88"/>
    <mergeCell ref="A102:B102"/>
    <mergeCell ref="H100:L100"/>
    <mergeCell ref="A100:B100"/>
    <mergeCell ref="E80:G80"/>
    <mergeCell ref="A56:C56"/>
    <mergeCell ref="A49:C49"/>
    <mergeCell ref="A52:C52"/>
    <mergeCell ref="G52:N52"/>
    <mergeCell ref="E101:G101"/>
    <mergeCell ref="A101:B101"/>
    <mergeCell ref="H102:L102"/>
    <mergeCell ref="E100:G100"/>
    <mergeCell ref="M99:N99"/>
    <mergeCell ref="G93:N93"/>
    <mergeCell ref="A68:B68"/>
    <mergeCell ref="A99:B99"/>
    <mergeCell ref="A98:C98"/>
    <mergeCell ref="G98:H98"/>
    <mergeCell ref="E83:G83"/>
    <mergeCell ref="E82:G82"/>
    <mergeCell ref="M83:N83"/>
    <mergeCell ref="M82:N82"/>
    <mergeCell ref="M80:N80"/>
    <mergeCell ref="A74:C74"/>
    <mergeCell ref="D74:F74"/>
    <mergeCell ref="D100:D104"/>
    <mergeCell ref="E68:G68"/>
    <mergeCell ref="G74:N74"/>
    <mergeCell ref="A81:B81"/>
    <mergeCell ref="A82:B82"/>
    <mergeCell ref="A51:C51"/>
    <mergeCell ref="A50:C50"/>
    <mergeCell ref="A55:C55"/>
    <mergeCell ref="F72:L72"/>
    <mergeCell ref="H68:L68"/>
    <mergeCell ref="E65:G65"/>
    <mergeCell ref="A54:C54"/>
    <mergeCell ref="E66:G66"/>
    <mergeCell ref="E63:G63"/>
    <mergeCell ref="A58:C58"/>
    <mergeCell ref="E62:G62"/>
    <mergeCell ref="I60:N60"/>
    <mergeCell ref="M72:N72"/>
    <mergeCell ref="E70:G70"/>
    <mergeCell ref="G57:N57"/>
    <mergeCell ref="D68:D69"/>
    <mergeCell ref="D63:D67"/>
    <mergeCell ref="H66:L66"/>
    <mergeCell ref="A67:B67"/>
    <mergeCell ref="H64:L64"/>
    <mergeCell ref="A64:B64"/>
    <mergeCell ref="H63:L63"/>
    <mergeCell ref="A63:B63"/>
    <mergeCell ref="G50:N50"/>
    <mergeCell ref="E141:G141"/>
    <mergeCell ref="E134:G134"/>
    <mergeCell ref="G53:N53"/>
    <mergeCell ref="G54:N54"/>
    <mergeCell ref="G56:N56"/>
    <mergeCell ref="G58:N58"/>
    <mergeCell ref="A61:C61"/>
    <mergeCell ref="G61:H61"/>
    <mergeCell ref="A78:C78"/>
    <mergeCell ref="G78:H78"/>
    <mergeCell ref="I78:N78"/>
    <mergeCell ref="M103:N103"/>
    <mergeCell ref="A83:B83"/>
    <mergeCell ref="H80:L80"/>
    <mergeCell ref="E81:G81"/>
    <mergeCell ref="H82:L82"/>
    <mergeCell ref="A96:N96"/>
    <mergeCell ref="D112:F112"/>
    <mergeCell ref="M122:N122"/>
    <mergeCell ref="A107:B107"/>
    <mergeCell ref="A104:B104"/>
    <mergeCell ref="H103:L103"/>
    <mergeCell ref="A117:B117"/>
    <mergeCell ref="D113:F113"/>
    <mergeCell ref="M120:N120"/>
    <mergeCell ref="E121:G121"/>
    <mergeCell ref="H159:K159"/>
    <mergeCell ref="H160:K160"/>
    <mergeCell ref="L151:N151"/>
    <mergeCell ref="L152:N152"/>
    <mergeCell ref="A150:C171"/>
    <mergeCell ref="D171:G171"/>
    <mergeCell ref="H171:K171"/>
    <mergeCell ref="L171:N171"/>
    <mergeCell ref="L160:N160"/>
    <mergeCell ref="D151:G151"/>
    <mergeCell ref="D152:G152"/>
    <mergeCell ref="D159:G159"/>
    <mergeCell ref="D160:G160"/>
    <mergeCell ref="D153:G153"/>
    <mergeCell ref="D154:G154"/>
    <mergeCell ref="D155:G155"/>
    <mergeCell ref="D156:G156"/>
    <mergeCell ref="D157:G157"/>
    <mergeCell ref="H153:K153"/>
    <mergeCell ref="H164:K164"/>
    <mergeCell ref="H145:K145"/>
    <mergeCell ref="E133:G133"/>
    <mergeCell ref="L170:N170"/>
    <mergeCell ref="E136:G136"/>
    <mergeCell ref="E135:G135"/>
    <mergeCell ref="H134:L134"/>
    <mergeCell ref="E137:G137"/>
    <mergeCell ref="E139:G139"/>
    <mergeCell ref="H170:K170"/>
    <mergeCell ref="H141:L141"/>
    <mergeCell ref="L145:N145"/>
    <mergeCell ref="M143:N143"/>
    <mergeCell ref="D150:G150"/>
    <mergeCell ref="D161:G161"/>
    <mergeCell ref="D162:G162"/>
    <mergeCell ref="D163:G163"/>
    <mergeCell ref="H150:K150"/>
    <mergeCell ref="H161:K161"/>
    <mergeCell ref="H162:K162"/>
    <mergeCell ref="H163:K163"/>
    <mergeCell ref="D145:G145"/>
    <mergeCell ref="H151:K151"/>
    <mergeCell ref="L150:N150"/>
    <mergeCell ref="H152:K152"/>
    <mergeCell ref="L159:N159"/>
    <mergeCell ref="H136:L136"/>
    <mergeCell ref="H172:K172"/>
    <mergeCell ref="E209:G209"/>
    <mergeCell ref="A202:N202"/>
    <mergeCell ref="E204:G204"/>
    <mergeCell ref="A190:B190"/>
    <mergeCell ref="E195:G195"/>
    <mergeCell ref="H195:L195"/>
    <mergeCell ref="M198:N198"/>
    <mergeCell ref="H196:L196"/>
    <mergeCell ref="A196:B196"/>
    <mergeCell ref="A206:B206"/>
    <mergeCell ref="E191:G191"/>
    <mergeCell ref="A191:B191"/>
    <mergeCell ref="M192:N192"/>
    <mergeCell ref="H209:L209"/>
    <mergeCell ref="H191:L191"/>
    <mergeCell ref="A193:B193"/>
    <mergeCell ref="G200:N200"/>
    <mergeCell ref="H192:L192"/>
    <mergeCell ref="E190:G190"/>
    <mergeCell ref="M190:N190"/>
    <mergeCell ref="H190:L190"/>
    <mergeCell ref="M204:N204"/>
    <mergeCell ref="M193:N193"/>
    <mergeCell ref="A223:B223"/>
    <mergeCell ref="A246:B246"/>
    <mergeCell ref="M245:N245"/>
    <mergeCell ref="M240:N240"/>
    <mergeCell ref="A243:B243"/>
    <mergeCell ref="D232:D234"/>
    <mergeCell ref="A238:B238"/>
    <mergeCell ref="A232:B234"/>
    <mergeCell ref="A224:B224"/>
    <mergeCell ref="E246:G246"/>
    <mergeCell ref="H246:L246"/>
    <mergeCell ref="D239:D245"/>
    <mergeCell ref="E244:G244"/>
    <mergeCell ref="E242:G242"/>
    <mergeCell ref="H245:L245"/>
    <mergeCell ref="A244:B244"/>
    <mergeCell ref="M243:N243"/>
    <mergeCell ref="A245:B245"/>
    <mergeCell ref="A230:B231"/>
    <mergeCell ref="A226:B226"/>
    <mergeCell ref="C232:C234"/>
    <mergeCell ref="H243:L243"/>
    <mergeCell ref="E245:G245"/>
    <mergeCell ref="A225:B225"/>
    <mergeCell ref="A237:C237"/>
    <mergeCell ref="A241:B241"/>
    <mergeCell ref="A239:B239"/>
    <mergeCell ref="A242:B242"/>
    <mergeCell ref="A240:B240"/>
    <mergeCell ref="C230:C231"/>
    <mergeCell ref="M224:N224"/>
    <mergeCell ref="H234:J234"/>
    <mergeCell ref="D230:D231"/>
    <mergeCell ref="E224:G224"/>
    <mergeCell ref="I237:N237"/>
    <mergeCell ref="N230:N231"/>
    <mergeCell ref="M228:N228"/>
    <mergeCell ref="E241:G241"/>
    <mergeCell ref="H239:L239"/>
    <mergeCell ref="K233:M233"/>
    <mergeCell ref="H212:L212"/>
    <mergeCell ref="M218:N218"/>
    <mergeCell ref="E219:G219"/>
    <mergeCell ref="H219:L219"/>
    <mergeCell ref="M219:N219"/>
    <mergeCell ref="H218:L218"/>
    <mergeCell ref="E218:G218"/>
    <mergeCell ref="E221:G221"/>
    <mergeCell ref="M222:N222"/>
    <mergeCell ref="H222:L222"/>
    <mergeCell ref="M220:N220"/>
    <mergeCell ref="G217:H217"/>
    <mergeCell ref="H223:L223"/>
    <mergeCell ref="M223:N223"/>
    <mergeCell ref="E222:G222"/>
    <mergeCell ref="M195:N195"/>
    <mergeCell ref="A201:C201"/>
    <mergeCell ref="E194:G194"/>
    <mergeCell ref="D219:D225"/>
    <mergeCell ref="H220:L220"/>
    <mergeCell ref="E220:G220"/>
    <mergeCell ref="I217:N217"/>
    <mergeCell ref="H206:L206"/>
    <mergeCell ref="H208:L208"/>
    <mergeCell ref="H211:L211"/>
    <mergeCell ref="H221:L221"/>
    <mergeCell ref="E223:G223"/>
    <mergeCell ref="H210:L210"/>
    <mergeCell ref="H204:L204"/>
    <mergeCell ref="H224:L224"/>
    <mergeCell ref="A219:B219"/>
    <mergeCell ref="A222:B222"/>
    <mergeCell ref="M214:N214"/>
    <mergeCell ref="E212:G212"/>
    <mergeCell ref="M221:N221"/>
    <mergeCell ref="E211:G211"/>
    <mergeCell ref="A221:B221"/>
    <mergeCell ref="A137:B137"/>
    <mergeCell ref="A128:C128"/>
    <mergeCell ref="A177:B177"/>
    <mergeCell ref="E178:G178"/>
    <mergeCell ref="A180:B180"/>
    <mergeCell ref="A212:B212"/>
    <mergeCell ref="A220:B220"/>
    <mergeCell ref="A218:B218"/>
    <mergeCell ref="A139:B139"/>
    <mergeCell ref="A141:B141"/>
    <mergeCell ref="A145:C145"/>
    <mergeCell ref="G129:N129"/>
    <mergeCell ref="D128:F128"/>
    <mergeCell ref="M191:N191"/>
    <mergeCell ref="A195:B195"/>
    <mergeCell ref="A194:B194"/>
    <mergeCell ref="E205:G205"/>
    <mergeCell ref="G201:N201"/>
    <mergeCell ref="D201:F201"/>
    <mergeCell ref="A200:C200"/>
    <mergeCell ref="A204:B204"/>
    <mergeCell ref="G203:H203"/>
    <mergeCell ref="A203:C203"/>
    <mergeCell ref="M207:N207"/>
    <mergeCell ref="M209:N209"/>
    <mergeCell ref="E206:G206"/>
    <mergeCell ref="A184:B184"/>
    <mergeCell ref="E193:G193"/>
    <mergeCell ref="A188:B188"/>
    <mergeCell ref="E189:G189"/>
    <mergeCell ref="A205:B205"/>
    <mergeCell ref="H207:L207"/>
    <mergeCell ref="I203:N203"/>
    <mergeCell ref="A217:C217"/>
    <mergeCell ref="M133:N133"/>
    <mergeCell ref="M134:N134"/>
    <mergeCell ref="M135:N135"/>
    <mergeCell ref="A136:B136"/>
    <mergeCell ref="A138:B138"/>
    <mergeCell ref="E140:G140"/>
    <mergeCell ref="A135:B135"/>
    <mergeCell ref="E138:G138"/>
    <mergeCell ref="H154:K154"/>
    <mergeCell ref="H155:K155"/>
    <mergeCell ref="H156:K156"/>
    <mergeCell ref="H157:K157"/>
    <mergeCell ref="L153:N153"/>
    <mergeCell ref="L154:N154"/>
    <mergeCell ref="L155:N155"/>
    <mergeCell ref="L156:N156"/>
    <mergeCell ref="L157:N157"/>
    <mergeCell ref="M181:N181"/>
    <mergeCell ref="E184:G184"/>
    <mergeCell ref="H182:L182"/>
    <mergeCell ref="E183:G183"/>
    <mergeCell ref="A192:B192"/>
    <mergeCell ref="A209:B209"/>
    <mergeCell ref="M138:N138"/>
    <mergeCell ref="H140:L140"/>
    <mergeCell ref="E124:G124"/>
    <mergeCell ref="A123:B123"/>
    <mergeCell ref="A122:B122"/>
    <mergeCell ref="A121:B121"/>
    <mergeCell ref="G128:N128"/>
    <mergeCell ref="E123:G123"/>
    <mergeCell ref="I132:N132"/>
    <mergeCell ref="A133:B133"/>
    <mergeCell ref="E122:G122"/>
    <mergeCell ref="M121:N121"/>
    <mergeCell ref="H121:L121"/>
    <mergeCell ref="M123:N123"/>
    <mergeCell ref="H123:L123"/>
    <mergeCell ref="M137:N137"/>
    <mergeCell ref="H133:L133"/>
    <mergeCell ref="H138:L138"/>
    <mergeCell ref="M139:N139"/>
    <mergeCell ref="H139:L139"/>
    <mergeCell ref="H135:L135"/>
    <mergeCell ref="M140:N140"/>
    <mergeCell ref="A132:C132"/>
    <mergeCell ref="M136:N136"/>
    <mergeCell ref="A112:C112"/>
    <mergeCell ref="A134:B134"/>
    <mergeCell ref="A124:B124"/>
    <mergeCell ref="H124:L124"/>
    <mergeCell ref="D129:F129"/>
    <mergeCell ref="A129:C129"/>
    <mergeCell ref="G132:H132"/>
    <mergeCell ref="D134:D140"/>
    <mergeCell ref="A140:B140"/>
    <mergeCell ref="E120:G120"/>
    <mergeCell ref="H137:L137"/>
    <mergeCell ref="E116:G116"/>
    <mergeCell ref="G115:H115"/>
    <mergeCell ref="A114:N114"/>
    <mergeCell ref="E117:G117"/>
    <mergeCell ref="H122:L122"/>
    <mergeCell ref="H120:L120"/>
    <mergeCell ref="A119:B119"/>
    <mergeCell ref="M119:N119"/>
    <mergeCell ref="H119:L119"/>
    <mergeCell ref="E119:G119"/>
    <mergeCell ref="A120:B120"/>
    <mergeCell ref="M126:N126"/>
    <mergeCell ref="A131:N131"/>
    <mergeCell ref="E64:G64"/>
    <mergeCell ref="E105:G105"/>
    <mergeCell ref="H106:L106"/>
    <mergeCell ref="M116:N116"/>
    <mergeCell ref="H107:L107"/>
    <mergeCell ref="E106:G106"/>
    <mergeCell ref="A116:B116"/>
    <mergeCell ref="H118:L118"/>
    <mergeCell ref="A118:B118"/>
    <mergeCell ref="E118:G118"/>
    <mergeCell ref="I115:N115"/>
    <mergeCell ref="M117:N117"/>
    <mergeCell ref="A109:N109"/>
    <mergeCell ref="A105:B105"/>
    <mergeCell ref="G112:N112"/>
    <mergeCell ref="M118:N118"/>
    <mergeCell ref="E107:G107"/>
    <mergeCell ref="A115:C115"/>
    <mergeCell ref="H116:L116"/>
    <mergeCell ref="M110:N110"/>
    <mergeCell ref="A113:C113"/>
    <mergeCell ref="H117:L117"/>
    <mergeCell ref="G113:N113"/>
    <mergeCell ref="D117:D123"/>
    <mergeCell ref="D86:D87"/>
    <mergeCell ref="D75:F75"/>
    <mergeCell ref="E84:G84"/>
    <mergeCell ref="H81:L81"/>
    <mergeCell ref="H84:L84"/>
    <mergeCell ref="H87:L87"/>
    <mergeCell ref="M84:N84"/>
    <mergeCell ref="E85:G85"/>
    <mergeCell ref="H85:L85"/>
    <mergeCell ref="H83:L83"/>
    <mergeCell ref="A77:N77"/>
    <mergeCell ref="G75:N75"/>
    <mergeCell ref="A48:C48"/>
    <mergeCell ref="A57:C57"/>
    <mergeCell ref="H146:K146"/>
    <mergeCell ref="H147:K147"/>
    <mergeCell ref="H148:K148"/>
    <mergeCell ref="H149:K149"/>
    <mergeCell ref="L146:N146"/>
    <mergeCell ref="L147:N147"/>
    <mergeCell ref="L148:N148"/>
    <mergeCell ref="L149:N149"/>
    <mergeCell ref="A146:C149"/>
    <mergeCell ref="D146:G146"/>
    <mergeCell ref="D147:G147"/>
    <mergeCell ref="D148:G148"/>
    <mergeCell ref="D149:G149"/>
    <mergeCell ref="A79:C79"/>
    <mergeCell ref="G79:H79"/>
    <mergeCell ref="M62:N62"/>
    <mergeCell ref="A97:C97"/>
    <mergeCell ref="G97:H97"/>
    <mergeCell ref="I97:N97"/>
    <mergeCell ref="A71:N71"/>
    <mergeCell ref="A90:N90"/>
    <mergeCell ref="D81:D85"/>
    <mergeCell ref="M247:N247"/>
    <mergeCell ref="A248:C248"/>
    <mergeCell ref="G248:H248"/>
    <mergeCell ref="I248:N248"/>
    <mergeCell ref="A249:B249"/>
    <mergeCell ref="E249:G249"/>
    <mergeCell ref="H249:L249"/>
    <mergeCell ref="M249:N249"/>
    <mergeCell ref="D170:G170"/>
    <mergeCell ref="A172:G172"/>
    <mergeCell ref="M194:N194"/>
    <mergeCell ref="M189:N189"/>
    <mergeCell ref="H184:L184"/>
    <mergeCell ref="D189:D195"/>
    <mergeCell ref="H188:L188"/>
    <mergeCell ref="E188:G188"/>
    <mergeCell ref="M188:N188"/>
    <mergeCell ref="A187:N187"/>
    <mergeCell ref="M186:N186"/>
    <mergeCell ref="A189:B189"/>
    <mergeCell ref="H189:L189"/>
    <mergeCell ref="H194:L194"/>
    <mergeCell ref="H193:L193"/>
    <mergeCell ref="E192:G192"/>
    <mergeCell ref="E181:G181"/>
    <mergeCell ref="A179:B179"/>
    <mergeCell ref="A208:B208"/>
    <mergeCell ref="H176:L176"/>
    <mergeCell ref="E180:G180"/>
    <mergeCell ref="M179:N179"/>
    <mergeCell ref="E196:G196"/>
    <mergeCell ref="M182:N182"/>
    <mergeCell ref="E182:G182"/>
    <mergeCell ref="D205:D211"/>
    <mergeCell ref="A207:B207"/>
    <mergeCell ref="M206:N206"/>
    <mergeCell ref="A210:B210"/>
    <mergeCell ref="E208:G208"/>
    <mergeCell ref="E207:G207"/>
    <mergeCell ref="E210:G210"/>
    <mergeCell ref="A211:B211"/>
    <mergeCell ref="M211:N211"/>
    <mergeCell ref="A182:B182"/>
    <mergeCell ref="H205:L205"/>
    <mergeCell ref="M210:N210"/>
    <mergeCell ref="M208:N208"/>
    <mergeCell ref="M205:N205"/>
    <mergeCell ref="D200:F200"/>
    <mergeCell ref="M250:N250"/>
    <mergeCell ref="A251:B251"/>
    <mergeCell ref="E251:G251"/>
    <mergeCell ref="H251:L251"/>
    <mergeCell ref="M251:N251"/>
    <mergeCell ref="A252:B252"/>
    <mergeCell ref="E252:G252"/>
    <mergeCell ref="H252:L252"/>
    <mergeCell ref="M252:N252"/>
    <mergeCell ref="A250:B250"/>
    <mergeCell ref="D250:D256"/>
    <mergeCell ref="E250:G250"/>
    <mergeCell ref="H250:L250"/>
    <mergeCell ref="A256:B256"/>
    <mergeCell ref="E256:G256"/>
    <mergeCell ref="H256:L256"/>
    <mergeCell ref="M256:N256"/>
    <mergeCell ref="A257:B257"/>
    <mergeCell ref="E257:G257"/>
    <mergeCell ref="H257:L257"/>
    <mergeCell ref="A253:B253"/>
    <mergeCell ref="E253:G253"/>
    <mergeCell ref="H253:L253"/>
    <mergeCell ref="M253:N253"/>
    <mergeCell ref="A254:B254"/>
    <mergeCell ref="E254:G254"/>
    <mergeCell ref="H254:L254"/>
    <mergeCell ref="M254:N254"/>
    <mergeCell ref="A255:B255"/>
    <mergeCell ref="E255:G255"/>
    <mergeCell ref="H255:L255"/>
    <mergeCell ref="M255:N255"/>
  </mergeCells>
  <phoneticPr fontId="4" type="noConversion"/>
  <printOptions horizontalCentered="1"/>
  <pageMargins left="0.27559055118110237" right="0.24" top="0.27" bottom="0.25" header="0.35" footer="0.2"/>
  <pageSetup paperSize="9" scale="98" orientation="portrait" useFirstPageNumber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53"/>
  <sheetViews>
    <sheetView workbookViewId="0"/>
  </sheetViews>
  <sheetFormatPr defaultColWidth="2.5546875" defaultRowHeight="15" customHeight="1"/>
  <cols>
    <col min="1" max="6" width="2.5546875" style="79"/>
    <col min="7" max="10" width="3" style="79" customWidth="1"/>
    <col min="11" max="12" width="2.5546875" style="79"/>
    <col min="13" max="19" width="2.88671875" style="79" customWidth="1"/>
    <col min="20" max="20" width="2.5546875" style="79"/>
    <col min="21" max="22" width="4" style="79" customWidth="1"/>
    <col min="23" max="23" width="3.33203125" style="79" customWidth="1"/>
    <col min="24" max="31" width="2.5546875" style="79"/>
    <col min="32" max="16384" width="2.5546875" style="205"/>
  </cols>
  <sheetData>
    <row r="2" spans="1:39" s="202" customFormat="1" ht="15" customHeight="1">
      <c r="B2" s="203" t="s">
        <v>336</v>
      </c>
      <c r="Y2" s="834">
        <v>24462760</v>
      </c>
      <c r="Z2" s="834"/>
      <c r="AA2" s="834"/>
      <c r="AB2" s="834"/>
      <c r="AC2" s="834"/>
      <c r="AD2" s="834"/>
      <c r="AE2" s="834"/>
    </row>
    <row r="3" spans="1:39" s="204" customFormat="1" ht="15" customHeight="1">
      <c r="B3" s="204" t="s">
        <v>249</v>
      </c>
      <c r="I3" s="204">
        <v>5</v>
      </c>
      <c r="J3" s="204" t="s">
        <v>250</v>
      </c>
      <c r="L3" s="204">
        <v>16</v>
      </c>
      <c r="M3" s="204" t="s">
        <v>251</v>
      </c>
      <c r="O3" s="204" t="s">
        <v>252</v>
      </c>
      <c r="Q3" s="204" t="s">
        <v>253</v>
      </c>
      <c r="T3" s="204">
        <v>6</v>
      </c>
      <c r="U3" s="204" t="s">
        <v>250</v>
      </c>
      <c r="W3" s="204" t="s">
        <v>254</v>
      </c>
    </row>
    <row r="4" spans="1:39" s="204" customFormat="1" ht="15" customHeight="1">
      <c r="B4" s="833" t="s">
        <v>255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 t="s">
        <v>256</v>
      </c>
      <c r="V4" s="833"/>
      <c r="W4" s="833"/>
      <c r="X4" s="833"/>
      <c r="Y4" s="833"/>
      <c r="Z4" s="833"/>
      <c r="AA4" s="833"/>
      <c r="AB4" s="833"/>
      <c r="AC4" s="833"/>
      <c r="AD4" s="833"/>
      <c r="AE4" s="833"/>
    </row>
    <row r="5" spans="1:39" s="204" customFormat="1" ht="15" customHeight="1">
      <c r="B5" s="833" t="s">
        <v>257</v>
      </c>
      <c r="C5" s="833"/>
      <c r="D5" s="833"/>
      <c r="E5" s="833"/>
      <c r="F5" s="833" t="s">
        <v>258</v>
      </c>
      <c r="G5" s="833"/>
      <c r="H5" s="833"/>
      <c r="I5" s="833"/>
      <c r="J5" s="833" t="s">
        <v>259</v>
      </c>
      <c r="K5" s="833"/>
      <c r="L5" s="833"/>
      <c r="M5" s="833"/>
      <c r="N5" s="833" t="s">
        <v>163</v>
      </c>
      <c r="O5" s="833"/>
      <c r="P5" s="833"/>
      <c r="Q5" s="833"/>
      <c r="R5" s="833"/>
      <c r="S5" s="833"/>
      <c r="T5" s="833"/>
      <c r="U5" s="833" t="s">
        <v>260</v>
      </c>
      <c r="V5" s="833"/>
      <c r="W5" s="833"/>
      <c r="X5" s="833"/>
      <c r="Y5" s="833"/>
      <c r="Z5" s="833"/>
      <c r="AA5" s="833"/>
      <c r="AB5" s="833"/>
      <c r="AC5" s="833"/>
      <c r="AD5" s="833"/>
      <c r="AE5" s="833"/>
    </row>
    <row r="6" spans="1:39" s="204" customFormat="1" ht="15" customHeight="1">
      <c r="B6" s="832">
        <v>1628122</v>
      </c>
      <c r="C6" s="832"/>
      <c r="D6" s="832"/>
      <c r="E6" s="832"/>
      <c r="F6" s="832">
        <v>1658481</v>
      </c>
      <c r="G6" s="832"/>
      <c r="H6" s="832"/>
      <c r="I6" s="832"/>
      <c r="J6" s="832">
        <v>30359</v>
      </c>
      <c r="K6" s="832"/>
      <c r="L6" s="832"/>
      <c r="M6" s="832"/>
      <c r="N6" s="833" t="s">
        <v>261</v>
      </c>
      <c r="O6" s="833"/>
      <c r="P6" s="833"/>
      <c r="Q6" s="832">
        <v>13212590</v>
      </c>
      <c r="R6" s="832"/>
      <c r="S6" s="832"/>
      <c r="T6" s="832"/>
      <c r="U6" s="832">
        <v>13212450</v>
      </c>
      <c r="V6" s="832"/>
      <c r="W6" s="832"/>
      <c r="X6" s="832"/>
      <c r="Y6" s="833" t="s">
        <v>262</v>
      </c>
      <c r="Z6" s="833"/>
      <c r="AA6" s="833"/>
      <c r="AB6" s="835">
        <v>30359</v>
      </c>
      <c r="AC6" s="835"/>
      <c r="AD6" s="835"/>
      <c r="AE6" s="835"/>
    </row>
    <row r="7" spans="1:39" s="204" customFormat="1" ht="15" customHeight="1"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3" t="s">
        <v>263</v>
      </c>
      <c r="O7" s="833"/>
      <c r="P7" s="833"/>
      <c r="Q7" s="832">
        <v>8826010</v>
      </c>
      <c r="R7" s="832"/>
      <c r="S7" s="832"/>
      <c r="T7" s="832"/>
      <c r="U7" s="832">
        <v>8824720</v>
      </c>
      <c r="V7" s="832"/>
      <c r="W7" s="832"/>
      <c r="X7" s="836"/>
      <c r="Y7" s="837" t="s">
        <v>264</v>
      </c>
      <c r="Z7" s="838"/>
      <c r="AA7" s="839"/>
      <c r="AB7" s="840">
        <v>21720</v>
      </c>
      <c r="AC7" s="832"/>
      <c r="AD7" s="832"/>
      <c r="AE7" s="832"/>
    </row>
    <row r="8" spans="1:39" s="204" customFormat="1" ht="15" customHeight="1">
      <c r="B8" s="832"/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3" t="s">
        <v>265</v>
      </c>
      <c r="O8" s="833"/>
      <c r="P8" s="833"/>
      <c r="Q8" s="832">
        <v>2605710</v>
      </c>
      <c r="R8" s="832"/>
      <c r="S8" s="832"/>
      <c r="T8" s="832"/>
      <c r="U8" s="832">
        <v>2607710</v>
      </c>
      <c r="V8" s="832"/>
      <c r="W8" s="832"/>
      <c r="X8" s="832"/>
      <c r="Y8" s="841">
        <v>26</v>
      </c>
      <c r="Z8" s="841"/>
      <c r="AA8" s="841"/>
      <c r="AB8" s="832"/>
      <c r="AC8" s="832"/>
      <c r="AD8" s="832"/>
      <c r="AE8" s="832"/>
    </row>
    <row r="9" spans="1:39" s="204" customFormat="1" ht="15" customHeight="1">
      <c r="B9" s="832"/>
      <c r="C9" s="832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3" t="s">
        <v>162</v>
      </c>
      <c r="O9" s="833"/>
      <c r="P9" s="833"/>
      <c r="Q9" s="832">
        <v>-181550</v>
      </c>
      <c r="R9" s="832"/>
      <c r="S9" s="832"/>
      <c r="T9" s="832"/>
      <c r="U9" s="832">
        <v>-181550</v>
      </c>
      <c r="V9" s="832"/>
      <c r="W9" s="832"/>
      <c r="X9" s="832"/>
      <c r="Y9" s="842" t="s">
        <v>266</v>
      </c>
      <c r="Z9" s="833"/>
      <c r="AA9" s="833"/>
      <c r="AB9" s="832">
        <v>-570</v>
      </c>
      <c r="AC9" s="832"/>
      <c r="AD9" s="832"/>
      <c r="AE9" s="832"/>
    </row>
    <row r="10" spans="1:39" s="204" customFormat="1" ht="15" customHeight="1">
      <c r="B10" s="832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3" t="s">
        <v>267</v>
      </c>
      <c r="O10" s="833"/>
      <c r="P10" s="833"/>
      <c r="Q10" s="832">
        <f>SUM(Q6:Q9)</f>
        <v>24462760</v>
      </c>
      <c r="R10" s="832"/>
      <c r="S10" s="832"/>
      <c r="T10" s="832"/>
      <c r="U10" s="832">
        <f>SUM(U6:U9)</f>
        <v>24463330</v>
      </c>
      <c r="V10" s="832"/>
      <c r="W10" s="832"/>
      <c r="X10" s="832"/>
      <c r="Y10" s="833"/>
      <c r="Z10" s="833"/>
      <c r="AA10" s="833"/>
      <c r="AB10" s="832"/>
      <c r="AC10" s="832"/>
      <c r="AD10" s="832"/>
      <c r="AE10" s="832"/>
    </row>
    <row r="12" spans="1:39" ht="15" customHeight="1">
      <c r="A12" s="206"/>
      <c r="B12" s="207" t="s">
        <v>337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45"/>
      <c r="X12" s="245"/>
      <c r="Y12" s="831">
        <v>66578100</v>
      </c>
      <c r="Z12" s="831"/>
      <c r="AA12" s="831"/>
      <c r="AB12" s="831"/>
      <c r="AC12" s="831"/>
      <c r="AD12" s="831"/>
      <c r="AE12" s="831"/>
      <c r="AH12" s="831"/>
      <c r="AI12" s="831"/>
      <c r="AJ12" s="831"/>
      <c r="AK12" s="831"/>
      <c r="AL12" s="831"/>
      <c r="AM12" s="831"/>
    </row>
    <row r="13" spans="1:39" ht="15" customHeight="1" thickBot="1">
      <c r="A13" s="208"/>
      <c r="B13" s="208" t="s">
        <v>268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</row>
    <row r="14" spans="1:39" ht="15" customHeight="1" thickBot="1">
      <c r="A14" s="210"/>
      <c r="B14" s="847" t="s">
        <v>166</v>
      </c>
      <c r="C14" s="848"/>
      <c r="D14" s="848"/>
      <c r="E14" s="848"/>
      <c r="F14" s="849"/>
      <c r="G14" s="850" t="s">
        <v>269</v>
      </c>
      <c r="H14" s="851"/>
      <c r="I14" s="851"/>
      <c r="J14" s="852"/>
      <c r="K14" s="853" t="s">
        <v>270</v>
      </c>
      <c r="L14" s="848"/>
      <c r="M14" s="848"/>
      <c r="N14" s="849"/>
      <c r="O14" s="850" t="s">
        <v>271</v>
      </c>
      <c r="P14" s="851"/>
      <c r="Q14" s="851"/>
      <c r="R14" s="852"/>
      <c r="S14" s="853" t="s">
        <v>272</v>
      </c>
      <c r="T14" s="848"/>
      <c r="U14" s="848"/>
      <c r="V14" s="849"/>
      <c r="W14" s="853"/>
      <c r="X14" s="848"/>
      <c r="Y14" s="848"/>
      <c r="Z14" s="849"/>
      <c r="AA14" s="853" t="s">
        <v>267</v>
      </c>
      <c r="AB14" s="848"/>
      <c r="AC14" s="848"/>
      <c r="AD14" s="848"/>
      <c r="AE14" s="854"/>
    </row>
    <row r="15" spans="1:39" ht="15" customHeight="1" thickTop="1">
      <c r="A15" s="208"/>
      <c r="B15" s="843" t="s">
        <v>273</v>
      </c>
      <c r="C15" s="844"/>
      <c r="D15" s="844"/>
      <c r="E15" s="844"/>
      <c r="F15" s="844"/>
      <c r="G15" s="845">
        <v>471868</v>
      </c>
      <c r="H15" s="845"/>
      <c r="I15" s="845"/>
      <c r="J15" s="845"/>
      <c r="K15" s="845">
        <v>1422</v>
      </c>
      <c r="L15" s="845"/>
      <c r="M15" s="845"/>
      <c r="N15" s="845"/>
      <c r="O15" s="845">
        <v>16777</v>
      </c>
      <c r="P15" s="845"/>
      <c r="Q15" s="845"/>
      <c r="R15" s="845"/>
      <c r="S15" s="845">
        <v>1327</v>
      </c>
      <c r="T15" s="845"/>
      <c r="U15" s="845"/>
      <c r="V15" s="845"/>
      <c r="W15" s="845"/>
      <c r="X15" s="845"/>
      <c r="Y15" s="845"/>
      <c r="Z15" s="845"/>
      <c r="AA15" s="845">
        <f>SUM(G15:V15)-K15</f>
        <v>489972</v>
      </c>
      <c r="AB15" s="845"/>
      <c r="AC15" s="845"/>
      <c r="AD15" s="845"/>
      <c r="AE15" s="846"/>
    </row>
    <row r="16" spans="1:39" ht="15" customHeight="1" thickBot="1">
      <c r="A16" s="208"/>
      <c r="B16" s="866" t="s">
        <v>221</v>
      </c>
      <c r="C16" s="867"/>
      <c r="D16" s="867"/>
      <c r="E16" s="867"/>
      <c r="F16" s="867"/>
      <c r="G16" s="855">
        <v>60741540</v>
      </c>
      <c r="H16" s="855"/>
      <c r="I16" s="855"/>
      <c r="J16" s="855"/>
      <c r="K16" s="855">
        <v>3555000</v>
      </c>
      <c r="L16" s="855"/>
      <c r="M16" s="855"/>
      <c r="N16" s="855"/>
      <c r="O16" s="855">
        <v>2060130</v>
      </c>
      <c r="P16" s="855"/>
      <c r="Q16" s="855"/>
      <c r="R16" s="855"/>
      <c r="S16" s="855">
        <v>221430</v>
      </c>
      <c r="T16" s="855"/>
      <c r="U16" s="855"/>
      <c r="V16" s="855"/>
      <c r="W16" s="868"/>
      <c r="X16" s="868"/>
      <c r="Y16" s="868"/>
      <c r="Z16" s="868"/>
      <c r="AA16" s="855">
        <f>SUM(G16:S16)</f>
        <v>66578100</v>
      </c>
      <c r="AB16" s="855"/>
      <c r="AC16" s="855"/>
      <c r="AD16" s="855"/>
      <c r="AE16" s="856"/>
    </row>
    <row r="17" spans="1:31" ht="1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</row>
    <row r="18" spans="1:31" ht="15" customHeight="1" thickBot="1">
      <c r="A18" s="208"/>
      <c r="B18" s="208" t="s">
        <v>274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</row>
    <row r="19" spans="1:31" ht="15" customHeight="1" thickBot="1">
      <c r="A19" s="210"/>
      <c r="B19" s="847" t="s">
        <v>160</v>
      </c>
      <c r="C19" s="848"/>
      <c r="D19" s="848"/>
      <c r="E19" s="848"/>
      <c r="F19" s="848"/>
      <c r="G19" s="849"/>
      <c r="H19" s="850" t="s">
        <v>275</v>
      </c>
      <c r="I19" s="851"/>
      <c r="J19" s="851"/>
      <c r="K19" s="851"/>
      <c r="L19" s="852"/>
      <c r="M19" s="853" t="s">
        <v>276</v>
      </c>
      <c r="N19" s="848"/>
      <c r="O19" s="848"/>
      <c r="P19" s="848"/>
      <c r="Q19" s="849"/>
      <c r="R19" s="853" t="s">
        <v>277</v>
      </c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54"/>
    </row>
    <row r="20" spans="1:31" ht="15" customHeight="1" thickTop="1">
      <c r="A20" s="208"/>
      <c r="B20" s="857" t="s">
        <v>278</v>
      </c>
      <c r="C20" s="858"/>
      <c r="D20" s="858"/>
      <c r="E20" s="858"/>
      <c r="F20" s="858"/>
      <c r="G20" s="859"/>
      <c r="H20" s="860">
        <v>374301</v>
      </c>
      <c r="I20" s="861"/>
      <c r="J20" s="861"/>
      <c r="K20" s="861"/>
      <c r="L20" s="862"/>
      <c r="M20" s="860">
        <v>53621630</v>
      </c>
      <c r="N20" s="861"/>
      <c r="O20" s="861"/>
      <c r="P20" s="861"/>
      <c r="Q20" s="862"/>
      <c r="R20" s="863" t="s">
        <v>279</v>
      </c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5"/>
    </row>
    <row r="21" spans="1:31" ht="15" customHeight="1">
      <c r="A21" s="208"/>
      <c r="B21" s="869" t="s">
        <v>280</v>
      </c>
      <c r="C21" s="870"/>
      <c r="D21" s="870"/>
      <c r="E21" s="870"/>
      <c r="F21" s="870"/>
      <c r="G21" s="871"/>
      <c r="H21" s="872">
        <v>1422</v>
      </c>
      <c r="I21" s="873"/>
      <c r="J21" s="873"/>
      <c r="K21" s="873"/>
      <c r="L21" s="874"/>
      <c r="M21" s="872">
        <v>3555000</v>
      </c>
      <c r="N21" s="873"/>
      <c r="O21" s="873"/>
      <c r="P21" s="873"/>
      <c r="Q21" s="874"/>
      <c r="R21" s="875" t="s">
        <v>281</v>
      </c>
      <c r="S21" s="876"/>
      <c r="T21" s="876"/>
      <c r="U21" s="876"/>
      <c r="V21" s="876"/>
      <c r="W21" s="876"/>
      <c r="X21" s="876"/>
      <c r="Y21" s="876"/>
      <c r="Z21" s="876"/>
      <c r="AA21" s="876"/>
      <c r="AB21" s="876"/>
      <c r="AC21" s="876"/>
      <c r="AD21" s="876"/>
      <c r="AE21" s="877"/>
    </row>
    <row r="22" spans="1:31" ht="15" customHeight="1">
      <c r="A22" s="208"/>
      <c r="B22" s="878" t="s">
        <v>282</v>
      </c>
      <c r="C22" s="881" t="s">
        <v>283</v>
      </c>
      <c r="D22" s="870"/>
      <c r="E22" s="870"/>
      <c r="F22" s="870"/>
      <c r="G22" s="871"/>
      <c r="H22" s="872">
        <v>71625</v>
      </c>
      <c r="I22" s="873"/>
      <c r="J22" s="873"/>
      <c r="K22" s="873"/>
      <c r="L22" s="874"/>
      <c r="M22" s="882">
        <v>3007730</v>
      </c>
      <c r="N22" s="883"/>
      <c r="O22" s="883"/>
      <c r="P22" s="883"/>
      <c r="Q22" s="884"/>
      <c r="R22" s="875" t="s">
        <v>284</v>
      </c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7"/>
    </row>
    <row r="23" spans="1:31" ht="15" customHeight="1">
      <c r="A23" s="208"/>
      <c r="B23" s="879"/>
      <c r="C23" s="881" t="s">
        <v>271</v>
      </c>
      <c r="D23" s="870"/>
      <c r="E23" s="870"/>
      <c r="F23" s="870"/>
      <c r="G23" s="871"/>
      <c r="H23" s="872">
        <v>16777</v>
      </c>
      <c r="I23" s="873"/>
      <c r="J23" s="873"/>
      <c r="K23" s="873"/>
      <c r="L23" s="874"/>
      <c r="M23" s="872">
        <v>2060130</v>
      </c>
      <c r="N23" s="873"/>
      <c r="O23" s="873"/>
      <c r="P23" s="873"/>
      <c r="Q23" s="874"/>
      <c r="R23" s="875" t="s">
        <v>285</v>
      </c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7"/>
    </row>
    <row r="24" spans="1:31" ht="15" customHeight="1">
      <c r="A24" s="208"/>
      <c r="B24" s="879"/>
      <c r="C24" s="881" t="s">
        <v>272</v>
      </c>
      <c r="D24" s="870"/>
      <c r="E24" s="870"/>
      <c r="F24" s="870"/>
      <c r="G24" s="871"/>
      <c r="H24" s="872">
        <v>1327</v>
      </c>
      <c r="I24" s="873"/>
      <c r="J24" s="873"/>
      <c r="K24" s="873"/>
      <c r="L24" s="874"/>
      <c r="M24" s="872">
        <v>221430</v>
      </c>
      <c r="N24" s="873"/>
      <c r="O24" s="873"/>
      <c r="P24" s="873"/>
      <c r="Q24" s="874"/>
      <c r="R24" s="875" t="s">
        <v>286</v>
      </c>
      <c r="S24" s="876"/>
      <c r="T24" s="876"/>
      <c r="U24" s="876"/>
      <c r="V24" s="876"/>
      <c r="W24" s="876"/>
      <c r="X24" s="876"/>
      <c r="Y24" s="876"/>
      <c r="Z24" s="876"/>
      <c r="AA24" s="876"/>
      <c r="AB24" s="876"/>
      <c r="AC24" s="876"/>
      <c r="AD24" s="876"/>
      <c r="AE24" s="877"/>
    </row>
    <row r="25" spans="1:31" ht="15" customHeight="1">
      <c r="A25" s="208"/>
      <c r="B25" s="880"/>
      <c r="C25" s="881" t="s">
        <v>287</v>
      </c>
      <c r="D25" s="870"/>
      <c r="E25" s="870"/>
      <c r="F25" s="870"/>
      <c r="G25" s="871"/>
      <c r="H25" s="872">
        <f>SUM(H22:H24)</f>
        <v>89729</v>
      </c>
      <c r="I25" s="873"/>
      <c r="J25" s="873"/>
      <c r="K25" s="873"/>
      <c r="L25" s="874"/>
      <c r="M25" s="882">
        <f>SUM(M22:M24)</f>
        <v>5289290</v>
      </c>
      <c r="N25" s="883"/>
      <c r="O25" s="883"/>
      <c r="P25" s="883"/>
      <c r="Q25" s="884"/>
      <c r="R25" s="885"/>
      <c r="S25" s="886"/>
      <c r="T25" s="886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  <c r="AE25" s="887"/>
    </row>
    <row r="26" spans="1:31" ht="15" customHeight="1">
      <c r="A26" s="208"/>
      <c r="B26" s="869" t="s">
        <v>288</v>
      </c>
      <c r="C26" s="870"/>
      <c r="D26" s="870"/>
      <c r="E26" s="870"/>
      <c r="F26" s="870"/>
      <c r="G26" s="871"/>
      <c r="H26" s="872">
        <v>19959</v>
      </c>
      <c r="I26" s="873"/>
      <c r="J26" s="873"/>
      <c r="K26" s="873"/>
      <c r="L26" s="874"/>
      <c r="M26" s="872">
        <v>2795920</v>
      </c>
      <c r="N26" s="873"/>
      <c r="O26" s="873"/>
      <c r="P26" s="873"/>
      <c r="Q26" s="874"/>
      <c r="R26" s="875" t="s">
        <v>289</v>
      </c>
      <c r="S26" s="876"/>
      <c r="T26" s="876"/>
      <c r="U26" s="876"/>
      <c r="V26" s="876"/>
      <c r="W26" s="876"/>
      <c r="X26" s="876"/>
      <c r="Y26" s="876"/>
      <c r="Z26" s="876"/>
      <c r="AA26" s="876"/>
      <c r="AB26" s="876"/>
      <c r="AC26" s="876"/>
      <c r="AD26" s="876"/>
      <c r="AE26" s="877"/>
    </row>
    <row r="27" spans="1:31" ht="15" customHeight="1">
      <c r="A27" s="208"/>
      <c r="B27" s="878" t="s">
        <v>290</v>
      </c>
      <c r="C27" s="881" t="s">
        <v>291</v>
      </c>
      <c r="D27" s="870"/>
      <c r="E27" s="870"/>
      <c r="F27" s="870"/>
      <c r="G27" s="871"/>
      <c r="H27" s="872">
        <v>1887</v>
      </c>
      <c r="I27" s="873"/>
      <c r="J27" s="873"/>
      <c r="K27" s="873"/>
      <c r="L27" s="874"/>
      <c r="M27" s="872">
        <v>415140</v>
      </c>
      <c r="N27" s="873"/>
      <c r="O27" s="873"/>
      <c r="P27" s="873"/>
      <c r="Q27" s="874"/>
      <c r="R27" s="875" t="s">
        <v>292</v>
      </c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7"/>
    </row>
    <row r="28" spans="1:31" ht="15" customHeight="1">
      <c r="A28" s="208"/>
      <c r="B28" s="879"/>
      <c r="C28" s="881" t="s">
        <v>293</v>
      </c>
      <c r="D28" s="870"/>
      <c r="E28" s="870"/>
      <c r="F28" s="870"/>
      <c r="G28" s="871"/>
      <c r="H28" s="872">
        <v>1561</v>
      </c>
      <c r="I28" s="873"/>
      <c r="J28" s="873"/>
      <c r="K28" s="873"/>
      <c r="L28" s="874"/>
      <c r="M28" s="872">
        <v>343420</v>
      </c>
      <c r="N28" s="873"/>
      <c r="O28" s="873"/>
      <c r="P28" s="873"/>
      <c r="Q28" s="874"/>
      <c r="R28" s="875" t="s">
        <v>294</v>
      </c>
      <c r="S28" s="876"/>
      <c r="T28" s="876"/>
      <c r="U28" s="876"/>
      <c r="V28" s="876"/>
      <c r="W28" s="876"/>
      <c r="X28" s="876"/>
      <c r="Y28" s="876"/>
      <c r="Z28" s="876"/>
      <c r="AA28" s="876"/>
      <c r="AB28" s="876"/>
      <c r="AC28" s="876"/>
      <c r="AD28" s="876"/>
      <c r="AE28" s="877"/>
    </row>
    <row r="29" spans="1:31" ht="15" customHeight="1">
      <c r="A29" s="208"/>
      <c r="B29" s="879"/>
      <c r="C29" s="881" t="s">
        <v>295</v>
      </c>
      <c r="D29" s="870"/>
      <c r="E29" s="870"/>
      <c r="F29" s="870"/>
      <c r="G29" s="871"/>
      <c r="H29" s="872">
        <v>698</v>
      </c>
      <c r="I29" s="873"/>
      <c r="J29" s="873"/>
      <c r="K29" s="873"/>
      <c r="L29" s="874"/>
      <c r="M29" s="872">
        <v>153560</v>
      </c>
      <c r="N29" s="873"/>
      <c r="O29" s="873"/>
      <c r="P29" s="873"/>
      <c r="Q29" s="874"/>
      <c r="R29" s="875" t="s">
        <v>294</v>
      </c>
      <c r="S29" s="876"/>
      <c r="T29" s="876"/>
      <c r="U29" s="876"/>
      <c r="V29" s="876"/>
      <c r="W29" s="876"/>
      <c r="X29" s="876"/>
      <c r="Y29" s="876"/>
      <c r="Z29" s="876"/>
      <c r="AA29" s="876"/>
      <c r="AB29" s="876"/>
      <c r="AC29" s="876"/>
      <c r="AD29" s="876"/>
      <c r="AE29" s="877"/>
    </row>
    <row r="30" spans="1:31" ht="15" customHeight="1">
      <c r="A30" s="208"/>
      <c r="B30" s="879"/>
      <c r="C30" s="881" t="s">
        <v>296</v>
      </c>
      <c r="D30" s="870"/>
      <c r="E30" s="870"/>
      <c r="F30" s="870"/>
      <c r="G30" s="871"/>
      <c r="H30" s="872">
        <v>350</v>
      </c>
      <c r="I30" s="873"/>
      <c r="J30" s="873"/>
      <c r="K30" s="873"/>
      <c r="L30" s="874"/>
      <c r="M30" s="872">
        <v>77000</v>
      </c>
      <c r="N30" s="873"/>
      <c r="O30" s="873"/>
      <c r="P30" s="873"/>
      <c r="Q30" s="874"/>
      <c r="R30" s="875" t="s">
        <v>297</v>
      </c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6"/>
      <c r="AD30" s="876"/>
      <c r="AE30" s="877"/>
    </row>
    <row r="31" spans="1:31" ht="15" customHeight="1">
      <c r="A31" s="208"/>
      <c r="B31" s="879"/>
      <c r="C31" s="881" t="s">
        <v>298</v>
      </c>
      <c r="D31" s="870"/>
      <c r="E31" s="870"/>
      <c r="F31" s="870"/>
      <c r="G31" s="871"/>
      <c r="H31" s="872">
        <v>0</v>
      </c>
      <c r="I31" s="873"/>
      <c r="J31" s="873"/>
      <c r="K31" s="873"/>
      <c r="L31" s="874"/>
      <c r="M31" s="872">
        <v>0</v>
      </c>
      <c r="N31" s="873"/>
      <c r="O31" s="873"/>
      <c r="P31" s="873"/>
      <c r="Q31" s="874"/>
      <c r="R31" s="875" t="s">
        <v>299</v>
      </c>
      <c r="S31" s="876"/>
      <c r="T31" s="876"/>
      <c r="U31" s="876"/>
      <c r="V31" s="876"/>
      <c r="W31" s="876"/>
      <c r="X31" s="876"/>
      <c r="Y31" s="876"/>
      <c r="Z31" s="876"/>
      <c r="AA31" s="876"/>
      <c r="AB31" s="876"/>
      <c r="AC31" s="876"/>
      <c r="AD31" s="876"/>
      <c r="AE31" s="877"/>
    </row>
    <row r="32" spans="1:31" ht="15" customHeight="1">
      <c r="A32" s="208"/>
      <c r="B32" s="879"/>
      <c r="C32" s="881" t="s">
        <v>300</v>
      </c>
      <c r="D32" s="870"/>
      <c r="E32" s="870"/>
      <c r="F32" s="870"/>
      <c r="G32" s="871"/>
      <c r="H32" s="872">
        <v>192</v>
      </c>
      <c r="I32" s="873"/>
      <c r="J32" s="873"/>
      <c r="K32" s="873"/>
      <c r="L32" s="874"/>
      <c r="M32" s="872">
        <v>42240</v>
      </c>
      <c r="N32" s="873"/>
      <c r="O32" s="873"/>
      <c r="P32" s="873"/>
      <c r="Q32" s="874"/>
      <c r="R32" s="875" t="s">
        <v>301</v>
      </c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7"/>
    </row>
    <row r="33" spans="1:31" ht="15" customHeight="1">
      <c r="A33" s="208"/>
      <c r="B33" s="879"/>
      <c r="C33" s="881" t="s">
        <v>302</v>
      </c>
      <c r="D33" s="870"/>
      <c r="E33" s="870"/>
      <c r="F33" s="870"/>
      <c r="G33" s="871"/>
      <c r="H33" s="872">
        <v>1037</v>
      </c>
      <c r="I33" s="873"/>
      <c r="J33" s="873"/>
      <c r="K33" s="873"/>
      <c r="L33" s="874"/>
      <c r="M33" s="872">
        <v>228140</v>
      </c>
      <c r="N33" s="873"/>
      <c r="O33" s="873"/>
      <c r="P33" s="873"/>
      <c r="Q33" s="874"/>
      <c r="R33" s="875" t="s">
        <v>303</v>
      </c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877"/>
    </row>
    <row r="34" spans="1:31" ht="15" customHeight="1">
      <c r="A34" s="208"/>
      <c r="B34" s="879"/>
      <c r="C34" s="881" t="s">
        <v>304</v>
      </c>
      <c r="D34" s="870"/>
      <c r="E34" s="870"/>
      <c r="F34" s="870"/>
      <c r="G34" s="871"/>
      <c r="H34" s="872">
        <v>258</v>
      </c>
      <c r="I34" s="873"/>
      <c r="J34" s="873"/>
      <c r="K34" s="873"/>
      <c r="L34" s="874"/>
      <c r="M34" s="872">
        <v>56760</v>
      </c>
      <c r="N34" s="873"/>
      <c r="O34" s="873"/>
      <c r="P34" s="873"/>
      <c r="Q34" s="874"/>
      <c r="R34" s="875" t="s">
        <v>305</v>
      </c>
      <c r="S34" s="876"/>
      <c r="T34" s="876"/>
      <c r="U34" s="876"/>
      <c r="V34" s="876"/>
      <c r="W34" s="876"/>
      <c r="X34" s="876"/>
      <c r="Y34" s="876"/>
      <c r="Z34" s="876"/>
      <c r="AA34" s="876"/>
      <c r="AB34" s="876"/>
      <c r="AC34" s="876"/>
      <c r="AD34" s="876"/>
      <c r="AE34" s="877"/>
    </row>
    <row r="35" spans="1:31" ht="15" customHeight="1">
      <c r="A35" s="208"/>
      <c r="B35" s="879"/>
      <c r="C35" s="881" t="s">
        <v>306</v>
      </c>
      <c r="D35" s="870"/>
      <c r="E35" s="870"/>
      <c r="F35" s="870"/>
      <c r="G35" s="871"/>
      <c r="H35" s="872">
        <v>0</v>
      </c>
      <c r="I35" s="873"/>
      <c r="J35" s="873"/>
      <c r="K35" s="873"/>
      <c r="L35" s="874"/>
      <c r="M35" s="872">
        <v>0</v>
      </c>
      <c r="N35" s="873"/>
      <c r="O35" s="873"/>
      <c r="P35" s="873"/>
      <c r="Q35" s="874"/>
      <c r="R35" s="875" t="s">
        <v>307</v>
      </c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7"/>
    </row>
    <row r="36" spans="1:31" ht="15" customHeight="1" thickBot="1">
      <c r="A36" s="208"/>
      <c r="B36" s="888"/>
      <c r="C36" s="889" t="s">
        <v>287</v>
      </c>
      <c r="D36" s="890"/>
      <c r="E36" s="890"/>
      <c r="F36" s="890"/>
      <c r="G36" s="891"/>
      <c r="H36" s="892">
        <f>SUM(H27:H35)</f>
        <v>5983</v>
      </c>
      <c r="I36" s="893"/>
      <c r="J36" s="893"/>
      <c r="K36" s="893"/>
      <c r="L36" s="894"/>
      <c r="M36" s="892">
        <f>SUM(M27:M35)</f>
        <v>1316260</v>
      </c>
      <c r="N36" s="893"/>
      <c r="O36" s="893"/>
      <c r="P36" s="893"/>
      <c r="Q36" s="894"/>
      <c r="R36" s="895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  <c r="AC36" s="896"/>
      <c r="AD36" s="896"/>
      <c r="AE36" s="897"/>
    </row>
    <row r="37" spans="1:31" ht="15" customHeight="1" thickTop="1" thickBot="1">
      <c r="A37" s="208"/>
      <c r="B37" s="902" t="s">
        <v>308</v>
      </c>
      <c r="C37" s="903"/>
      <c r="D37" s="903"/>
      <c r="E37" s="903"/>
      <c r="F37" s="903"/>
      <c r="G37" s="903"/>
      <c r="H37" s="904">
        <f>H20+H25+H26+H36</f>
        <v>489972</v>
      </c>
      <c r="I37" s="904"/>
      <c r="J37" s="904"/>
      <c r="K37" s="904"/>
      <c r="L37" s="904"/>
      <c r="M37" s="904">
        <f>M20+M21+M25+M26+M36</f>
        <v>66578100</v>
      </c>
      <c r="N37" s="904"/>
      <c r="O37" s="904"/>
      <c r="P37" s="904"/>
      <c r="Q37" s="904"/>
      <c r="R37" s="905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7"/>
    </row>
    <row r="38" spans="1:31" ht="15" customHeight="1">
      <c r="A38" s="208"/>
      <c r="B38" s="211"/>
      <c r="C38" s="211"/>
      <c r="D38" s="211"/>
      <c r="E38" s="211"/>
      <c r="F38" s="211"/>
      <c r="G38" s="211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</row>
    <row r="39" spans="1:31" ht="15" customHeight="1">
      <c r="A39" s="208"/>
      <c r="B39" s="208" t="s">
        <v>309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</row>
    <row r="40" spans="1:31" ht="15" customHeight="1">
      <c r="A40" s="208"/>
      <c r="B40" s="208"/>
      <c r="C40" s="208" t="s">
        <v>310</v>
      </c>
      <c r="D40" s="208"/>
      <c r="E40" s="208"/>
      <c r="F40" s="208"/>
      <c r="G40" s="917">
        <v>5289290</v>
      </c>
      <c r="H40" s="917"/>
      <c r="I40" s="917"/>
      <c r="J40" s="917"/>
      <c r="K40" s="917"/>
      <c r="L40" s="236" t="s">
        <v>311</v>
      </c>
      <c r="M40" s="908">
        <v>578660</v>
      </c>
      <c r="N40" s="908"/>
      <c r="O40" s="908"/>
      <c r="P40" s="237" t="s">
        <v>311</v>
      </c>
      <c r="Q40" s="908">
        <v>377500</v>
      </c>
      <c r="R40" s="908"/>
      <c r="S40" s="908"/>
      <c r="T40" s="237" t="s">
        <v>311</v>
      </c>
      <c r="U40" s="909">
        <v>100000</v>
      </c>
      <c r="V40" s="909"/>
      <c r="W40" s="909"/>
      <c r="Z40" s="208" t="s">
        <v>222</v>
      </c>
      <c r="AA40" s="910">
        <f>G40-M40-Q40-U40</f>
        <v>4233130</v>
      </c>
      <c r="AB40" s="910"/>
      <c r="AC40" s="910"/>
      <c r="AD40" s="910"/>
      <c r="AE40" s="208" t="s">
        <v>312</v>
      </c>
    </row>
    <row r="41" spans="1:31" ht="15" customHeight="1">
      <c r="A41" s="208"/>
      <c r="B41" s="208"/>
      <c r="C41" s="208" t="s">
        <v>313</v>
      </c>
      <c r="D41" s="208"/>
      <c r="E41" s="208"/>
      <c r="F41" s="208"/>
      <c r="G41" s="923">
        <v>4233130</v>
      </c>
      <c r="H41" s="923"/>
      <c r="I41" s="923"/>
      <c r="J41" s="923"/>
      <c r="K41" s="923"/>
      <c r="L41" s="213" t="s">
        <v>314</v>
      </c>
      <c r="M41" s="924">
        <v>166370</v>
      </c>
      <c r="N41" s="924"/>
      <c r="O41" s="924"/>
      <c r="P41" s="924"/>
      <c r="Q41" s="924"/>
      <c r="R41" s="924"/>
      <c r="S41" s="214" t="s">
        <v>222</v>
      </c>
      <c r="T41" s="925">
        <f>G41/M41</f>
        <v>25.4440704453928</v>
      </c>
      <c r="U41" s="925"/>
      <c r="V41" s="925"/>
      <c r="W41" s="925"/>
      <c r="X41" s="208" t="s">
        <v>312</v>
      </c>
      <c r="Y41" s="208" t="s">
        <v>315</v>
      </c>
      <c r="Z41" s="208" t="s">
        <v>248</v>
      </c>
      <c r="AA41" s="208"/>
      <c r="AB41" s="208"/>
      <c r="AC41" s="208"/>
      <c r="AD41" s="208"/>
      <c r="AE41" s="208"/>
    </row>
    <row r="42" spans="1:31" ht="15" customHeight="1" thickBot="1">
      <c r="A42" s="208"/>
      <c r="B42" s="208"/>
      <c r="C42" s="208" t="s">
        <v>316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</row>
    <row r="43" spans="1:31" ht="15" customHeight="1" thickBot="1">
      <c r="A43" s="208"/>
      <c r="B43" s="900" t="s">
        <v>317</v>
      </c>
      <c r="C43" s="901"/>
      <c r="D43" s="901"/>
      <c r="E43" s="901"/>
      <c r="F43" s="901"/>
      <c r="G43" s="901" t="s">
        <v>318</v>
      </c>
      <c r="H43" s="901"/>
      <c r="I43" s="901"/>
      <c r="J43" s="901"/>
      <c r="K43" s="901"/>
      <c r="L43" s="901" t="s">
        <v>319</v>
      </c>
      <c r="M43" s="901"/>
      <c r="N43" s="901"/>
      <c r="O43" s="901"/>
      <c r="P43" s="901"/>
      <c r="Q43" s="901" t="s">
        <v>157</v>
      </c>
      <c r="R43" s="901"/>
      <c r="S43" s="901"/>
      <c r="T43" s="901"/>
      <c r="U43" s="901"/>
      <c r="V43" s="901" t="s">
        <v>320</v>
      </c>
      <c r="W43" s="901"/>
      <c r="X43" s="901"/>
      <c r="Y43" s="901"/>
      <c r="Z43" s="901"/>
      <c r="AA43" s="901" t="s">
        <v>321</v>
      </c>
      <c r="AB43" s="901"/>
      <c r="AC43" s="901"/>
      <c r="AD43" s="901"/>
      <c r="AE43" s="934"/>
    </row>
    <row r="44" spans="1:31" ht="15" customHeight="1" thickTop="1">
      <c r="A44" s="208"/>
      <c r="B44" s="918">
        <v>79.319999999999993</v>
      </c>
      <c r="C44" s="919"/>
      <c r="D44" s="919"/>
      <c r="E44" s="919"/>
      <c r="F44" s="919"/>
      <c r="G44" s="926">
        <f>T41</f>
        <v>25.4440704453928</v>
      </c>
      <c r="H44" s="927"/>
      <c r="I44" s="927"/>
      <c r="J44" s="927"/>
      <c r="K44" s="928"/>
      <c r="L44" s="913">
        <v>2020</v>
      </c>
      <c r="M44" s="914"/>
      <c r="N44" s="914"/>
      <c r="O44" s="914"/>
      <c r="P44" s="915"/>
      <c r="Q44" s="845">
        <v>258</v>
      </c>
      <c r="R44" s="845"/>
      <c r="S44" s="845"/>
      <c r="T44" s="845"/>
      <c r="U44" s="845"/>
      <c r="V44" s="920">
        <f>L44*Q44</f>
        <v>521160</v>
      </c>
      <c r="W44" s="844"/>
      <c r="X44" s="844"/>
      <c r="Y44" s="844"/>
      <c r="Z44" s="844"/>
      <c r="AA44" s="898"/>
      <c r="AB44" s="898"/>
      <c r="AC44" s="898"/>
      <c r="AD44" s="898"/>
      <c r="AE44" s="899"/>
    </row>
    <row r="45" spans="1:31" ht="15" customHeight="1">
      <c r="A45" s="208"/>
      <c r="B45" s="918">
        <v>92.54</v>
      </c>
      <c r="C45" s="919"/>
      <c r="D45" s="919"/>
      <c r="E45" s="919"/>
      <c r="F45" s="919"/>
      <c r="G45" s="929"/>
      <c r="H45" s="925"/>
      <c r="I45" s="925"/>
      <c r="J45" s="925"/>
      <c r="K45" s="930"/>
      <c r="L45" s="913">
        <v>2350</v>
      </c>
      <c r="M45" s="914"/>
      <c r="N45" s="914"/>
      <c r="O45" s="914"/>
      <c r="P45" s="915"/>
      <c r="Q45" s="845">
        <v>196</v>
      </c>
      <c r="R45" s="845"/>
      <c r="S45" s="845"/>
      <c r="T45" s="845"/>
      <c r="U45" s="845"/>
      <c r="V45" s="920">
        <f t="shared" ref="V45:V50" si="0">L45*Q45</f>
        <v>460600</v>
      </c>
      <c r="W45" s="844"/>
      <c r="X45" s="844"/>
      <c r="Y45" s="844"/>
      <c r="Z45" s="844"/>
      <c r="AA45" s="898"/>
      <c r="AB45" s="898"/>
      <c r="AC45" s="898"/>
      <c r="AD45" s="898"/>
      <c r="AE45" s="899"/>
    </row>
    <row r="46" spans="1:31" ht="15" customHeight="1">
      <c r="A46" s="208"/>
      <c r="B46" s="918">
        <v>109.07</v>
      </c>
      <c r="C46" s="919"/>
      <c r="D46" s="919"/>
      <c r="E46" s="919"/>
      <c r="F46" s="919"/>
      <c r="G46" s="929"/>
      <c r="H46" s="925"/>
      <c r="I46" s="925"/>
      <c r="J46" s="925"/>
      <c r="K46" s="930"/>
      <c r="L46" s="913">
        <v>2780</v>
      </c>
      <c r="M46" s="914"/>
      <c r="N46" s="914"/>
      <c r="O46" s="914"/>
      <c r="P46" s="915"/>
      <c r="Q46" s="845">
        <v>815</v>
      </c>
      <c r="R46" s="845"/>
      <c r="S46" s="845"/>
      <c r="T46" s="845"/>
      <c r="U46" s="845"/>
      <c r="V46" s="920">
        <f t="shared" si="0"/>
        <v>2265700</v>
      </c>
      <c r="W46" s="844"/>
      <c r="X46" s="844"/>
      <c r="Y46" s="844"/>
      <c r="Z46" s="844"/>
      <c r="AA46" s="898"/>
      <c r="AB46" s="898"/>
      <c r="AC46" s="898"/>
      <c r="AD46" s="898"/>
      <c r="AE46" s="899"/>
    </row>
    <row r="47" spans="1:31" ht="15" customHeight="1">
      <c r="A47" s="208"/>
      <c r="B47" s="918">
        <v>128.9</v>
      </c>
      <c r="C47" s="919"/>
      <c r="D47" s="919"/>
      <c r="E47" s="919"/>
      <c r="F47" s="919"/>
      <c r="G47" s="929"/>
      <c r="H47" s="925"/>
      <c r="I47" s="925"/>
      <c r="J47" s="925"/>
      <c r="K47" s="930"/>
      <c r="L47" s="913">
        <v>3280</v>
      </c>
      <c r="M47" s="914"/>
      <c r="N47" s="914"/>
      <c r="O47" s="914"/>
      <c r="P47" s="915"/>
      <c r="Q47" s="845">
        <v>68</v>
      </c>
      <c r="R47" s="845"/>
      <c r="S47" s="845"/>
      <c r="T47" s="845"/>
      <c r="U47" s="845"/>
      <c r="V47" s="920">
        <f t="shared" si="0"/>
        <v>223040</v>
      </c>
      <c r="W47" s="844"/>
      <c r="X47" s="844"/>
      <c r="Y47" s="844"/>
      <c r="Z47" s="844"/>
      <c r="AA47" s="898"/>
      <c r="AB47" s="898"/>
      <c r="AC47" s="898"/>
      <c r="AD47" s="898"/>
      <c r="AE47" s="899"/>
    </row>
    <row r="48" spans="1:31" ht="15" customHeight="1">
      <c r="A48" s="208"/>
      <c r="B48" s="918">
        <v>158.63999999999999</v>
      </c>
      <c r="C48" s="919"/>
      <c r="D48" s="919"/>
      <c r="E48" s="919"/>
      <c r="F48" s="919"/>
      <c r="G48" s="929"/>
      <c r="H48" s="925"/>
      <c r="I48" s="925"/>
      <c r="J48" s="925"/>
      <c r="K48" s="930"/>
      <c r="L48" s="913">
        <v>4040</v>
      </c>
      <c r="M48" s="914"/>
      <c r="N48" s="914"/>
      <c r="O48" s="914"/>
      <c r="P48" s="915"/>
      <c r="Q48" s="845">
        <v>102</v>
      </c>
      <c r="R48" s="845"/>
      <c r="S48" s="845"/>
      <c r="T48" s="845"/>
      <c r="U48" s="845"/>
      <c r="V48" s="920">
        <f t="shared" si="0"/>
        <v>412080</v>
      </c>
      <c r="W48" s="844"/>
      <c r="X48" s="844"/>
      <c r="Y48" s="844"/>
      <c r="Z48" s="844"/>
      <c r="AA48" s="898"/>
      <c r="AB48" s="898"/>
      <c r="AC48" s="898"/>
      <c r="AD48" s="898"/>
      <c r="AE48" s="899"/>
    </row>
    <row r="49" spans="1:31" ht="15" customHeight="1">
      <c r="A49" s="208"/>
      <c r="B49" s="918">
        <v>188.39</v>
      </c>
      <c r="C49" s="919"/>
      <c r="D49" s="919"/>
      <c r="E49" s="919"/>
      <c r="F49" s="919"/>
      <c r="G49" s="929"/>
      <c r="H49" s="925"/>
      <c r="I49" s="925"/>
      <c r="J49" s="925"/>
      <c r="K49" s="930"/>
      <c r="L49" s="913">
        <v>4790</v>
      </c>
      <c r="M49" s="914"/>
      <c r="N49" s="914"/>
      <c r="O49" s="914"/>
      <c r="P49" s="915"/>
      <c r="Q49" s="845">
        <v>34</v>
      </c>
      <c r="R49" s="845"/>
      <c r="S49" s="845"/>
      <c r="T49" s="845"/>
      <c r="U49" s="845"/>
      <c r="V49" s="920">
        <f t="shared" si="0"/>
        <v>162860</v>
      </c>
      <c r="W49" s="844"/>
      <c r="X49" s="844"/>
      <c r="Y49" s="844"/>
      <c r="Z49" s="844"/>
      <c r="AA49" s="898"/>
      <c r="AB49" s="898"/>
      <c r="AC49" s="898"/>
      <c r="AD49" s="898"/>
      <c r="AE49" s="899"/>
    </row>
    <row r="50" spans="1:31" ht="15" customHeight="1" thickBot="1">
      <c r="A50" s="208"/>
      <c r="B50" s="911">
        <v>221.44</v>
      </c>
      <c r="C50" s="912"/>
      <c r="D50" s="912"/>
      <c r="E50" s="912"/>
      <c r="F50" s="912"/>
      <c r="G50" s="931"/>
      <c r="H50" s="932"/>
      <c r="I50" s="932"/>
      <c r="J50" s="932"/>
      <c r="K50" s="933"/>
      <c r="L50" s="913">
        <v>5630</v>
      </c>
      <c r="M50" s="914"/>
      <c r="N50" s="914"/>
      <c r="O50" s="914"/>
      <c r="P50" s="915"/>
      <c r="Q50" s="916">
        <v>34</v>
      </c>
      <c r="R50" s="916"/>
      <c r="S50" s="916"/>
      <c r="T50" s="916"/>
      <c r="U50" s="916"/>
      <c r="V50" s="920">
        <f t="shared" si="0"/>
        <v>191420</v>
      </c>
      <c r="W50" s="844"/>
      <c r="X50" s="844"/>
      <c r="Y50" s="844"/>
      <c r="Z50" s="844"/>
      <c r="AA50" s="898"/>
      <c r="AB50" s="898"/>
      <c r="AC50" s="898"/>
      <c r="AD50" s="898"/>
      <c r="AE50" s="899"/>
    </row>
    <row r="51" spans="1:31" ht="18.75" customHeight="1" thickTop="1" thickBot="1">
      <c r="A51" s="208"/>
      <c r="B51" s="902" t="s">
        <v>165</v>
      </c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4">
        <v>1507</v>
      </c>
      <c r="R51" s="904"/>
      <c r="S51" s="904"/>
      <c r="T51" s="904"/>
      <c r="U51" s="904"/>
      <c r="V51" s="921">
        <f>SUM(V44:V50)</f>
        <v>4236860</v>
      </c>
      <c r="W51" s="903"/>
      <c r="X51" s="903"/>
      <c r="Y51" s="903"/>
      <c r="Z51" s="903"/>
      <c r="AA51" s="921">
        <f>V51-AA40</f>
        <v>3730</v>
      </c>
      <c r="AB51" s="903"/>
      <c r="AC51" s="903"/>
      <c r="AD51" s="903"/>
      <c r="AE51" s="922"/>
    </row>
    <row r="52" spans="1:31" ht="15" customHeight="1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</row>
    <row r="53" spans="1:31" ht="15" customHeight="1">
      <c r="A53" s="208"/>
      <c r="B53" s="215"/>
      <c r="C53" s="215"/>
      <c r="D53" s="215"/>
      <c r="E53" s="215"/>
      <c r="F53" s="211"/>
      <c r="G53" s="211"/>
      <c r="H53" s="211"/>
      <c r="I53" s="238"/>
      <c r="J53" s="238"/>
      <c r="K53" s="238"/>
      <c r="L53" s="212"/>
      <c r="M53" s="212"/>
      <c r="N53" s="212"/>
      <c r="O53" s="212"/>
      <c r="P53" s="211"/>
      <c r="Q53" s="211"/>
      <c r="R53" s="211"/>
      <c r="S53" s="211"/>
      <c r="T53" s="216"/>
      <c r="U53" s="211"/>
      <c r="V53" s="211"/>
      <c r="W53" s="217"/>
      <c r="X53" s="217"/>
      <c r="Y53" s="217"/>
      <c r="Z53" s="217"/>
      <c r="AA53" s="218"/>
      <c r="AB53" s="211"/>
      <c r="AC53" s="211"/>
      <c r="AD53" s="211"/>
      <c r="AE53" s="211"/>
    </row>
  </sheetData>
  <mergeCells count="191">
    <mergeCell ref="AA51:AE51"/>
    <mergeCell ref="G41:K41"/>
    <mergeCell ref="M41:R41"/>
    <mergeCell ref="T41:W41"/>
    <mergeCell ref="G43:K43"/>
    <mergeCell ref="G44:K50"/>
    <mergeCell ref="B51:F51"/>
    <mergeCell ref="G51:K51"/>
    <mergeCell ref="L51:P51"/>
    <mergeCell ref="Q51:U51"/>
    <mergeCell ref="V51:Z51"/>
    <mergeCell ref="V50:Z50"/>
    <mergeCell ref="AA50:AE50"/>
    <mergeCell ref="L45:P45"/>
    <mergeCell ref="Q45:U45"/>
    <mergeCell ref="V45:Z45"/>
    <mergeCell ref="AA45:AE45"/>
    <mergeCell ref="B46:F46"/>
    <mergeCell ref="L46:P46"/>
    <mergeCell ref="Q46:U46"/>
    <mergeCell ref="V46:Z46"/>
    <mergeCell ref="AA46:AE46"/>
    <mergeCell ref="V43:Z43"/>
    <mergeCell ref="AA43:AE43"/>
    <mergeCell ref="B50:F50"/>
    <mergeCell ref="L50:P50"/>
    <mergeCell ref="Q50:U50"/>
    <mergeCell ref="G40:K40"/>
    <mergeCell ref="B49:F49"/>
    <mergeCell ref="L49:P49"/>
    <mergeCell ref="Q49:U49"/>
    <mergeCell ref="V49:Z49"/>
    <mergeCell ref="AA49:AE49"/>
    <mergeCell ref="B47:F47"/>
    <mergeCell ref="L47:P47"/>
    <mergeCell ref="Q47:U47"/>
    <mergeCell ref="V47:Z47"/>
    <mergeCell ref="AA47:AE47"/>
    <mergeCell ref="B48:F48"/>
    <mergeCell ref="L48:P48"/>
    <mergeCell ref="Q48:U48"/>
    <mergeCell ref="V48:Z48"/>
    <mergeCell ref="AA48:AE48"/>
    <mergeCell ref="B45:F45"/>
    <mergeCell ref="B44:F44"/>
    <mergeCell ref="L44:P44"/>
    <mergeCell ref="Q44:U44"/>
    <mergeCell ref="V44:Z44"/>
    <mergeCell ref="AA44:AE44"/>
    <mergeCell ref="B43:F43"/>
    <mergeCell ref="L43:P43"/>
    <mergeCell ref="Q43:U43"/>
    <mergeCell ref="B37:G37"/>
    <mergeCell ref="H37:L37"/>
    <mergeCell ref="M37:Q37"/>
    <mergeCell ref="R37:AE37"/>
    <mergeCell ref="M40:O40"/>
    <mergeCell ref="Q40:S40"/>
    <mergeCell ref="U40:W40"/>
    <mergeCell ref="AA40:AD40"/>
    <mergeCell ref="R30:AE30"/>
    <mergeCell ref="C35:G35"/>
    <mergeCell ref="H35:L35"/>
    <mergeCell ref="M35:Q35"/>
    <mergeCell ref="R35:AE35"/>
    <mergeCell ref="C36:G36"/>
    <mergeCell ref="H36:L36"/>
    <mergeCell ref="M36:Q36"/>
    <mergeCell ref="R36:AE36"/>
    <mergeCell ref="C33:G33"/>
    <mergeCell ref="H33:L33"/>
    <mergeCell ref="M33:Q33"/>
    <mergeCell ref="R33:AE33"/>
    <mergeCell ref="C34:G34"/>
    <mergeCell ref="H34:L34"/>
    <mergeCell ref="M34:Q34"/>
    <mergeCell ref="R34:AE34"/>
    <mergeCell ref="B27:B36"/>
    <mergeCell ref="C27:G27"/>
    <mergeCell ref="H27:L27"/>
    <mergeCell ref="M27:Q27"/>
    <mergeCell ref="R27:AE27"/>
    <mergeCell ref="C28:G28"/>
    <mergeCell ref="H28:L28"/>
    <mergeCell ref="M28:Q28"/>
    <mergeCell ref="R28:AE28"/>
    <mergeCell ref="C29:G29"/>
    <mergeCell ref="C31:G31"/>
    <mergeCell ref="H31:L31"/>
    <mergeCell ref="M31:Q31"/>
    <mergeCell ref="R31:AE31"/>
    <mergeCell ref="C32:G32"/>
    <mergeCell ref="H32:L32"/>
    <mergeCell ref="M32:Q32"/>
    <mergeCell ref="R32:AE32"/>
    <mergeCell ref="H29:L29"/>
    <mergeCell ref="M29:Q29"/>
    <mergeCell ref="R29:AE29"/>
    <mergeCell ref="C30:G30"/>
    <mergeCell ref="H30:L30"/>
    <mergeCell ref="M30:Q30"/>
    <mergeCell ref="B26:G26"/>
    <mergeCell ref="H26:L26"/>
    <mergeCell ref="M26:Q26"/>
    <mergeCell ref="R26:AE26"/>
    <mergeCell ref="H23:L23"/>
    <mergeCell ref="M23:Q23"/>
    <mergeCell ref="R23:AE23"/>
    <mergeCell ref="C24:G24"/>
    <mergeCell ref="H24:L24"/>
    <mergeCell ref="M24:Q24"/>
    <mergeCell ref="R24:AE24"/>
    <mergeCell ref="B21:G21"/>
    <mergeCell ref="H21:L21"/>
    <mergeCell ref="M21:Q21"/>
    <mergeCell ref="R21:AE21"/>
    <mergeCell ref="B22:B25"/>
    <mergeCell ref="C22:G22"/>
    <mergeCell ref="H22:L22"/>
    <mergeCell ref="M22:Q22"/>
    <mergeCell ref="R22:AE22"/>
    <mergeCell ref="C23:G23"/>
    <mergeCell ref="C25:G25"/>
    <mergeCell ref="H25:L25"/>
    <mergeCell ref="M25:Q25"/>
    <mergeCell ref="R25:AE25"/>
    <mergeCell ref="AA16:AE16"/>
    <mergeCell ref="B19:G19"/>
    <mergeCell ref="H19:L19"/>
    <mergeCell ref="M19:Q19"/>
    <mergeCell ref="R19:AE19"/>
    <mergeCell ref="B20:G20"/>
    <mergeCell ref="H20:L20"/>
    <mergeCell ref="M20:Q20"/>
    <mergeCell ref="R20:AE20"/>
    <mergeCell ref="B16:F16"/>
    <mergeCell ref="G16:J16"/>
    <mergeCell ref="K16:N16"/>
    <mergeCell ref="O16:R16"/>
    <mergeCell ref="S16:V16"/>
    <mergeCell ref="W16:Z16"/>
    <mergeCell ref="B15:F15"/>
    <mergeCell ref="G15:J15"/>
    <mergeCell ref="K15:N15"/>
    <mergeCell ref="O15:R15"/>
    <mergeCell ref="S15:V15"/>
    <mergeCell ref="W15:Z15"/>
    <mergeCell ref="AA15:AE15"/>
    <mergeCell ref="B14:F14"/>
    <mergeCell ref="G14:J14"/>
    <mergeCell ref="K14:N14"/>
    <mergeCell ref="O14:R14"/>
    <mergeCell ref="S14:V14"/>
    <mergeCell ref="W14:Z14"/>
    <mergeCell ref="AA14:AE14"/>
    <mergeCell ref="N8:P8"/>
    <mergeCell ref="Q8:T8"/>
    <mergeCell ref="U8:X8"/>
    <mergeCell ref="Y8:AA8"/>
    <mergeCell ref="N9:P9"/>
    <mergeCell ref="Q9:T9"/>
    <mergeCell ref="U9:X9"/>
    <mergeCell ref="Y9:AA10"/>
    <mergeCell ref="AB9:AE10"/>
    <mergeCell ref="N10:P10"/>
    <mergeCell ref="Q10:T10"/>
    <mergeCell ref="U10:X10"/>
    <mergeCell ref="AH12:AM12"/>
    <mergeCell ref="Y12:AE12"/>
    <mergeCell ref="B6:E10"/>
    <mergeCell ref="F6:I10"/>
    <mergeCell ref="J6:M10"/>
    <mergeCell ref="N6:P6"/>
    <mergeCell ref="Q6:T6"/>
    <mergeCell ref="U6:X6"/>
    <mergeCell ref="Y2:AE2"/>
    <mergeCell ref="B4:T4"/>
    <mergeCell ref="U4:AE4"/>
    <mergeCell ref="B5:E5"/>
    <mergeCell ref="F5:I5"/>
    <mergeCell ref="J5:M5"/>
    <mergeCell ref="N5:T5"/>
    <mergeCell ref="U5:X5"/>
    <mergeCell ref="Y5:AE5"/>
    <mergeCell ref="Y6:AA6"/>
    <mergeCell ref="AB6:AE6"/>
    <mergeCell ref="N7:P7"/>
    <mergeCell ref="Q7:T7"/>
    <mergeCell ref="U7:X7"/>
    <mergeCell ref="Y7:AA7"/>
    <mergeCell ref="AB7:AE8"/>
  </mergeCells>
  <phoneticPr fontId="4" type="noConversion"/>
  <pageMargins left="0.19" right="0.21" top="0.53" bottom="0.24" header="0.3" footer="0.17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AA71"/>
  <sheetViews>
    <sheetView zoomScaleSheetLayoutView="100" workbookViewId="0"/>
  </sheetViews>
  <sheetFormatPr defaultColWidth="9.77734375" defaultRowHeight="15.75" customHeight="1"/>
  <cols>
    <col min="1" max="1" width="2.109375" style="205" customWidth="1"/>
    <col min="2" max="2" width="9.77734375" style="205"/>
    <col min="3" max="3" width="10.77734375" customWidth="1"/>
    <col min="4" max="4" width="9.77734375" style="205"/>
    <col min="5" max="5" width="12.88671875" style="219" customWidth="1"/>
    <col min="6" max="6" width="12.6640625" style="205" customWidth="1"/>
    <col min="7" max="7" width="14.21875" customWidth="1"/>
    <col min="8" max="8" width="12.44140625" style="209" customWidth="1"/>
    <col min="9" max="16384" width="9.77734375" style="205"/>
  </cols>
  <sheetData>
    <row r="1" spans="2:26" ht="15.75" customHeight="1">
      <c r="B1" s="205" t="s">
        <v>322</v>
      </c>
    </row>
    <row r="2" spans="2:26" s="186" customFormat="1" ht="15.75" customHeight="1">
      <c r="B2" s="181" t="s">
        <v>49</v>
      </c>
      <c r="C2" s="220" t="s">
        <v>323</v>
      </c>
      <c r="D2" s="180" t="s">
        <v>324</v>
      </c>
      <c r="E2" s="220" t="s">
        <v>9</v>
      </c>
      <c r="F2" s="220" t="s">
        <v>325</v>
      </c>
      <c r="G2" s="180" t="s">
        <v>326</v>
      </c>
      <c r="H2" s="180" t="s">
        <v>20</v>
      </c>
      <c r="I2" s="221"/>
      <c r="J2" s="30"/>
      <c r="K2" s="30"/>
      <c r="L2" s="30"/>
      <c r="M2" s="29" t="s">
        <v>19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2:26" s="186" customFormat="1" ht="15.75" customHeight="1">
      <c r="B3" s="935">
        <v>101</v>
      </c>
      <c r="C3" s="222" t="s">
        <v>327</v>
      </c>
      <c r="D3" s="223">
        <v>32</v>
      </c>
      <c r="E3" s="229">
        <v>469</v>
      </c>
      <c r="F3" s="187">
        <v>2050</v>
      </c>
      <c r="G3" s="224">
        <f>D3*F3</f>
        <v>65600</v>
      </c>
      <c r="H3" s="185">
        <v>202</v>
      </c>
      <c r="I3" s="225"/>
      <c r="J3" s="182"/>
      <c r="K3" s="182"/>
      <c r="L3" s="182"/>
    </row>
    <row r="4" spans="2:26" s="186" customFormat="1" ht="15.75" customHeight="1">
      <c r="B4" s="936"/>
      <c r="C4" s="222" t="s">
        <v>328</v>
      </c>
      <c r="D4" s="223">
        <v>32</v>
      </c>
      <c r="E4" s="229">
        <v>392</v>
      </c>
      <c r="F4" s="187">
        <v>1720</v>
      </c>
      <c r="G4" s="224">
        <f t="shared" ref="G4:G48" si="0">D4*F4</f>
        <v>55040</v>
      </c>
      <c r="H4" s="185" t="s">
        <v>329</v>
      </c>
      <c r="I4" s="226"/>
      <c r="J4" s="188"/>
      <c r="K4" s="188"/>
      <c r="L4" s="188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2:26" s="186" customFormat="1" ht="15.75" customHeight="1">
      <c r="B5" s="937"/>
      <c r="C5" s="222" t="s">
        <v>330</v>
      </c>
      <c r="D5" s="223">
        <v>32</v>
      </c>
      <c r="E5" s="229">
        <v>392</v>
      </c>
      <c r="F5" s="187">
        <v>1720</v>
      </c>
      <c r="G5" s="224">
        <f t="shared" si="0"/>
        <v>55040</v>
      </c>
      <c r="H5" s="185" t="s">
        <v>329</v>
      </c>
      <c r="I5" s="226"/>
      <c r="J5" s="188"/>
      <c r="K5" s="188"/>
      <c r="L5" s="188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2:26" s="186" customFormat="1" ht="15.75" customHeight="1">
      <c r="B6" s="935">
        <v>102</v>
      </c>
      <c r="C6" s="222" t="s">
        <v>327</v>
      </c>
      <c r="D6" s="223">
        <v>32</v>
      </c>
      <c r="E6" s="229">
        <v>472</v>
      </c>
      <c r="F6" s="187">
        <v>2070</v>
      </c>
      <c r="G6" s="224">
        <f t="shared" si="0"/>
        <v>66240</v>
      </c>
      <c r="H6" s="185" t="s">
        <v>329</v>
      </c>
      <c r="I6" s="226"/>
      <c r="J6" s="188"/>
      <c r="K6" s="188"/>
      <c r="L6" s="188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2:26" s="186" customFormat="1" ht="15.75" customHeight="1">
      <c r="B7" s="937"/>
      <c r="C7" s="222" t="s">
        <v>328</v>
      </c>
      <c r="D7" s="223">
        <v>30</v>
      </c>
      <c r="E7" s="229">
        <v>489</v>
      </c>
      <c r="F7" s="187">
        <v>2280</v>
      </c>
      <c r="G7" s="224">
        <f t="shared" si="0"/>
        <v>68400</v>
      </c>
      <c r="H7" s="185"/>
      <c r="I7" s="226"/>
      <c r="J7" s="188"/>
      <c r="K7" s="188"/>
      <c r="L7" s="188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 spans="2:26" s="186" customFormat="1" ht="15.75" customHeight="1">
      <c r="B8" s="935">
        <v>103</v>
      </c>
      <c r="C8" s="222" t="s">
        <v>327</v>
      </c>
      <c r="D8" s="223">
        <v>30</v>
      </c>
      <c r="E8" s="229">
        <v>356</v>
      </c>
      <c r="F8" s="187">
        <v>1660</v>
      </c>
      <c r="G8" s="224">
        <f t="shared" si="0"/>
        <v>49800</v>
      </c>
      <c r="H8" s="185"/>
      <c r="I8" s="226"/>
      <c r="J8" s="188"/>
      <c r="K8" s="188"/>
      <c r="L8" s="188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2:26" s="186" customFormat="1" ht="15.75" customHeight="1">
      <c r="B9" s="937"/>
      <c r="C9" s="222" t="s">
        <v>328</v>
      </c>
      <c r="D9" s="223">
        <v>32</v>
      </c>
      <c r="E9" s="229">
        <v>441</v>
      </c>
      <c r="F9" s="187">
        <v>1930</v>
      </c>
      <c r="G9" s="224">
        <f t="shared" si="0"/>
        <v>61760</v>
      </c>
      <c r="H9" s="185" t="s">
        <v>329</v>
      </c>
      <c r="I9" s="226"/>
      <c r="J9" s="188"/>
      <c r="K9" s="188"/>
      <c r="L9" s="188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2:26" s="186" customFormat="1" ht="15.75" customHeight="1">
      <c r="B10" s="935">
        <v>104</v>
      </c>
      <c r="C10" s="222" t="s">
        <v>327</v>
      </c>
      <c r="D10" s="223">
        <v>18</v>
      </c>
      <c r="E10" s="229">
        <v>259</v>
      </c>
      <c r="F10" s="187">
        <v>2010</v>
      </c>
      <c r="G10" s="224">
        <f t="shared" si="0"/>
        <v>36180</v>
      </c>
      <c r="H10" s="185" t="s">
        <v>331</v>
      </c>
      <c r="I10" s="225"/>
      <c r="J10" s="188"/>
      <c r="K10" s="188"/>
      <c r="L10" s="188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2:26" s="186" customFormat="1" ht="15.75" customHeight="1">
      <c r="B11" s="936"/>
      <c r="C11" s="222" t="s">
        <v>328</v>
      </c>
      <c r="D11" s="223">
        <v>22</v>
      </c>
      <c r="E11" s="229">
        <v>377</v>
      </c>
      <c r="F11" s="187">
        <v>2400</v>
      </c>
      <c r="G11" s="224">
        <f t="shared" si="0"/>
        <v>52800</v>
      </c>
      <c r="H11" s="185"/>
      <c r="I11" s="226"/>
      <c r="J11" s="188"/>
      <c r="K11" s="188"/>
      <c r="L11" s="188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2:26" s="186" customFormat="1" ht="15.75" customHeight="1">
      <c r="B12" s="937"/>
      <c r="C12" s="222" t="s">
        <v>330</v>
      </c>
      <c r="D12" s="223">
        <v>32</v>
      </c>
      <c r="E12" s="229">
        <v>550</v>
      </c>
      <c r="F12" s="187">
        <v>2410</v>
      </c>
      <c r="G12" s="224">
        <f t="shared" si="0"/>
        <v>77120</v>
      </c>
      <c r="H12" s="185" t="s">
        <v>329</v>
      </c>
      <c r="I12" s="226"/>
      <c r="J12" s="188"/>
      <c r="K12" s="188"/>
      <c r="L12" s="188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2:26" s="186" customFormat="1" ht="15.75" customHeight="1">
      <c r="B13" s="935">
        <v>105</v>
      </c>
      <c r="C13" s="222" t="s">
        <v>327</v>
      </c>
      <c r="D13" s="223">
        <v>32</v>
      </c>
      <c r="E13" s="229">
        <v>416</v>
      </c>
      <c r="F13" s="187">
        <v>1820</v>
      </c>
      <c r="G13" s="224">
        <f t="shared" si="0"/>
        <v>58240</v>
      </c>
      <c r="H13" s="185">
        <v>202</v>
      </c>
      <c r="I13" s="225"/>
      <c r="J13" s="188"/>
      <c r="K13" s="188"/>
      <c r="L13" s="188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2:26" s="186" customFormat="1" ht="15.75" customHeight="1">
      <c r="B14" s="936"/>
      <c r="C14" s="222" t="s">
        <v>328</v>
      </c>
      <c r="D14" s="223">
        <v>30</v>
      </c>
      <c r="E14" s="229">
        <v>404</v>
      </c>
      <c r="F14" s="187">
        <v>1890</v>
      </c>
      <c r="G14" s="224">
        <f t="shared" si="0"/>
        <v>56700</v>
      </c>
      <c r="H14" s="185" t="s">
        <v>331</v>
      </c>
      <c r="I14" s="225"/>
      <c r="J14" s="188"/>
      <c r="K14" s="188"/>
      <c r="L14" s="188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2:26" s="186" customFormat="1" ht="15.75" customHeight="1">
      <c r="B15" s="936"/>
      <c r="C15" s="222" t="s">
        <v>330</v>
      </c>
      <c r="D15" s="223">
        <v>32</v>
      </c>
      <c r="E15" s="229">
        <v>372</v>
      </c>
      <c r="F15" s="187">
        <v>1630</v>
      </c>
      <c r="G15" s="224">
        <f t="shared" si="0"/>
        <v>52160</v>
      </c>
      <c r="H15" s="185" t="s">
        <v>329</v>
      </c>
      <c r="I15" s="226"/>
      <c r="J15" s="188"/>
      <c r="K15" s="188"/>
      <c r="L15" s="188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2:26" s="186" customFormat="1" ht="15.75" customHeight="1">
      <c r="B16" s="937"/>
      <c r="C16" s="222" t="s">
        <v>332</v>
      </c>
      <c r="D16" s="223">
        <v>30</v>
      </c>
      <c r="E16" s="229">
        <v>401</v>
      </c>
      <c r="F16" s="187">
        <v>1870</v>
      </c>
      <c r="G16" s="224">
        <f t="shared" si="0"/>
        <v>56100</v>
      </c>
      <c r="H16" s="185"/>
      <c r="I16" s="226"/>
      <c r="J16" s="188"/>
      <c r="K16" s="188"/>
      <c r="L16" s="188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2:27" s="186" customFormat="1" ht="15.75" customHeight="1">
      <c r="B17" s="935">
        <v>106</v>
      </c>
      <c r="C17" s="222" t="s">
        <v>327</v>
      </c>
      <c r="D17" s="223">
        <v>32</v>
      </c>
      <c r="E17" s="229">
        <v>470</v>
      </c>
      <c r="F17" s="187">
        <v>2060</v>
      </c>
      <c r="G17" s="224">
        <f t="shared" si="0"/>
        <v>65920</v>
      </c>
      <c r="H17" s="185">
        <v>201</v>
      </c>
      <c r="I17" s="225"/>
      <c r="J17" s="188"/>
      <c r="K17" s="188"/>
      <c r="L17" s="188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2:27" s="186" customFormat="1" ht="15.75" customHeight="1">
      <c r="B18" s="937"/>
      <c r="C18" s="222" t="s">
        <v>328</v>
      </c>
      <c r="D18" s="223">
        <v>30</v>
      </c>
      <c r="E18" s="229">
        <v>444</v>
      </c>
      <c r="F18" s="187">
        <v>2070</v>
      </c>
      <c r="G18" s="224">
        <f t="shared" si="0"/>
        <v>62100</v>
      </c>
      <c r="H18" s="185"/>
      <c r="I18" s="226"/>
      <c r="J18" s="188"/>
      <c r="K18" s="188"/>
      <c r="L18" s="188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2:27" s="186" customFormat="1" ht="15.75" customHeight="1">
      <c r="B19" s="935">
        <v>107</v>
      </c>
      <c r="C19" s="222" t="s">
        <v>327</v>
      </c>
      <c r="D19" s="223">
        <v>30</v>
      </c>
      <c r="E19" s="229">
        <v>428</v>
      </c>
      <c r="F19" s="187">
        <v>2000</v>
      </c>
      <c r="G19" s="224">
        <f t="shared" si="0"/>
        <v>60000</v>
      </c>
      <c r="H19" s="185"/>
      <c r="I19" s="226"/>
      <c r="J19" s="188"/>
      <c r="K19" s="188"/>
      <c r="L19" s="188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2:27" s="186" customFormat="1" ht="15.75" customHeight="1">
      <c r="B20" s="937"/>
      <c r="C20" s="222" t="s">
        <v>328</v>
      </c>
      <c r="D20" s="223">
        <v>32</v>
      </c>
      <c r="E20" s="229">
        <v>385</v>
      </c>
      <c r="F20" s="187">
        <v>1680</v>
      </c>
      <c r="G20" s="224">
        <f t="shared" si="0"/>
        <v>53760</v>
      </c>
      <c r="H20" s="185">
        <v>204</v>
      </c>
      <c r="I20" s="225"/>
      <c r="J20" s="188"/>
      <c r="K20" s="188"/>
      <c r="L20" s="188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58"/>
      <c r="X20" s="58"/>
      <c r="Y20" s="58"/>
      <c r="Z20" s="59"/>
      <c r="AA20" s="55"/>
    </row>
    <row r="21" spans="2:27" s="186" customFormat="1" ht="15.75" customHeight="1">
      <c r="B21" s="935">
        <v>108</v>
      </c>
      <c r="C21" s="222" t="s">
        <v>327</v>
      </c>
      <c r="D21" s="223">
        <v>32</v>
      </c>
      <c r="E21" s="229">
        <v>415</v>
      </c>
      <c r="F21" s="187">
        <v>1820</v>
      </c>
      <c r="G21" s="224">
        <f t="shared" si="0"/>
        <v>58240</v>
      </c>
      <c r="H21" s="185">
        <v>201</v>
      </c>
      <c r="I21" s="225"/>
      <c r="J21" s="188"/>
      <c r="K21" s="188"/>
      <c r="L21" s="188"/>
      <c r="M21" s="182"/>
      <c r="N21" s="182"/>
      <c r="O21" s="182"/>
      <c r="P21" s="182"/>
      <c r="Q21" s="940" t="s">
        <v>50</v>
      </c>
      <c r="R21" s="940"/>
      <c r="S21" s="941">
        <v>200</v>
      </c>
      <c r="T21" s="941"/>
      <c r="U21" s="941"/>
      <c r="V21" s="941"/>
      <c r="W21" s="58"/>
      <c r="X21" s="58"/>
      <c r="Y21" s="58"/>
      <c r="Z21" s="59"/>
      <c r="AA21" s="55"/>
    </row>
    <row r="22" spans="2:27" s="186" customFormat="1" ht="15.75" customHeight="1">
      <c r="B22" s="937"/>
      <c r="C22" s="222" t="s">
        <v>328</v>
      </c>
      <c r="D22" s="223">
        <v>20</v>
      </c>
      <c r="E22" s="229">
        <v>294</v>
      </c>
      <c r="F22" s="187">
        <v>2060</v>
      </c>
      <c r="G22" s="224">
        <f t="shared" si="0"/>
        <v>41200</v>
      </c>
      <c r="H22" s="185"/>
      <c r="I22" s="226"/>
      <c r="J22" s="188"/>
      <c r="K22" s="188"/>
      <c r="L22" s="188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58"/>
      <c r="X22" s="58"/>
      <c r="Y22" s="58"/>
      <c r="Z22" s="59"/>
      <c r="AA22" s="55"/>
    </row>
    <row r="23" spans="2:27" s="186" customFormat="1" ht="15.75" customHeight="1">
      <c r="B23" s="935">
        <v>109</v>
      </c>
      <c r="C23" s="222" t="s">
        <v>327</v>
      </c>
      <c r="D23" s="223">
        <v>32</v>
      </c>
      <c r="E23" s="229">
        <v>491</v>
      </c>
      <c r="F23" s="187">
        <v>2150</v>
      </c>
      <c r="G23" s="224">
        <f t="shared" si="0"/>
        <v>68800</v>
      </c>
      <c r="H23" s="185" t="s">
        <v>329</v>
      </c>
      <c r="I23" s="226"/>
      <c r="J23" s="188"/>
      <c r="K23" s="188"/>
      <c r="L23" s="188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58"/>
      <c r="X23" s="58"/>
      <c r="Y23" s="58"/>
      <c r="Z23" s="59"/>
      <c r="AA23" s="55"/>
    </row>
    <row r="24" spans="2:27" s="186" customFormat="1" ht="15.75" customHeight="1">
      <c r="B24" s="936"/>
      <c r="C24" s="222" t="s">
        <v>328</v>
      </c>
      <c r="D24" s="223">
        <v>32</v>
      </c>
      <c r="E24" s="229">
        <v>429</v>
      </c>
      <c r="F24" s="187">
        <v>1880</v>
      </c>
      <c r="G24" s="224">
        <f t="shared" si="0"/>
        <v>60160</v>
      </c>
      <c r="H24" s="185" t="s">
        <v>329</v>
      </c>
      <c r="I24" s="226"/>
      <c r="J24" s="188"/>
      <c r="K24" s="188"/>
      <c r="L24" s="188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58"/>
      <c r="X24" s="58"/>
      <c r="Y24" s="58"/>
      <c r="Z24" s="59"/>
      <c r="AA24" s="55"/>
    </row>
    <row r="25" spans="2:27" s="186" customFormat="1" ht="15.75" customHeight="1">
      <c r="B25" s="937"/>
      <c r="C25" s="222" t="s">
        <v>330</v>
      </c>
      <c r="D25" s="223">
        <v>32</v>
      </c>
      <c r="E25" s="229">
        <v>520</v>
      </c>
      <c r="F25" s="187">
        <v>2280</v>
      </c>
      <c r="G25" s="224">
        <f t="shared" si="0"/>
        <v>72960</v>
      </c>
      <c r="H25" s="185">
        <v>206</v>
      </c>
      <c r="I25" s="225"/>
      <c r="J25" s="188"/>
      <c r="K25" s="188"/>
      <c r="L25" s="188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58"/>
      <c r="X25" s="58"/>
      <c r="Y25" s="58"/>
      <c r="Z25" s="59"/>
      <c r="AA25" s="55"/>
    </row>
    <row r="26" spans="2:27" s="186" customFormat="1" ht="15.75" customHeight="1">
      <c r="B26" s="935">
        <v>110</v>
      </c>
      <c r="C26" s="232" t="s">
        <v>327</v>
      </c>
      <c r="D26" s="233">
        <v>32</v>
      </c>
      <c r="E26" s="234">
        <v>461</v>
      </c>
      <c r="F26" s="235">
        <v>2020</v>
      </c>
      <c r="G26" s="224">
        <f t="shared" si="0"/>
        <v>64640</v>
      </c>
      <c r="H26" s="239" t="s">
        <v>329</v>
      </c>
      <c r="I26" s="938" t="s">
        <v>580</v>
      </c>
      <c r="J26" s="939"/>
      <c r="K26" s="939"/>
      <c r="L26" s="939"/>
      <c r="M26" s="939"/>
      <c r="N26" s="182"/>
      <c r="O26" s="182"/>
      <c r="P26" s="182"/>
      <c r="Q26" s="182"/>
      <c r="R26" s="182"/>
      <c r="S26" s="182"/>
      <c r="T26" s="182"/>
      <c r="U26" s="182"/>
      <c r="V26" s="182"/>
      <c r="W26" s="58"/>
      <c r="X26" s="58"/>
      <c r="Y26" s="58"/>
      <c r="Z26" s="59"/>
      <c r="AA26" s="55"/>
    </row>
    <row r="27" spans="2:27" s="186" customFormat="1" ht="15.75" customHeight="1">
      <c r="B27" s="936"/>
      <c r="C27" s="232" t="s">
        <v>328</v>
      </c>
      <c r="D27" s="233">
        <v>30</v>
      </c>
      <c r="E27" s="234">
        <v>456</v>
      </c>
      <c r="F27" s="235">
        <v>2130</v>
      </c>
      <c r="G27" s="224">
        <f t="shared" si="0"/>
        <v>63900</v>
      </c>
      <c r="H27" s="239"/>
      <c r="I27" s="226"/>
      <c r="J27" s="188"/>
      <c r="K27" s="188"/>
      <c r="L27" s="188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58"/>
      <c r="X27" s="58"/>
      <c r="Y27" s="58"/>
      <c r="Z27" s="59"/>
      <c r="AA27" s="55"/>
    </row>
    <row r="28" spans="2:27" s="186" customFormat="1" ht="15.75" customHeight="1">
      <c r="B28" s="937"/>
      <c r="C28" s="232" t="s">
        <v>330</v>
      </c>
      <c r="D28" s="233">
        <v>30</v>
      </c>
      <c r="E28" s="234">
        <v>456</v>
      </c>
      <c r="F28" s="235">
        <v>2130</v>
      </c>
      <c r="G28" s="224">
        <f t="shared" si="0"/>
        <v>63900</v>
      </c>
      <c r="H28" s="239"/>
      <c r="I28" s="225"/>
      <c r="J28" s="188"/>
      <c r="K28" s="188"/>
      <c r="L28" s="188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58"/>
      <c r="X28" s="58"/>
      <c r="Y28" s="58"/>
      <c r="Z28" s="59"/>
      <c r="AA28" s="55"/>
    </row>
    <row r="29" spans="2:27" s="186" customFormat="1" ht="15.75" customHeight="1">
      <c r="B29" s="935">
        <v>111</v>
      </c>
      <c r="C29" s="232" t="s">
        <v>327</v>
      </c>
      <c r="D29" s="233">
        <v>30</v>
      </c>
      <c r="E29" s="234">
        <v>434</v>
      </c>
      <c r="F29" s="235">
        <v>2030</v>
      </c>
      <c r="G29" s="224">
        <f t="shared" si="0"/>
        <v>60900</v>
      </c>
      <c r="H29" s="239"/>
      <c r="I29" s="226"/>
      <c r="J29" s="188"/>
      <c r="K29" s="188"/>
      <c r="L29" s="188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58"/>
      <c r="X29" s="58"/>
      <c r="Y29" s="58"/>
      <c r="Z29" s="59"/>
      <c r="AA29" s="55"/>
    </row>
    <row r="30" spans="2:27" s="186" customFormat="1" ht="15.75" customHeight="1">
      <c r="B30" s="937"/>
      <c r="C30" s="232" t="s">
        <v>328</v>
      </c>
      <c r="D30" s="233">
        <v>32</v>
      </c>
      <c r="E30" s="234">
        <v>451</v>
      </c>
      <c r="F30" s="235">
        <v>1970</v>
      </c>
      <c r="G30" s="224">
        <f t="shared" si="0"/>
        <v>63040</v>
      </c>
      <c r="H30" s="239" t="s">
        <v>329</v>
      </c>
      <c r="I30" s="226"/>
      <c r="J30" s="188"/>
      <c r="K30" s="188"/>
      <c r="L30" s="188"/>
      <c r="M30" s="184"/>
      <c r="N30" s="182"/>
      <c r="O30" s="182"/>
      <c r="P30" s="182"/>
      <c r="Q30" s="182"/>
      <c r="R30" s="182"/>
      <c r="S30" s="182"/>
      <c r="T30" s="58"/>
      <c r="U30" s="58"/>
      <c r="V30" s="58"/>
      <c r="W30" s="59"/>
      <c r="X30" s="55"/>
    </row>
    <row r="31" spans="2:27" s="186" customFormat="1" ht="15.75" customHeight="1">
      <c r="B31" s="935">
        <v>112</v>
      </c>
      <c r="C31" s="232" t="s">
        <v>327</v>
      </c>
      <c r="D31" s="233">
        <v>34</v>
      </c>
      <c r="E31" s="234">
        <v>583</v>
      </c>
      <c r="F31" s="235">
        <v>2400</v>
      </c>
      <c r="G31" s="224">
        <f t="shared" si="0"/>
        <v>81600</v>
      </c>
      <c r="H31" s="239" t="s">
        <v>333</v>
      </c>
      <c r="I31" s="226"/>
      <c r="J31" s="188"/>
      <c r="K31" s="188"/>
      <c r="L31" s="188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58"/>
      <c r="X31" s="58"/>
      <c r="Y31" s="58"/>
      <c r="Z31" s="59"/>
      <c r="AA31" s="55"/>
    </row>
    <row r="32" spans="2:27" s="186" customFormat="1" ht="15.75" customHeight="1">
      <c r="B32" s="936"/>
      <c r="C32" s="232" t="s">
        <v>328</v>
      </c>
      <c r="D32" s="233">
        <v>34</v>
      </c>
      <c r="E32" s="234">
        <v>512</v>
      </c>
      <c r="F32" s="235">
        <v>2110</v>
      </c>
      <c r="G32" s="224">
        <f t="shared" si="0"/>
        <v>71740</v>
      </c>
      <c r="H32" s="239" t="s">
        <v>333</v>
      </c>
      <c r="I32" s="226"/>
      <c r="J32" s="188"/>
      <c r="K32" s="188"/>
      <c r="L32" s="188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58"/>
      <c r="X32" s="58"/>
      <c r="Y32" s="58"/>
      <c r="Z32" s="59"/>
      <c r="AA32" s="55"/>
    </row>
    <row r="33" spans="2:27" s="186" customFormat="1" ht="15.75" customHeight="1">
      <c r="B33" s="937"/>
      <c r="C33" s="232" t="s">
        <v>330</v>
      </c>
      <c r="D33" s="233">
        <v>34</v>
      </c>
      <c r="E33" s="234">
        <v>575</v>
      </c>
      <c r="F33" s="235">
        <v>2370</v>
      </c>
      <c r="G33" s="224">
        <f t="shared" si="0"/>
        <v>80580</v>
      </c>
      <c r="H33" s="239" t="s">
        <v>333</v>
      </c>
      <c r="I33" s="226"/>
      <c r="J33" s="188"/>
      <c r="K33" s="188"/>
      <c r="L33" s="188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58"/>
      <c r="X33" s="58"/>
      <c r="Y33" s="58"/>
      <c r="Z33" s="59"/>
      <c r="AA33" s="55"/>
    </row>
    <row r="34" spans="2:27" s="186" customFormat="1" ht="15.75" customHeight="1">
      <c r="B34" s="935">
        <v>113</v>
      </c>
      <c r="C34" s="232" t="s">
        <v>327</v>
      </c>
      <c r="D34" s="233">
        <v>32</v>
      </c>
      <c r="E34" s="234">
        <v>500</v>
      </c>
      <c r="F34" s="235">
        <v>2190</v>
      </c>
      <c r="G34" s="224">
        <f t="shared" si="0"/>
        <v>70080</v>
      </c>
      <c r="H34" s="239" t="s">
        <v>329</v>
      </c>
      <c r="I34" s="226"/>
      <c r="J34" s="188"/>
      <c r="K34" s="188"/>
      <c r="L34" s="188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58"/>
      <c r="X34" s="58"/>
      <c r="Y34" s="58"/>
      <c r="Z34" s="59"/>
      <c r="AA34" s="55"/>
    </row>
    <row r="35" spans="2:27" s="186" customFormat="1" ht="15.75" customHeight="1">
      <c r="B35" s="937"/>
      <c r="C35" s="232" t="s">
        <v>328</v>
      </c>
      <c r="D35" s="233">
        <v>32</v>
      </c>
      <c r="E35" s="234">
        <v>579</v>
      </c>
      <c r="F35" s="235">
        <v>2530</v>
      </c>
      <c r="G35" s="224">
        <f t="shared" si="0"/>
        <v>80960</v>
      </c>
      <c r="H35" s="239" t="s">
        <v>329</v>
      </c>
      <c r="I35" s="225"/>
      <c r="J35" s="188"/>
      <c r="K35" s="188"/>
      <c r="L35" s="188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58"/>
      <c r="X35" s="58"/>
      <c r="Y35" s="58"/>
      <c r="Z35" s="59"/>
      <c r="AA35" s="55"/>
    </row>
    <row r="36" spans="2:27" s="186" customFormat="1" ht="15.75" customHeight="1">
      <c r="B36" s="935">
        <v>114</v>
      </c>
      <c r="C36" s="232" t="s">
        <v>327</v>
      </c>
      <c r="D36" s="233">
        <v>24</v>
      </c>
      <c r="E36" s="234">
        <v>377</v>
      </c>
      <c r="F36" s="235">
        <v>2200</v>
      </c>
      <c r="G36" s="224">
        <f t="shared" si="0"/>
        <v>52800</v>
      </c>
      <c r="H36" s="239" t="s">
        <v>329</v>
      </c>
      <c r="I36" s="226"/>
      <c r="J36" s="188"/>
      <c r="K36" s="188"/>
      <c r="L36" s="188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58"/>
      <c r="X36" s="58"/>
      <c r="Y36" s="58"/>
      <c r="Z36" s="59"/>
      <c r="AA36" s="55"/>
    </row>
    <row r="37" spans="2:27" s="186" customFormat="1" ht="15.75" customHeight="1">
      <c r="B37" s="937"/>
      <c r="C37" s="232" t="s">
        <v>328</v>
      </c>
      <c r="D37" s="233">
        <v>32</v>
      </c>
      <c r="E37" s="234">
        <v>434</v>
      </c>
      <c r="F37" s="235">
        <v>1900</v>
      </c>
      <c r="G37" s="224">
        <f t="shared" si="0"/>
        <v>60800</v>
      </c>
      <c r="H37" s="239">
        <v>203</v>
      </c>
      <c r="I37" s="225"/>
      <c r="J37" s="188"/>
      <c r="K37" s="188"/>
      <c r="L37" s="188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58"/>
      <c r="X37" s="58"/>
      <c r="Y37" s="58"/>
      <c r="Z37" s="59"/>
      <c r="AA37" s="55"/>
    </row>
    <row r="38" spans="2:27" s="186" customFormat="1" ht="15.75" customHeight="1">
      <c r="B38" s="935">
        <v>115</v>
      </c>
      <c r="C38" s="232" t="s">
        <v>327</v>
      </c>
      <c r="D38" s="233">
        <v>30</v>
      </c>
      <c r="E38" s="234">
        <v>455</v>
      </c>
      <c r="F38" s="235">
        <v>2120</v>
      </c>
      <c r="G38" s="224">
        <f t="shared" si="0"/>
        <v>63600</v>
      </c>
      <c r="H38" s="239"/>
      <c r="I38" s="226"/>
      <c r="J38" s="188"/>
      <c r="K38" s="188"/>
      <c r="L38" s="188"/>
      <c r="M38" s="182"/>
      <c r="N38" s="182"/>
      <c r="O38" s="182"/>
      <c r="P38" s="182"/>
      <c r="Q38" s="182"/>
      <c r="R38" s="182"/>
      <c r="S38" s="182"/>
      <c r="T38" s="182"/>
      <c r="U38" s="58"/>
      <c r="V38" s="58"/>
      <c r="W38" s="58"/>
      <c r="X38" s="59"/>
      <c r="Y38" s="55"/>
    </row>
    <row r="39" spans="2:27" s="186" customFormat="1" ht="15.75" customHeight="1">
      <c r="B39" s="936"/>
      <c r="C39" s="232" t="s">
        <v>328</v>
      </c>
      <c r="D39" s="233">
        <v>32</v>
      </c>
      <c r="E39" s="234">
        <v>438</v>
      </c>
      <c r="F39" s="235">
        <v>1920</v>
      </c>
      <c r="G39" s="224">
        <f t="shared" si="0"/>
        <v>61440</v>
      </c>
      <c r="H39" s="239">
        <v>204</v>
      </c>
      <c r="I39" s="226"/>
      <c r="J39" s="188"/>
      <c r="K39" s="188"/>
      <c r="L39" s="188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58"/>
      <c r="X39" s="58"/>
      <c r="Y39" s="58"/>
      <c r="Z39" s="59"/>
      <c r="AA39" s="55"/>
    </row>
    <row r="40" spans="2:27" s="186" customFormat="1" ht="15.75" customHeight="1">
      <c r="B40" s="937"/>
      <c r="C40" s="232" t="s">
        <v>330</v>
      </c>
      <c r="D40" s="233">
        <v>30</v>
      </c>
      <c r="E40" s="234">
        <v>490</v>
      </c>
      <c r="F40" s="235">
        <v>2290</v>
      </c>
      <c r="G40" s="224">
        <f t="shared" si="0"/>
        <v>68700</v>
      </c>
      <c r="H40" s="239" t="s">
        <v>331</v>
      </c>
      <c r="I40" s="225"/>
      <c r="J40" s="188"/>
      <c r="K40" s="188"/>
      <c r="L40" s="188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58"/>
      <c r="X40" s="58"/>
      <c r="Y40" s="58"/>
      <c r="Z40" s="59"/>
      <c r="AA40" s="55"/>
    </row>
    <row r="41" spans="2:27" s="186" customFormat="1" ht="15.75" customHeight="1">
      <c r="B41" s="935">
        <v>116</v>
      </c>
      <c r="C41" s="232" t="s">
        <v>327</v>
      </c>
      <c r="D41" s="233">
        <v>30</v>
      </c>
      <c r="E41" s="234">
        <v>369</v>
      </c>
      <c r="F41" s="235">
        <v>1720</v>
      </c>
      <c r="G41" s="224">
        <f t="shared" si="0"/>
        <v>51600</v>
      </c>
      <c r="H41" s="239"/>
      <c r="I41" s="226"/>
      <c r="J41" s="188"/>
      <c r="K41" s="188"/>
      <c r="L41" s="188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58"/>
      <c r="X41" s="58"/>
      <c r="Y41" s="58"/>
      <c r="Z41" s="59"/>
      <c r="AA41" s="55"/>
    </row>
    <row r="42" spans="2:27" s="186" customFormat="1" ht="15.75" customHeight="1">
      <c r="B42" s="936"/>
      <c r="C42" s="222" t="s">
        <v>328</v>
      </c>
      <c r="D42" s="223">
        <v>30</v>
      </c>
      <c r="E42" s="229">
        <v>433</v>
      </c>
      <c r="F42" s="187">
        <v>2020</v>
      </c>
      <c r="G42" s="224">
        <f t="shared" si="0"/>
        <v>60600</v>
      </c>
      <c r="H42" s="185"/>
      <c r="I42" s="226"/>
      <c r="J42" s="188"/>
      <c r="K42" s="188"/>
      <c r="L42" s="188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58"/>
      <c r="X42" s="58"/>
      <c r="Y42" s="58"/>
      <c r="Z42" s="59"/>
      <c r="AA42" s="55"/>
    </row>
    <row r="43" spans="2:27" s="186" customFormat="1" ht="15.75" customHeight="1">
      <c r="B43" s="937"/>
      <c r="C43" s="222" t="s">
        <v>330</v>
      </c>
      <c r="D43" s="223">
        <v>30</v>
      </c>
      <c r="E43" s="229">
        <v>357</v>
      </c>
      <c r="F43" s="187">
        <v>1670</v>
      </c>
      <c r="G43" s="224">
        <f t="shared" si="0"/>
        <v>50100</v>
      </c>
      <c r="H43" s="185"/>
      <c r="I43" s="226"/>
      <c r="J43" s="188"/>
      <c r="K43" s="188"/>
      <c r="L43" s="188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58"/>
      <c r="X43" s="58"/>
      <c r="Y43" s="58"/>
      <c r="Z43" s="59"/>
      <c r="AA43" s="55"/>
    </row>
    <row r="44" spans="2:27" s="186" customFormat="1" ht="15.75" customHeight="1">
      <c r="B44" s="935">
        <v>117</v>
      </c>
      <c r="C44" s="222" t="s">
        <v>327</v>
      </c>
      <c r="D44" s="223">
        <v>30</v>
      </c>
      <c r="E44" s="229">
        <v>480</v>
      </c>
      <c r="F44" s="187">
        <v>2240</v>
      </c>
      <c r="G44" s="224">
        <f t="shared" si="0"/>
        <v>67200</v>
      </c>
      <c r="H44" s="185" t="s">
        <v>331</v>
      </c>
      <c r="I44" s="225"/>
      <c r="J44" s="188"/>
      <c r="K44" s="188"/>
      <c r="L44" s="188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58"/>
      <c r="X44" s="58"/>
      <c r="Y44" s="58"/>
      <c r="Z44" s="59"/>
      <c r="AA44" s="55"/>
    </row>
    <row r="45" spans="2:27" s="186" customFormat="1" ht="15.75" customHeight="1">
      <c r="B45" s="937"/>
      <c r="C45" s="222" t="s">
        <v>328</v>
      </c>
      <c r="D45" s="223">
        <v>32</v>
      </c>
      <c r="E45" s="229">
        <v>425</v>
      </c>
      <c r="F45" s="187">
        <v>1860</v>
      </c>
      <c r="G45" s="224">
        <f t="shared" si="0"/>
        <v>59520</v>
      </c>
      <c r="H45" s="185" t="s">
        <v>329</v>
      </c>
      <c r="I45" s="226"/>
      <c r="J45" s="188"/>
      <c r="K45" s="188"/>
      <c r="L45" s="188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58"/>
      <c r="X45" s="58"/>
      <c r="Y45" s="58"/>
      <c r="Z45" s="59"/>
      <c r="AA45" s="55"/>
    </row>
    <row r="46" spans="2:27" s="186" customFormat="1" ht="15.75" customHeight="1">
      <c r="B46" s="935">
        <v>118</v>
      </c>
      <c r="C46" s="222" t="s">
        <v>327</v>
      </c>
      <c r="D46" s="223">
        <v>30</v>
      </c>
      <c r="E46" s="229">
        <v>427</v>
      </c>
      <c r="F46" s="187">
        <v>1990</v>
      </c>
      <c r="G46" s="224">
        <f t="shared" si="0"/>
        <v>59700</v>
      </c>
      <c r="H46" s="185"/>
      <c r="I46" s="226"/>
      <c r="J46" s="188"/>
      <c r="K46" s="188"/>
      <c r="L46" s="188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58"/>
      <c r="X46" s="58"/>
      <c r="Y46" s="58"/>
      <c r="Z46" s="59"/>
      <c r="AA46" s="55"/>
    </row>
    <row r="47" spans="2:27" s="186" customFormat="1" ht="15.75" customHeight="1">
      <c r="B47" s="936"/>
      <c r="C47" s="222" t="s">
        <v>328</v>
      </c>
      <c r="D47" s="223">
        <v>32</v>
      </c>
      <c r="E47" s="229">
        <v>393</v>
      </c>
      <c r="F47" s="187">
        <v>1720</v>
      </c>
      <c r="G47" s="224">
        <f t="shared" si="0"/>
        <v>55040</v>
      </c>
      <c r="H47" s="185">
        <v>204</v>
      </c>
      <c r="I47" s="225"/>
      <c r="J47" s="188"/>
      <c r="K47" s="188"/>
      <c r="L47" s="188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58"/>
      <c r="X47" s="58"/>
      <c r="Y47" s="58"/>
      <c r="Z47" s="59"/>
      <c r="AA47" s="55"/>
    </row>
    <row r="48" spans="2:27" s="186" customFormat="1" ht="15.75" customHeight="1">
      <c r="B48" s="937"/>
      <c r="C48" s="222" t="s">
        <v>330</v>
      </c>
      <c r="D48" s="223">
        <v>18</v>
      </c>
      <c r="E48" s="229">
        <v>208</v>
      </c>
      <c r="F48" s="187">
        <v>1620</v>
      </c>
      <c r="G48" s="224">
        <f t="shared" si="0"/>
        <v>29160</v>
      </c>
      <c r="H48" s="185" t="s">
        <v>329</v>
      </c>
      <c r="I48" s="226"/>
      <c r="J48" s="188"/>
      <c r="K48" s="188"/>
      <c r="L48" s="188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58"/>
      <c r="X48" s="58"/>
      <c r="Y48" s="58"/>
      <c r="Z48" s="59"/>
      <c r="AA48" s="55"/>
    </row>
    <row r="49" spans="2:27" s="186" customFormat="1" ht="15.75" customHeight="1">
      <c r="B49" s="181" t="s">
        <v>334</v>
      </c>
      <c r="C49" s="183"/>
      <c r="D49" s="20">
        <v>1388</v>
      </c>
      <c r="E49" s="230">
        <f>SUM(E3:E48)</f>
        <v>19959</v>
      </c>
      <c r="F49" s="180"/>
      <c r="G49" s="231">
        <f>SUM(G3:G48)</f>
        <v>2795920</v>
      </c>
      <c r="H49" s="240" t="s">
        <v>331</v>
      </c>
      <c r="I49" s="227"/>
      <c r="J49" s="188"/>
      <c r="K49" s="188"/>
      <c r="L49" s="188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58"/>
      <c r="X49" s="58"/>
      <c r="Y49" s="58"/>
      <c r="Z49" s="59"/>
      <c r="AA49" s="55"/>
    </row>
    <row r="50" spans="2:27" s="186" customFormat="1" ht="15.75" customHeight="1">
      <c r="B50" s="184" t="s">
        <v>15</v>
      </c>
      <c r="C50" s="184"/>
      <c r="D50" s="184"/>
      <c r="E50" s="184"/>
      <c r="F50" s="184"/>
      <c r="G50" s="184"/>
      <c r="I50" s="228"/>
      <c r="J50" s="31"/>
      <c r="K50" s="31"/>
      <c r="L50" s="31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58"/>
      <c r="X50" s="58"/>
      <c r="Y50" s="58"/>
      <c r="Z50" s="59"/>
      <c r="AA50" s="55"/>
    </row>
    <row r="51" spans="2:27" ht="15.75" customHeight="1">
      <c r="C51" s="184"/>
      <c r="D51" s="184"/>
      <c r="E51" s="184"/>
      <c r="F51" s="31"/>
      <c r="G51" s="184"/>
    </row>
    <row r="52" spans="2:27" ht="15.75" customHeight="1">
      <c r="C52" s="205"/>
      <c r="G52" s="205"/>
    </row>
    <row r="53" spans="2:27" ht="15.75" customHeight="1">
      <c r="C53" s="205"/>
      <c r="G53" s="205"/>
    </row>
    <row r="54" spans="2:27" ht="15.75" customHeight="1">
      <c r="C54" s="205"/>
      <c r="G54" s="205"/>
    </row>
    <row r="55" spans="2:27" ht="15.75" customHeight="1">
      <c r="C55" s="205"/>
      <c r="G55" s="205"/>
    </row>
    <row r="56" spans="2:27" ht="15.75" customHeight="1">
      <c r="C56" s="205"/>
      <c r="G56" s="205"/>
    </row>
    <row r="57" spans="2:27" ht="15.75" customHeight="1">
      <c r="C57" s="205"/>
      <c r="G57" s="205"/>
    </row>
    <row r="58" spans="2:27" ht="15.75" customHeight="1">
      <c r="C58" s="205"/>
      <c r="G58" s="205"/>
    </row>
    <row r="59" spans="2:27" ht="15.75" customHeight="1">
      <c r="C59" s="205"/>
      <c r="G59" s="205"/>
    </row>
    <row r="60" spans="2:27" ht="15.75" customHeight="1">
      <c r="C60" s="205"/>
      <c r="G60" s="205"/>
    </row>
    <row r="61" spans="2:27" ht="15.75" customHeight="1">
      <c r="C61" s="205"/>
      <c r="G61" s="205"/>
    </row>
    <row r="62" spans="2:27" ht="15.75" customHeight="1">
      <c r="C62" s="205"/>
      <c r="G62" s="205"/>
    </row>
    <row r="63" spans="2:27" ht="15.75" customHeight="1">
      <c r="C63" s="205"/>
      <c r="G63" s="205"/>
    </row>
    <row r="64" spans="2:27" ht="15.75" customHeight="1">
      <c r="C64" s="205"/>
      <c r="G64" s="205"/>
    </row>
    <row r="65" spans="3:7" ht="15.75" customHeight="1">
      <c r="C65" s="205"/>
      <c r="G65" s="205"/>
    </row>
    <row r="66" spans="3:7" ht="15.75" customHeight="1">
      <c r="C66" s="205"/>
      <c r="G66" s="205"/>
    </row>
    <row r="67" spans="3:7" ht="15.75" customHeight="1">
      <c r="C67" s="205"/>
      <c r="G67" s="205"/>
    </row>
    <row r="68" spans="3:7" ht="15.75" customHeight="1">
      <c r="C68" s="205"/>
      <c r="G68" s="205"/>
    </row>
    <row r="69" spans="3:7" ht="15.75" customHeight="1">
      <c r="C69" s="205"/>
      <c r="G69" s="205"/>
    </row>
    <row r="70" spans="3:7" ht="15.75" customHeight="1">
      <c r="C70" s="205"/>
      <c r="G70" s="205"/>
    </row>
    <row r="71" spans="3:7" ht="15.75" customHeight="1">
      <c r="C71" s="205"/>
      <c r="G71" s="205"/>
    </row>
  </sheetData>
  <mergeCells count="21">
    <mergeCell ref="I26:M26"/>
    <mergeCell ref="Q21:R21"/>
    <mergeCell ref="S21:V21"/>
    <mergeCell ref="B3:B5"/>
    <mergeCell ref="B6:B7"/>
    <mergeCell ref="B8:B9"/>
    <mergeCell ref="B10:B12"/>
    <mergeCell ref="B13:B16"/>
    <mergeCell ref="B17:B18"/>
    <mergeCell ref="B19:B20"/>
    <mergeCell ref="B21:B22"/>
    <mergeCell ref="B23:B25"/>
    <mergeCell ref="B26:B28"/>
    <mergeCell ref="B41:B43"/>
    <mergeCell ref="B44:B45"/>
    <mergeCell ref="B46:B48"/>
    <mergeCell ref="B29:B30"/>
    <mergeCell ref="B31:B33"/>
    <mergeCell ref="B34:B35"/>
    <mergeCell ref="B36:B37"/>
    <mergeCell ref="B38:B40"/>
  </mergeCells>
  <phoneticPr fontId="4" type="noConversion"/>
  <printOptions horizontalCentered="1"/>
  <pageMargins left="0.17" right="0.27559055118110237" top="0.59" bottom="0.26" header="0.34" footer="0"/>
  <pageSetup paperSize="9" scale="9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04"/>
  <sheetViews>
    <sheetView zoomScaleSheetLayoutView="100" workbookViewId="0"/>
  </sheetViews>
  <sheetFormatPr defaultColWidth="9.77734375" defaultRowHeight="13.5"/>
  <cols>
    <col min="1" max="2" width="4.44140625" style="72" customWidth="1"/>
    <col min="3" max="3" width="9.109375" style="72" customWidth="1"/>
    <col min="4" max="4" width="13.21875" style="72" customWidth="1"/>
    <col min="5" max="5" width="7.6640625" style="72" customWidth="1"/>
    <col min="6" max="6" width="4.44140625" style="72" customWidth="1"/>
    <col min="7" max="7" width="3.5546875" style="72" customWidth="1"/>
    <col min="8" max="8" width="7.109375" style="72" customWidth="1"/>
    <col min="9" max="9" width="2.77734375" style="72" customWidth="1"/>
    <col min="10" max="10" width="2.88671875" style="72" customWidth="1"/>
    <col min="11" max="11" width="3.33203125" style="72" customWidth="1"/>
    <col min="12" max="12" width="4.33203125" style="72" customWidth="1"/>
    <col min="13" max="13" width="7.44140625" style="72" customWidth="1"/>
    <col min="14" max="14" width="11.33203125" style="72" customWidth="1"/>
    <col min="15" max="15" width="13.109375" style="72" customWidth="1"/>
    <col min="16" max="16" width="11.5546875" style="37" customWidth="1"/>
    <col min="17" max="17" width="9.33203125" style="72" customWidth="1"/>
    <col min="18" max="18" width="7.77734375" style="72" customWidth="1"/>
    <col min="19" max="19" width="12.5546875" style="72" customWidth="1"/>
    <col min="20" max="20" width="6.77734375" style="72" customWidth="1"/>
    <col min="21" max="21" width="6.21875" style="72" customWidth="1"/>
    <col min="22" max="22" width="5.88671875" style="72" customWidth="1"/>
    <col min="23" max="23" width="1.5546875" style="72" customWidth="1"/>
    <col min="24" max="24" width="9" style="72" bestFit="1" customWidth="1"/>
    <col min="25" max="25" width="12.44140625" style="72" customWidth="1"/>
    <col min="26" max="16384" width="9.77734375" style="72"/>
  </cols>
  <sheetData>
    <row r="1" spans="1:50" ht="15.75" customHeight="1">
      <c r="A1" s="140" t="s">
        <v>6</v>
      </c>
      <c r="L1" s="1028">
        <v>42185</v>
      </c>
      <c r="M1" s="1028"/>
      <c r="N1" s="1028"/>
      <c r="O1" s="73"/>
      <c r="AC1" s="54"/>
      <c r="AD1" s="76"/>
      <c r="AE1" s="76"/>
      <c r="AF1" s="76"/>
      <c r="AG1" s="76"/>
      <c r="AH1" s="76"/>
      <c r="AI1" s="76"/>
      <c r="AJ1" s="76"/>
      <c r="AK1" s="76"/>
      <c r="AL1" s="76"/>
      <c r="AM1" s="58"/>
      <c r="AN1" s="58"/>
      <c r="AO1" s="58"/>
      <c r="AP1" s="59"/>
      <c r="AQ1" s="55"/>
      <c r="AR1" s="74"/>
      <c r="AS1" s="74"/>
      <c r="AT1" s="74"/>
      <c r="AU1" s="74"/>
      <c r="AV1" s="74"/>
      <c r="AW1" s="74"/>
      <c r="AX1" s="74"/>
    </row>
    <row r="2" spans="1:50" ht="12.75" customHeight="1" thickBot="1">
      <c r="B2" s="949" t="s">
        <v>52</v>
      </c>
      <c r="C2" s="950"/>
      <c r="D2" s="949" t="s">
        <v>53</v>
      </c>
      <c r="E2" s="1019"/>
      <c r="F2" s="1019"/>
      <c r="G2" s="950"/>
      <c r="H2" s="1020" t="s">
        <v>1</v>
      </c>
      <c r="I2" s="1020"/>
      <c r="J2" s="1020"/>
      <c r="K2" s="1020"/>
      <c r="L2" s="1020"/>
      <c r="M2" s="1020" t="s">
        <v>215</v>
      </c>
      <c r="N2" s="1020"/>
      <c r="O2" s="74"/>
      <c r="P2" s="41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54"/>
      <c r="AD2" s="76"/>
      <c r="AE2" s="76"/>
      <c r="AF2" s="76"/>
      <c r="AG2" s="76"/>
      <c r="AH2" s="76"/>
      <c r="AI2" s="76"/>
      <c r="AJ2" s="76"/>
      <c r="AK2" s="76"/>
      <c r="AL2" s="76"/>
      <c r="AM2" s="58"/>
      <c r="AN2" s="58"/>
      <c r="AO2" s="58"/>
      <c r="AP2" s="59"/>
      <c r="AQ2" s="55"/>
      <c r="AR2" s="74"/>
      <c r="AS2" s="74"/>
      <c r="AT2" s="74"/>
      <c r="AU2" s="74"/>
      <c r="AV2" s="74"/>
      <c r="AW2" s="74"/>
      <c r="AX2" s="74"/>
    </row>
    <row r="3" spans="1:50" ht="13.5" customHeight="1" thickTop="1">
      <c r="B3" s="1029" t="s">
        <v>8</v>
      </c>
      <c r="C3" s="1030"/>
      <c r="D3" s="1029" t="s">
        <v>235</v>
      </c>
      <c r="E3" s="1031"/>
      <c r="F3" s="1031"/>
      <c r="G3" s="1030"/>
      <c r="H3" s="1032">
        <v>82938137</v>
      </c>
      <c r="I3" s="1032"/>
      <c r="J3" s="1032"/>
      <c r="K3" s="1032"/>
      <c r="L3" s="1032"/>
      <c r="M3" s="1018"/>
      <c r="N3" s="1018"/>
      <c r="O3" s="32"/>
      <c r="P3" s="38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54"/>
      <c r="AD3" s="76"/>
      <c r="AE3" s="76"/>
      <c r="AF3" s="76"/>
      <c r="AG3" s="76"/>
      <c r="AH3" s="76"/>
      <c r="AI3" s="76"/>
      <c r="AJ3" s="76"/>
      <c r="AK3" s="76"/>
      <c r="AL3" s="76"/>
      <c r="AM3" s="58"/>
      <c r="AN3" s="58"/>
      <c r="AO3" s="58"/>
      <c r="AP3" s="59"/>
      <c r="AQ3" s="55"/>
      <c r="AR3" s="74"/>
      <c r="AS3" s="74"/>
      <c r="AT3" s="74"/>
      <c r="AU3" s="74"/>
      <c r="AV3" s="74"/>
      <c r="AW3" s="74"/>
      <c r="AX3" s="74"/>
    </row>
    <row r="4" spans="1:50" ht="13.5" customHeight="1">
      <c r="B4" s="1002" t="s">
        <v>156</v>
      </c>
      <c r="C4" s="1003"/>
      <c r="D4" s="1023" t="s">
        <v>235</v>
      </c>
      <c r="E4" s="1004"/>
      <c r="F4" s="1004"/>
      <c r="G4" s="1005"/>
      <c r="H4" s="1006">
        <v>53358389</v>
      </c>
      <c r="I4" s="1007"/>
      <c r="J4" s="1007"/>
      <c r="K4" s="1007"/>
      <c r="L4" s="1008"/>
      <c r="M4" s="1018"/>
      <c r="N4" s="1018"/>
      <c r="O4" s="1033"/>
      <c r="P4" s="1033"/>
      <c r="Q4" s="1033"/>
      <c r="R4" s="1033"/>
      <c r="S4" s="32"/>
      <c r="T4" s="32"/>
      <c r="U4" s="32"/>
      <c r="V4" s="32"/>
      <c r="W4" s="32"/>
      <c r="X4" s="32"/>
      <c r="Y4" s="32"/>
      <c r="Z4" s="32"/>
      <c r="AA4" s="32"/>
      <c r="AB4" s="32"/>
      <c r="AC4" s="54"/>
      <c r="AD4" s="76"/>
      <c r="AE4" s="76"/>
      <c r="AF4" s="76"/>
      <c r="AG4" s="76"/>
      <c r="AH4" s="76"/>
      <c r="AI4" s="76"/>
      <c r="AJ4" s="76"/>
      <c r="AK4" s="76"/>
      <c r="AL4" s="76"/>
      <c r="AM4" s="58"/>
      <c r="AN4" s="58"/>
      <c r="AO4" s="58"/>
      <c r="AP4" s="59"/>
      <c r="AQ4" s="55"/>
      <c r="AR4" s="74"/>
      <c r="AS4" s="74"/>
      <c r="AT4" s="74"/>
      <c r="AU4" s="74"/>
      <c r="AV4" s="74"/>
      <c r="AW4" s="74"/>
      <c r="AX4" s="74"/>
    </row>
    <row r="5" spans="1:50" ht="13.5" customHeight="1">
      <c r="B5" s="1023" t="s">
        <v>14</v>
      </c>
      <c r="C5" s="1005"/>
      <c r="D5" s="1023" t="s">
        <v>235</v>
      </c>
      <c r="E5" s="1004"/>
      <c r="F5" s="1004"/>
      <c r="G5" s="1005"/>
      <c r="H5" s="1014">
        <v>23953377</v>
      </c>
      <c r="I5" s="1014"/>
      <c r="J5" s="1014"/>
      <c r="K5" s="1014"/>
      <c r="L5" s="1014"/>
      <c r="M5" s="1018"/>
      <c r="N5" s="1018"/>
      <c r="O5" s="1033"/>
      <c r="P5" s="1033"/>
      <c r="Q5" s="1033"/>
      <c r="R5" s="1033"/>
      <c r="S5" s="32"/>
      <c r="T5" s="32"/>
      <c r="U5" s="32"/>
      <c r="V5" s="32"/>
      <c r="W5" s="32"/>
      <c r="X5" s="32"/>
      <c r="Y5" s="32"/>
      <c r="Z5" s="32"/>
      <c r="AA5" s="32"/>
      <c r="AB5" s="32"/>
      <c r="AC5" s="54"/>
      <c r="AD5" s="76"/>
      <c r="AE5" s="76"/>
      <c r="AF5" s="76"/>
      <c r="AG5" s="76"/>
      <c r="AH5" s="76"/>
      <c r="AI5" s="76"/>
      <c r="AJ5" s="76"/>
      <c r="AK5" s="76"/>
      <c r="AL5" s="76"/>
      <c r="AM5" s="58"/>
      <c r="AN5" s="58"/>
      <c r="AO5" s="58"/>
      <c r="AP5" s="59"/>
      <c r="AQ5" s="55"/>
      <c r="AR5" s="74"/>
      <c r="AS5" s="74"/>
      <c r="AT5" s="74"/>
      <c r="AU5" s="74"/>
      <c r="AV5" s="74"/>
      <c r="AW5" s="74"/>
      <c r="AX5" s="74"/>
    </row>
    <row r="6" spans="1:50" ht="13.5" customHeight="1">
      <c r="B6" s="1023" t="s">
        <v>209</v>
      </c>
      <c r="C6" s="1005"/>
      <c r="D6" s="1023" t="s">
        <v>235</v>
      </c>
      <c r="E6" s="1004"/>
      <c r="F6" s="1004"/>
      <c r="G6" s="1005"/>
      <c r="H6" s="1006">
        <v>81578345</v>
      </c>
      <c r="I6" s="1007"/>
      <c r="J6" s="1007"/>
      <c r="K6" s="1007"/>
      <c r="L6" s="1008"/>
      <c r="M6" s="1018"/>
      <c r="N6" s="1018"/>
      <c r="O6" s="1033"/>
      <c r="P6" s="1033"/>
      <c r="Q6" s="1033"/>
      <c r="R6" s="1033"/>
      <c r="S6" s="32"/>
      <c r="T6" s="32"/>
      <c r="U6" s="32"/>
      <c r="V6" s="32"/>
      <c r="W6" s="32"/>
      <c r="X6" s="32"/>
      <c r="Y6" s="32"/>
      <c r="Z6" s="32"/>
      <c r="AA6" s="32"/>
      <c r="AB6" s="32"/>
      <c r="AC6" s="54"/>
      <c r="AD6" s="76"/>
      <c r="AE6" s="76"/>
      <c r="AF6" s="76"/>
      <c r="AG6" s="76"/>
      <c r="AH6" s="76"/>
      <c r="AI6" s="76"/>
      <c r="AJ6" s="76"/>
      <c r="AK6" s="76"/>
      <c r="AL6" s="76"/>
      <c r="AM6" s="58"/>
      <c r="AN6" s="58"/>
      <c r="AO6" s="58"/>
      <c r="AP6" s="59"/>
      <c r="AQ6" s="55"/>
      <c r="AR6" s="74"/>
      <c r="AS6" s="74"/>
      <c r="AT6" s="74"/>
      <c r="AU6" s="74"/>
      <c r="AV6" s="74"/>
      <c r="AW6" s="74"/>
      <c r="AX6" s="74"/>
    </row>
    <row r="7" spans="1:50" ht="13.5" customHeight="1">
      <c r="B7" s="1023" t="s">
        <v>7</v>
      </c>
      <c r="C7" s="1005"/>
      <c r="D7" s="1023" t="s">
        <v>235</v>
      </c>
      <c r="E7" s="1004"/>
      <c r="F7" s="1004"/>
      <c r="G7" s="1005"/>
      <c r="H7" s="1014">
        <v>120745205</v>
      </c>
      <c r="I7" s="1014"/>
      <c r="J7" s="1014"/>
      <c r="K7" s="1014"/>
      <c r="L7" s="1014"/>
      <c r="M7" s="1018"/>
      <c r="N7" s="1018"/>
      <c r="O7" s="1033"/>
      <c r="P7" s="1033"/>
      <c r="Q7" s="1033"/>
      <c r="R7" s="1033"/>
      <c r="S7" s="32"/>
      <c r="T7" s="32"/>
      <c r="U7" s="32"/>
      <c r="V7" s="32"/>
      <c r="W7" s="32"/>
      <c r="X7" s="32"/>
      <c r="Y7" s="32"/>
      <c r="Z7" s="32"/>
      <c r="AA7" s="32"/>
      <c r="AB7" s="32"/>
      <c r="AC7" s="54"/>
      <c r="AD7" s="76"/>
      <c r="AE7" s="76"/>
      <c r="AF7" s="76"/>
      <c r="AG7" s="76"/>
      <c r="AH7" s="76"/>
      <c r="AI7" s="76"/>
      <c r="AJ7" s="76"/>
      <c r="AK7" s="76"/>
      <c r="AL7" s="76"/>
      <c r="AM7" s="58"/>
      <c r="AN7" s="58"/>
      <c r="AO7" s="58"/>
      <c r="AP7" s="59"/>
      <c r="AQ7" s="55"/>
      <c r="AR7" s="74"/>
      <c r="AS7" s="74"/>
      <c r="AT7" s="74"/>
      <c r="AU7" s="74"/>
      <c r="AV7" s="74"/>
      <c r="AW7" s="74"/>
      <c r="AX7" s="74"/>
    </row>
    <row r="8" spans="1:50" s="146" customFormat="1" ht="13.5" customHeight="1">
      <c r="B8" s="1023" t="s">
        <v>54</v>
      </c>
      <c r="C8" s="1005"/>
      <c r="D8" s="1023" t="s">
        <v>235</v>
      </c>
      <c r="E8" s="1004"/>
      <c r="F8" s="1004"/>
      <c r="G8" s="1005"/>
      <c r="H8" s="1006">
        <v>8061399</v>
      </c>
      <c r="I8" s="1007"/>
      <c r="J8" s="1007"/>
      <c r="K8" s="1007"/>
      <c r="L8" s="1008"/>
      <c r="M8" s="1018"/>
      <c r="N8" s="1018"/>
      <c r="O8" s="32"/>
      <c r="P8" s="4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54"/>
      <c r="AD8" s="148"/>
      <c r="AE8" s="148"/>
      <c r="AF8" s="148"/>
      <c r="AG8" s="148"/>
      <c r="AH8" s="148"/>
      <c r="AI8" s="148"/>
      <c r="AJ8" s="148"/>
      <c r="AK8" s="148"/>
      <c r="AL8" s="148"/>
      <c r="AM8" s="58"/>
      <c r="AN8" s="58"/>
      <c r="AO8" s="58"/>
      <c r="AP8" s="59"/>
      <c r="AQ8" s="55"/>
      <c r="AR8" s="147"/>
      <c r="AS8" s="147"/>
      <c r="AT8" s="147"/>
      <c r="AU8" s="147"/>
      <c r="AV8" s="147"/>
      <c r="AW8" s="147"/>
      <c r="AX8" s="147"/>
    </row>
    <row r="9" spans="1:50" ht="13.5" customHeight="1">
      <c r="B9" s="1023" t="s">
        <v>7</v>
      </c>
      <c r="C9" s="1005"/>
      <c r="D9" s="1023" t="s">
        <v>72</v>
      </c>
      <c r="E9" s="1004"/>
      <c r="F9" s="1004"/>
      <c r="G9" s="1005"/>
      <c r="H9" s="1014">
        <v>91390713</v>
      </c>
      <c r="I9" s="1014"/>
      <c r="J9" s="1014"/>
      <c r="K9" s="1014"/>
      <c r="L9" s="1014"/>
      <c r="M9" s="1018"/>
      <c r="N9" s="1018"/>
      <c r="O9" s="32"/>
      <c r="P9" s="4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54"/>
      <c r="AD9" s="76"/>
      <c r="AE9" s="76"/>
      <c r="AF9" s="76"/>
      <c r="AG9" s="76"/>
      <c r="AH9" s="76"/>
      <c r="AI9" s="76"/>
      <c r="AJ9" s="76"/>
      <c r="AK9" s="76"/>
      <c r="AL9" s="76"/>
      <c r="AM9" s="58"/>
      <c r="AN9" s="58"/>
      <c r="AO9" s="58"/>
      <c r="AP9" s="59"/>
      <c r="AQ9" s="55"/>
      <c r="AR9" s="74"/>
      <c r="AS9" s="74"/>
      <c r="AT9" s="74"/>
      <c r="AU9" s="74"/>
      <c r="AV9" s="74"/>
      <c r="AW9" s="74"/>
      <c r="AX9" s="74"/>
    </row>
    <row r="10" spans="1:50" s="136" customFormat="1" ht="13.5" customHeight="1">
      <c r="B10" s="1023" t="s">
        <v>7</v>
      </c>
      <c r="C10" s="1005"/>
      <c r="D10" s="1023" t="s">
        <v>211</v>
      </c>
      <c r="E10" s="1004"/>
      <c r="F10" s="1004"/>
      <c r="G10" s="1005"/>
      <c r="H10" s="1006">
        <v>72869</v>
      </c>
      <c r="I10" s="1007"/>
      <c r="J10" s="1007"/>
      <c r="K10" s="1007"/>
      <c r="L10" s="1008"/>
      <c r="M10" s="1023"/>
      <c r="N10" s="1005"/>
      <c r="O10" s="32"/>
      <c r="P10" s="4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54"/>
      <c r="AD10" s="137"/>
      <c r="AE10" s="137"/>
      <c r="AF10" s="137"/>
      <c r="AG10" s="137"/>
      <c r="AH10" s="137"/>
      <c r="AI10" s="137"/>
      <c r="AJ10" s="137"/>
      <c r="AK10" s="137"/>
      <c r="AL10" s="137"/>
      <c r="AM10" s="58"/>
      <c r="AN10" s="58"/>
      <c r="AO10" s="58"/>
      <c r="AP10" s="59"/>
      <c r="AQ10" s="55"/>
      <c r="AR10" s="138"/>
      <c r="AS10" s="138"/>
      <c r="AT10" s="138"/>
      <c r="AU10" s="138"/>
      <c r="AV10" s="138"/>
      <c r="AW10" s="138"/>
      <c r="AX10" s="138"/>
    </row>
    <row r="11" spans="1:50" s="136" customFormat="1" ht="13.5" customHeight="1">
      <c r="B11" s="1023" t="s">
        <v>7</v>
      </c>
      <c r="C11" s="1005"/>
      <c r="D11" s="1023" t="s">
        <v>212</v>
      </c>
      <c r="E11" s="1004"/>
      <c r="F11" s="1004"/>
      <c r="G11" s="1005"/>
      <c r="H11" s="1006">
        <v>658790</v>
      </c>
      <c r="I11" s="1007"/>
      <c r="J11" s="1007"/>
      <c r="K11" s="1007"/>
      <c r="L11" s="1008"/>
      <c r="M11" s="1023"/>
      <c r="N11" s="1005"/>
      <c r="O11" s="32"/>
      <c r="P11" s="4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54"/>
      <c r="AD11" s="137"/>
      <c r="AE11" s="137"/>
      <c r="AF11" s="137"/>
      <c r="AG11" s="137"/>
      <c r="AH11" s="137"/>
      <c r="AI11" s="137"/>
      <c r="AJ11" s="137"/>
      <c r="AK11" s="137"/>
      <c r="AL11" s="137"/>
      <c r="AM11" s="58"/>
      <c r="AN11" s="58"/>
      <c r="AO11" s="58"/>
      <c r="AP11" s="59"/>
      <c r="AQ11" s="55"/>
      <c r="AR11" s="138"/>
      <c r="AS11" s="138"/>
      <c r="AT11" s="138"/>
      <c r="AU11" s="138"/>
      <c r="AV11" s="138"/>
      <c r="AW11" s="138"/>
      <c r="AX11" s="138"/>
    </row>
    <row r="12" spans="1:50" ht="13.5" customHeight="1">
      <c r="B12" s="1002" t="s">
        <v>236</v>
      </c>
      <c r="C12" s="1024"/>
      <c r="D12" s="1024"/>
      <c r="E12" s="1024"/>
      <c r="F12" s="1024"/>
      <c r="G12" s="1003"/>
      <c r="H12" s="1025">
        <f>SUM(H3:H11)</f>
        <v>462757224</v>
      </c>
      <c r="I12" s="1026"/>
      <c r="J12" s="1026"/>
      <c r="K12" s="1026"/>
      <c r="L12" s="1027"/>
      <c r="M12" s="1009"/>
      <c r="N12" s="1009"/>
      <c r="O12" s="32"/>
      <c r="P12" s="4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54"/>
      <c r="AD12" s="76"/>
      <c r="AE12" s="76"/>
      <c r="AF12" s="76"/>
      <c r="AG12" s="76"/>
      <c r="AH12" s="76"/>
      <c r="AI12" s="76"/>
      <c r="AJ12" s="76"/>
      <c r="AK12" s="76"/>
      <c r="AL12" s="76"/>
      <c r="AM12" s="58"/>
      <c r="AN12" s="58"/>
      <c r="AO12" s="58"/>
      <c r="AP12" s="59"/>
      <c r="AQ12" s="55"/>
      <c r="AR12" s="74"/>
      <c r="AS12" s="74"/>
      <c r="AT12" s="74"/>
      <c r="AU12" s="74"/>
      <c r="AV12" s="74"/>
      <c r="AW12" s="74"/>
      <c r="AX12" s="74"/>
    </row>
    <row r="13" spans="1:50" ht="13.5" customHeight="1">
      <c r="B13" s="1002" t="s">
        <v>7</v>
      </c>
      <c r="C13" s="1003"/>
      <c r="D13" s="1023" t="s">
        <v>219</v>
      </c>
      <c r="E13" s="1004"/>
      <c r="F13" s="1004"/>
      <c r="G13" s="1005"/>
      <c r="H13" s="1014">
        <v>519904959</v>
      </c>
      <c r="I13" s="1014"/>
      <c r="J13" s="1014"/>
      <c r="K13" s="1014"/>
      <c r="L13" s="1014"/>
      <c r="M13" s="1018" t="s">
        <v>214</v>
      </c>
      <c r="N13" s="1018"/>
      <c r="O13" s="32"/>
      <c r="P13" s="4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54"/>
      <c r="AD13" s="76"/>
      <c r="AE13" s="76"/>
      <c r="AF13" s="76"/>
      <c r="AG13" s="76"/>
      <c r="AH13" s="76"/>
      <c r="AI13" s="76"/>
      <c r="AJ13" s="76"/>
      <c r="AK13" s="76"/>
      <c r="AL13" s="76"/>
      <c r="AM13" s="58"/>
      <c r="AN13" s="58"/>
      <c r="AO13" s="58"/>
      <c r="AP13" s="59"/>
      <c r="AQ13" s="55"/>
      <c r="AR13" s="74"/>
      <c r="AS13" s="74"/>
      <c r="AT13" s="74"/>
      <c r="AU13" s="74"/>
      <c r="AV13" s="74"/>
      <c r="AW13" s="74"/>
      <c r="AX13" s="74"/>
    </row>
    <row r="14" spans="1:50" ht="13.5" customHeight="1">
      <c r="B14" s="1002" t="s">
        <v>7</v>
      </c>
      <c r="C14" s="1003"/>
      <c r="D14" s="1023" t="s">
        <v>219</v>
      </c>
      <c r="E14" s="1004"/>
      <c r="F14" s="1004"/>
      <c r="G14" s="1005"/>
      <c r="H14" s="1006">
        <v>67001783</v>
      </c>
      <c r="I14" s="1007"/>
      <c r="J14" s="1007"/>
      <c r="K14" s="1007"/>
      <c r="L14" s="1008"/>
      <c r="M14" s="1018" t="s">
        <v>216</v>
      </c>
      <c r="N14" s="1018"/>
      <c r="O14" s="32"/>
      <c r="P14" s="4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54"/>
      <c r="AD14" s="76"/>
      <c r="AE14" s="76"/>
      <c r="AF14" s="76"/>
      <c r="AG14" s="76"/>
      <c r="AH14" s="76"/>
      <c r="AI14" s="76"/>
      <c r="AJ14" s="76"/>
      <c r="AK14" s="76"/>
      <c r="AL14" s="76"/>
      <c r="AM14" s="58"/>
      <c r="AN14" s="58"/>
      <c r="AO14" s="58"/>
      <c r="AP14" s="59"/>
      <c r="AQ14" s="55"/>
      <c r="AR14" s="74"/>
      <c r="AS14" s="74"/>
      <c r="AT14" s="74"/>
      <c r="AU14" s="74"/>
      <c r="AV14" s="74"/>
      <c r="AW14" s="74"/>
      <c r="AX14" s="74"/>
    </row>
    <row r="15" spans="1:50" s="124" customFormat="1" ht="13.5" customHeight="1">
      <c r="B15" s="1002" t="s">
        <v>7</v>
      </c>
      <c r="C15" s="1034"/>
      <c r="D15" s="1023" t="s">
        <v>219</v>
      </c>
      <c r="E15" s="1035"/>
      <c r="F15" s="1035"/>
      <c r="G15" s="1034"/>
      <c r="H15" s="1006">
        <v>242169372</v>
      </c>
      <c r="I15" s="1036"/>
      <c r="J15" s="1036"/>
      <c r="K15" s="1036"/>
      <c r="L15" s="1037"/>
      <c r="M15" s="1002" t="s">
        <v>220</v>
      </c>
      <c r="N15" s="1038"/>
      <c r="O15" s="125"/>
      <c r="P15" s="108"/>
      <c r="Q15" s="127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54"/>
      <c r="AD15" s="126"/>
      <c r="AE15" s="126"/>
      <c r="AF15" s="126"/>
      <c r="AG15" s="126"/>
      <c r="AH15" s="126"/>
      <c r="AI15" s="126"/>
      <c r="AJ15" s="126"/>
      <c r="AK15" s="126"/>
      <c r="AL15" s="126"/>
      <c r="AM15" s="58"/>
      <c r="AN15" s="58"/>
      <c r="AO15" s="58"/>
      <c r="AP15" s="59"/>
      <c r="AQ15" s="55"/>
      <c r="AR15" s="128"/>
      <c r="AS15" s="128"/>
      <c r="AT15" s="128"/>
      <c r="AU15" s="128"/>
      <c r="AV15" s="128"/>
      <c r="AW15" s="128"/>
      <c r="AX15" s="128"/>
    </row>
    <row r="16" spans="1:50" s="149" customFormat="1" ht="13.5" customHeight="1">
      <c r="B16" s="1002" t="s">
        <v>7</v>
      </c>
      <c r="C16" s="1003"/>
      <c r="D16" s="1002" t="s">
        <v>228</v>
      </c>
      <c r="E16" s="1004"/>
      <c r="F16" s="1004"/>
      <c r="G16" s="1005"/>
      <c r="H16" s="1006">
        <v>151017000</v>
      </c>
      <c r="I16" s="1007"/>
      <c r="J16" s="1007"/>
      <c r="K16" s="1007"/>
      <c r="L16" s="1008"/>
      <c r="M16" s="1009" t="s">
        <v>216</v>
      </c>
      <c r="N16" s="1009"/>
      <c r="P16" s="109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54"/>
      <c r="AD16" s="150"/>
      <c r="AE16" s="150"/>
      <c r="AF16" s="150"/>
      <c r="AG16" s="150"/>
      <c r="AH16" s="150"/>
      <c r="AI16" s="150"/>
      <c r="AJ16" s="150"/>
      <c r="AK16" s="150"/>
      <c r="AL16" s="150"/>
      <c r="AM16" s="58"/>
      <c r="AN16" s="58"/>
      <c r="AO16" s="58"/>
      <c r="AP16" s="59"/>
      <c r="AQ16" s="55"/>
      <c r="AR16" s="151"/>
      <c r="AS16" s="151"/>
      <c r="AT16" s="151"/>
      <c r="AU16" s="151"/>
      <c r="AV16" s="151"/>
      <c r="AW16" s="151"/>
      <c r="AX16" s="151"/>
    </row>
    <row r="17" spans="1:50" ht="13.5" customHeight="1">
      <c r="B17" s="1002" t="s">
        <v>156</v>
      </c>
      <c r="C17" s="1003"/>
      <c r="D17" s="1023" t="s">
        <v>219</v>
      </c>
      <c r="E17" s="1004"/>
      <c r="F17" s="1004"/>
      <c r="G17" s="1005"/>
      <c r="H17" s="1006">
        <v>284564113</v>
      </c>
      <c r="I17" s="1007"/>
      <c r="J17" s="1007"/>
      <c r="K17" s="1007"/>
      <c r="L17" s="1008"/>
      <c r="M17" s="1023" t="s">
        <v>227</v>
      </c>
      <c r="N17" s="1005"/>
      <c r="P17" s="38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54"/>
      <c r="AD17" s="76"/>
      <c r="AE17" s="76"/>
      <c r="AF17" s="76"/>
      <c r="AG17" s="76"/>
      <c r="AH17" s="76"/>
      <c r="AI17" s="76"/>
      <c r="AJ17" s="76"/>
      <c r="AK17" s="76"/>
      <c r="AL17" s="76"/>
      <c r="AM17" s="58"/>
      <c r="AN17" s="58"/>
      <c r="AO17" s="58"/>
      <c r="AP17" s="59"/>
      <c r="AQ17" s="55"/>
      <c r="AR17" s="74"/>
      <c r="AS17" s="74"/>
      <c r="AT17" s="74"/>
      <c r="AU17" s="74"/>
      <c r="AV17" s="74"/>
      <c r="AW17" s="74"/>
      <c r="AX17" s="74"/>
    </row>
    <row r="18" spans="1:50" s="149" customFormat="1" ht="13.5" customHeight="1">
      <c r="B18" s="1002" t="s">
        <v>156</v>
      </c>
      <c r="C18" s="1003"/>
      <c r="D18" s="1023" t="s">
        <v>228</v>
      </c>
      <c r="E18" s="1004"/>
      <c r="F18" s="1004"/>
      <c r="G18" s="1005"/>
      <c r="H18" s="1006">
        <v>15101700</v>
      </c>
      <c r="I18" s="1007"/>
      <c r="J18" s="1007"/>
      <c r="K18" s="1007"/>
      <c r="L18" s="1008"/>
      <c r="M18" s="1009" t="s">
        <v>227</v>
      </c>
      <c r="N18" s="1009"/>
      <c r="P18" s="108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54"/>
      <c r="AD18" s="150"/>
      <c r="AE18" s="150"/>
      <c r="AF18" s="150"/>
      <c r="AG18" s="150"/>
      <c r="AH18" s="150"/>
      <c r="AI18" s="150"/>
      <c r="AJ18" s="150"/>
      <c r="AK18" s="150"/>
      <c r="AL18" s="150"/>
      <c r="AM18" s="58"/>
      <c r="AN18" s="58"/>
      <c r="AO18" s="58"/>
      <c r="AP18" s="59"/>
      <c r="AQ18" s="55"/>
      <c r="AR18" s="151"/>
      <c r="AS18" s="151"/>
      <c r="AT18" s="151"/>
      <c r="AU18" s="151"/>
      <c r="AV18" s="151"/>
      <c r="AW18" s="151"/>
      <c r="AX18" s="151"/>
    </row>
    <row r="19" spans="1:50" ht="13.5" customHeight="1">
      <c r="B19" s="1002" t="s">
        <v>8</v>
      </c>
      <c r="C19" s="1003"/>
      <c r="D19" s="1023" t="s">
        <v>219</v>
      </c>
      <c r="E19" s="1004"/>
      <c r="F19" s="1004"/>
      <c r="G19" s="1005"/>
      <c r="H19" s="1014">
        <v>176327105</v>
      </c>
      <c r="I19" s="1014"/>
      <c r="J19" s="1014"/>
      <c r="K19" s="1014"/>
      <c r="L19" s="1014"/>
      <c r="M19" s="1018" t="s">
        <v>218</v>
      </c>
      <c r="N19" s="1018"/>
      <c r="O19" s="73"/>
      <c r="AC19" s="54"/>
      <c r="AD19" s="76"/>
      <c r="AE19" s="76"/>
      <c r="AF19" s="76"/>
      <c r="AG19" s="76"/>
      <c r="AH19" s="76"/>
      <c r="AI19" s="76"/>
      <c r="AJ19" s="76"/>
      <c r="AK19" s="76"/>
      <c r="AL19" s="76"/>
      <c r="AM19" s="58"/>
      <c r="AN19" s="58"/>
      <c r="AO19" s="58"/>
      <c r="AP19" s="59"/>
      <c r="AQ19" s="55"/>
      <c r="AR19" s="74"/>
      <c r="AS19" s="74"/>
      <c r="AT19" s="74"/>
      <c r="AU19" s="74"/>
      <c r="AV19" s="74"/>
      <c r="AW19" s="74"/>
      <c r="AX19" s="74"/>
    </row>
    <row r="20" spans="1:50" ht="13.5" customHeight="1">
      <c r="B20" s="1002" t="s">
        <v>209</v>
      </c>
      <c r="C20" s="1003"/>
      <c r="D20" s="1002" t="s">
        <v>228</v>
      </c>
      <c r="E20" s="1004"/>
      <c r="F20" s="1004"/>
      <c r="G20" s="1005"/>
      <c r="H20" s="1006">
        <v>75508500</v>
      </c>
      <c r="I20" s="1007"/>
      <c r="J20" s="1007"/>
      <c r="K20" s="1007"/>
      <c r="L20" s="1008"/>
      <c r="M20" s="1009" t="s">
        <v>217</v>
      </c>
      <c r="N20" s="1009"/>
      <c r="O20" s="107"/>
      <c r="P20" s="108"/>
      <c r="Q20" s="116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54"/>
      <c r="AD20" s="76"/>
      <c r="AE20" s="76"/>
      <c r="AF20" s="76"/>
      <c r="AG20" s="76"/>
      <c r="AH20" s="76"/>
      <c r="AI20" s="76"/>
      <c r="AJ20" s="76"/>
      <c r="AK20" s="76"/>
      <c r="AL20" s="76"/>
      <c r="AM20" s="58"/>
      <c r="AN20" s="58"/>
      <c r="AO20" s="58"/>
      <c r="AP20" s="59"/>
      <c r="AQ20" s="55"/>
      <c r="AR20" s="74"/>
      <c r="AS20" s="74"/>
      <c r="AT20" s="74"/>
      <c r="AU20" s="74"/>
      <c r="AV20" s="74"/>
      <c r="AW20" s="74"/>
      <c r="AX20" s="74"/>
    </row>
    <row r="21" spans="1:50" ht="13.5" customHeight="1">
      <c r="B21" s="1012" t="s">
        <v>74</v>
      </c>
      <c r="C21" s="1043"/>
      <c r="D21" s="1043"/>
      <c r="E21" s="1043"/>
      <c r="F21" s="1043"/>
      <c r="G21" s="1013"/>
      <c r="H21" s="1044">
        <f>SUM(H13:H20)</f>
        <v>1531594532</v>
      </c>
      <c r="I21" s="1045"/>
      <c r="J21" s="1045"/>
      <c r="K21" s="1045"/>
      <c r="L21" s="1046"/>
      <c r="M21" s="1047"/>
      <c r="N21" s="1048"/>
      <c r="O21" s="73"/>
      <c r="AC21" s="54"/>
      <c r="AD21" s="76"/>
      <c r="AE21" s="76"/>
      <c r="AF21" s="76"/>
      <c r="AG21" s="76"/>
      <c r="AH21" s="76"/>
      <c r="AI21" s="76"/>
      <c r="AJ21" s="76"/>
      <c r="AK21" s="76"/>
      <c r="AL21" s="76"/>
      <c r="AM21" s="58"/>
      <c r="AN21" s="58"/>
      <c r="AO21" s="58"/>
      <c r="AP21" s="59"/>
      <c r="AQ21" s="55"/>
      <c r="AR21" s="74"/>
      <c r="AS21" s="74"/>
      <c r="AT21" s="74"/>
      <c r="AU21" s="74"/>
      <c r="AV21" s="74"/>
      <c r="AW21" s="74"/>
      <c r="AX21" s="74"/>
    </row>
    <row r="22" spans="1:50" ht="17.25" customHeight="1">
      <c r="B22" s="1012" t="s">
        <v>7</v>
      </c>
      <c r="C22" s="1013"/>
      <c r="D22" s="1002" t="s">
        <v>561</v>
      </c>
      <c r="E22" s="1004"/>
      <c r="F22" s="1004"/>
      <c r="G22" s="1005"/>
      <c r="H22" s="1014">
        <v>15000000</v>
      </c>
      <c r="I22" s="1014"/>
      <c r="J22" s="1014"/>
      <c r="K22" s="1014"/>
      <c r="L22" s="1014"/>
      <c r="M22" s="1002" t="s">
        <v>241</v>
      </c>
      <c r="N22" s="1003"/>
      <c r="O22" s="942"/>
      <c r="P22" s="942"/>
      <c r="AC22" s="54"/>
      <c r="AD22" s="76"/>
      <c r="AE22" s="76"/>
      <c r="AF22" s="76"/>
      <c r="AG22" s="76"/>
      <c r="AH22" s="76"/>
      <c r="AI22" s="76"/>
      <c r="AJ22" s="76"/>
      <c r="AK22" s="76"/>
      <c r="AL22" s="76"/>
      <c r="AM22" s="58"/>
      <c r="AN22" s="58"/>
      <c r="AO22" s="58"/>
      <c r="AP22" s="59"/>
      <c r="AQ22" s="55"/>
      <c r="AR22" s="74"/>
      <c r="AS22" s="74"/>
      <c r="AT22" s="74"/>
      <c r="AU22" s="74"/>
      <c r="AV22" s="74"/>
      <c r="AW22" s="74"/>
      <c r="AX22" s="74"/>
    </row>
    <row r="23" spans="1:50" ht="15" customHeight="1">
      <c r="B23" s="988" t="s">
        <v>94</v>
      </c>
      <c r="C23" s="989"/>
      <c r="D23" s="989"/>
      <c r="E23" s="989"/>
      <c r="F23" s="989"/>
      <c r="G23" s="990"/>
      <c r="H23" s="1041">
        <f>H12+H21+H22</f>
        <v>2009351756</v>
      </c>
      <c r="I23" s="1041"/>
      <c r="J23" s="1041"/>
      <c r="K23" s="1041"/>
      <c r="L23" s="1041"/>
      <c r="M23" s="1042"/>
      <c r="N23" s="1042"/>
      <c r="O23" s="33"/>
      <c r="P23" s="4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54"/>
      <c r="AD23" s="76"/>
      <c r="AE23" s="76"/>
      <c r="AF23" s="76"/>
      <c r="AG23" s="76"/>
      <c r="AH23" s="76"/>
      <c r="AI23" s="76"/>
      <c r="AJ23" s="76"/>
      <c r="AK23" s="76"/>
      <c r="AL23" s="76"/>
      <c r="AM23" s="58"/>
      <c r="AN23" s="58"/>
      <c r="AO23" s="58"/>
      <c r="AP23" s="59"/>
      <c r="AQ23" s="55"/>
      <c r="AR23" s="74"/>
      <c r="AS23" s="74"/>
      <c r="AT23" s="74"/>
      <c r="AU23" s="74"/>
      <c r="AV23" s="74"/>
      <c r="AW23" s="74"/>
      <c r="AX23" s="74"/>
    </row>
    <row r="24" spans="1:50" ht="3.75" customHeight="1">
      <c r="O24" s="33"/>
      <c r="P24" s="4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54"/>
      <c r="AD24" s="76"/>
      <c r="AE24" s="76"/>
      <c r="AF24" s="76"/>
      <c r="AG24" s="76"/>
      <c r="AH24" s="76"/>
      <c r="AI24" s="76"/>
      <c r="AJ24" s="76"/>
      <c r="AK24" s="76"/>
      <c r="AL24" s="76"/>
      <c r="AM24" s="58"/>
      <c r="AN24" s="58"/>
      <c r="AO24" s="58"/>
      <c r="AP24" s="59"/>
      <c r="AQ24" s="55"/>
      <c r="AR24" s="74"/>
      <c r="AS24" s="74"/>
      <c r="AT24" s="74"/>
      <c r="AU24" s="74"/>
      <c r="AV24" s="74"/>
      <c r="AW24" s="74"/>
      <c r="AX24" s="74"/>
    </row>
    <row r="25" spans="1:50" ht="13.5" customHeight="1">
      <c r="A25" s="75" t="s">
        <v>55</v>
      </c>
      <c r="L25" s="1055"/>
      <c r="M25" s="1055"/>
      <c r="N25" s="1055"/>
      <c r="O25" s="33"/>
      <c r="P25" s="4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54"/>
      <c r="AD25" s="76"/>
      <c r="AE25" s="76"/>
      <c r="AF25" s="76"/>
      <c r="AG25" s="76"/>
      <c r="AH25" s="76"/>
      <c r="AI25" s="76"/>
      <c r="AJ25" s="76"/>
      <c r="AK25" s="76"/>
      <c r="AL25" s="76"/>
      <c r="AM25" s="58"/>
      <c r="AN25" s="58"/>
      <c r="AO25" s="58"/>
      <c r="AP25" s="59"/>
      <c r="AQ25" s="55"/>
      <c r="AR25" s="74"/>
      <c r="AS25" s="74"/>
      <c r="AT25" s="74"/>
      <c r="AU25" s="74"/>
      <c r="AV25" s="74"/>
      <c r="AW25" s="74"/>
      <c r="AX25" s="74"/>
    </row>
    <row r="26" spans="1:50" ht="12.75" customHeight="1" thickBot="1">
      <c r="B26" s="949" t="s">
        <v>5</v>
      </c>
      <c r="C26" s="950"/>
      <c r="D26" s="949" t="s">
        <v>56</v>
      </c>
      <c r="E26" s="950"/>
      <c r="F26" s="949" t="s">
        <v>57</v>
      </c>
      <c r="G26" s="1019"/>
      <c r="H26" s="950"/>
      <c r="I26" s="1020" t="s">
        <v>58</v>
      </c>
      <c r="J26" s="1020"/>
      <c r="K26" s="1020"/>
      <c r="L26" s="1020"/>
      <c r="M26" s="1020" t="s">
        <v>59</v>
      </c>
      <c r="N26" s="1020"/>
      <c r="O26" s="33"/>
      <c r="P26" s="4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54"/>
      <c r="AD26" s="76"/>
      <c r="AE26" s="76"/>
      <c r="AF26" s="76"/>
      <c r="AG26" s="76"/>
      <c r="AH26" s="76"/>
      <c r="AI26" s="76"/>
      <c r="AJ26" s="76"/>
      <c r="AK26" s="76"/>
      <c r="AL26" s="76"/>
      <c r="AM26" s="58"/>
      <c r="AN26" s="58"/>
      <c r="AO26" s="58"/>
      <c r="AP26" s="59"/>
      <c r="AQ26" s="55"/>
      <c r="AR26" s="74"/>
      <c r="AS26" s="74"/>
      <c r="AT26" s="74"/>
      <c r="AU26" s="74"/>
      <c r="AV26" s="74"/>
      <c r="AW26" s="74"/>
      <c r="AX26" s="74"/>
    </row>
    <row r="27" spans="1:50" s="106" customFormat="1" ht="12.75" customHeight="1" thickTop="1">
      <c r="B27" s="1056" t="s">
        <v>155</v>
      </c>
      <c r="C27" s="1057"/>
      <c r="D27" s="953" t="s">
        <v>153</v>
      </c>
      <c r="E27" s="954"/>
      <c r="F27" s="955">
        <v>4240</v>
      </c>
      <c r="G27" s="956"/>
      <c r="H27" s="957"/>
      <c r="I27" s="958">
        <v>0</v>
      </c>
      <c r="J27" s="958"/>
      <c r="K27" s="958"/>
      <c r="L27" s="958"/>
      <c r="M27" s="1010">
        <f t="shared" ref="M27:M36" si="0">F27+I27</f>
        <v>4240</v>
      </c>
      <c r="N27" s="1011"/>
      <c r="O27" s="56"/>
      <c r="P27" s="44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58"/>
      <c r="AN27" s="58"/>
      <c r="AO27" s="58"/>
      <c r="AP27" s="59"/>
      <c r="AQ27" s="55"/>
    </row>
    <row r="28" spans="1:50" ht="12.75" customHeight="1">
      <c r="B28" s="1039" t="s">
        <v>60</v>
      </c>
      <c r="C28" s="1040"/>
      <c r="D28" s="953" t="s">
        <v>149</v>
      </c>
      <c r="E28" s="954"/>
      <c r="F28" s="955">
        <v>7319101</v>
      </c>
      <c r="G28" s="956"/>
      <c r="H28" s="957"/>
      <c r="I28" s="958">
        <v>7882959</v>
      </c>
      <c r="J28" s="958"/>
      <c r="K28" s="958"/>
      <c r="L28" s="958"/>
      <c r="M28" s="1010">
        <f t="shared" si="0"/>
        <v>15202060</v>
      </c>
      <c r="N28" s="1011"/>
      <c r="O28" s="53"/>
      <c r="P28" s="4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54"/>
      <c r="AD28" s="76"/>
      <c r="AE28" s="76"/>
      <c r="AF28" s="76"/>
      <c r="AG28" s="76"/>
      <c r="AH28" s="76"/>
      <c r="AI28" s="76"/>
      <c r="AJ28" s="76"/>
      <c r="AK28" s="76"/>
      <c r="AL28" s="76"/>
      <c r="AM28" s="58"/>
      <c r="AN28" s="58"/>
      <c r="AO28" s="58"/>
      <c r="AP28" s="59"/>
      <c r="AQ28" s="55"/>
      <c r="AR28" s="74"/>
      <c r="AS28" s="74"/>
      <c r="AT28" s="74"/>
      <c r="AU28" s="74"/>
      <c r="AV28" s="74"/>
      <c r="AW28" s="74"/>
      <c r="AX28" s="74"/>
    </row>
    <row r="29" spans="1:50" s="74" customFormat="1" ht="12.75" customHeight="1">
      <c r="A29" s="72"/>
      <c r="B29" s="1000" t="s">
        <v>61</v>
      </c>
      <c r="C29" s="1001"/>
      <c r="D29" s="984" t="s">
        <v>142</v>
      </c>
      <c r="E29" s="973"/>
      <c r="F29" s="961">
        <v>5332120</v>
      </c>
      <c r="G29" s="962"/>
      <c r="H29" s="963"/>
      <c r="I29" s="997">
        <v>1656600</v>
      </c>
      <c r="J29" s="997"/>
      <c r="K29" s="997"/>
      <c r="L29" s="997"/>
      <c r="M29" s="974">
        <f t="shared" si="0"/>
        <v>6988720</v>
      </c>
      <c r="N29" s="975"/>
      <c r="O29" s="53"/>
      <c r="P29" s="39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58"/>
      <c r="AN29" s="58"/>
      <c r="AO29" s="58"/>
      <c r="AP29" s="59"/>
      <c r="AQ29" s="55"/>
    </row>
    <row r="30" spans="1:50" s="151" customFormat="1" ht="16.5" customHeight="1">
      <c r="A30" s="149"/>
      <c r="B30" s="1049" t="s">
        <v>62</v>
      </c>
      <c r="C30" s="1050"/>
      <c r="D30" s="959" t="s">
        <v>229</v>
      </c>
      <c r="E30" s="960"/>
      <c r="F30" s="961">
        <v>2500</v>
      </c>
      <c r="G30" s="962"/>
      <c r="H30" s="963"/>
      <c r="I30" s="997">
        <v>500</v>
      </c>
      <c r="J30" s="997"/>
      <c r="K30" s="997"/>
      <c r="L30" s="997"/>
      <c r="M30" s="974">
        <f t="shared" ref="M30" si="1">F30+I30</f>
        <v>3000</v>
      </c>
      <c r="N30" s="975"/>
      <c r="O30" s="60"/>
      <c r="P30" s="39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58"/>
      <c r="AN30" s="58"/>
      <c r="AO30" s="58"/>
      <c r="AP30" s="59"/>
      <c r="AQ30" s="55"/>
    </row>
    <row r="31" spans="1:50" s="151" customFormat="1" ht="18" customHeight="1">
      <c r="A31" s="149"/>
      <c r="B31" s="1051"/>
      <c r="C31" s="1052"/>
      <c r="D31" s="1021" t="s">
        <v>230</v>
      </c>
      <c r="E31" s="1022"/>
      <c r="F31" s="961">
        <v>515750</v>
      </c>
      <c r="G31" s="962"/>
      <c r="H31" s="963"/>
      <c r="I31" s="997">
        <v>94790</v>
      </c>
      <c r="J31" s="997"/>
      <c r="K31" s="997"/>
      <c r="L31" s="997"/>
      <c r="M31" s="974">
        <f t="shared" ref="M31:M32" si="2">F31+I31</f>
        <v>610540</v>
      </c>
      <c r="N31" s="975"/>
      <c r="O31" s="152"/>
      <c r="P31" s="39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58"/>
      <c r="AN31" s="58"/>
      <c r="AO31" s="58"/>
      <c r="AP31" s="59"/>
      <c r="AQ31" s="55"/>
    </row>
    <row r="32" spans="1:50" s="151" customFormat="1" ht="17.25" customHeight="1">
      <c r="A32" s="149"/>
      <c r="B32" s="1051"/>
      <c r="C32" s="1052"/>
      <c r="D32" s="1021" t="s">
        <v>609</v>
      </c>
      <c r="E32" s="1022"/>
      <c r="F32" s="961">
        <v>36</v>
      </c>
      <c r="G32" s="962"/>
      <c r="H32" s="963"/>
      <c r="I32" s="997">
        <v>5</v>
      </c>
      <c r="J32" s="997"/>
      <c r="K32" s="997"/>
      <c r="L32" s="997"/>
      <c r="M32" s="974">
        <f t="shared" si="2"/>
        <v>41</v>
      </c>
      <c r="N32" s="975"/>
      <c r="O32" s="152"/>
      <c r="P32" s="39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58"/>
      <c r="AN32" s="58"/>
      <c r="AO32" s="58"/>
      <c r="AP32" s="59"/>
      <c r="AQ32" s="55"/>
    </row>
    <row r="33" spans="1:43" s="74" customFormat="1" ht="21" customHeight="1">
      <c r="A33" s="72"/>
      <c r="B33" s="1051"/>
      <c r="C33" s="1052"/>
      <c r="D33" s="959" t="s">
        <v>231</v>
      </c>
      <c r="E33" s="960"/>
      <c r="F33" s="961">
        <v>15800</v>
      </c>
      <c r="G33" s="962"/>
      <c r="H33" s="963"/>
      <c r="I33" s="997">
        <v>0</v>
      </c>
      <c r="J33" s="997"/>
      <c r="K33" s="997"/>
      <c r="L33" s="997"/>
      <c r="M33" s="974">
        <f t="shared" ref="M33" si="3">F33+I33</f>
        <v>15800</v>
      </c>
      <c r="N33" s="975"/>
      <c r="O33" s="60"/>
      <c r="P33" s="39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58"/>
      <c r="AN33" s="58"/>
      <c r="AO33" s="58"/>
      <c r="AP33" s="59"/>
      <c r="AQ33" s="55"/>
    </row>
    <row r="34" spans="1:43" s="151" customFormat="1" ht="17.25" customHeight="1">
      <c r="A34" s="149"/>
      <c r="B34" s="1053"/>
      <c r="C34" s="1054"/>
      <c r="D34" s="959" t="s">
        <v>238</v>
      </c>
      <c r="E34" s="960"/>
      <c r="F34" s="964">
        <v>223000</v>
      </c>
      <c r="G34" s="965"/>
      <c r="H34" s="966"/>
      <c r="I34" s="997">
        <v>0</v>
      </c>
      <c r="J34" s="997"/>
      <c r="K34" s="997"/>
      <c r="L34" s="997"/>
      <c r="M34" s="974">
        <f t="shared" ref="M34" si="4">F34+I34</f>
        <v>223000</v>
      </c>
      <c r="N34" s="975"/>
      <c r="O34" s="60"/>
      <c r="P34" s="39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58"/>
      <c r="AN34" s="58"/>
      <c r="AO34" s="58"/>
      <c r="AP34" s="59"/>
      <c r="AQ34" s="55"/>
    </row>
    <row r="35" spans="1:43" s="155" customFormat="1" ht="16.5" customHeight="1">
      <c r="A35" s="153"/>
      <c r="B35" s="970" t="s">
        <v>237</v>
      </c>
      <c r="C35" s="971"/>
      <c r="D35" s="959" t="s">
        <v>232</v>
      </c>
      <c r="E35" s="960"/>
      <c r="F35" s="964">
        <v>3240050</v>
      </c>
      <c r="G35" s="965"/>
      <c r="H35" s="966"/>
      <c r="I35" s="961">
        <v>648010</v>
      </c>
      <c r="J35" s="962"/>
      <c r="K35" s="962"/>
      <c r="L35" s="963"/>
      <c r="M35" s="974">
        <f t="shared" ref="M35" si="5">F35+I35</f>
        <v>3888060</v>
      </c>
      <c r="N35" s="975"/>
      <c r="O35" s="60"/>
      <c r="P35" s="39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58"/>
      <c r="AN35" s="58"/>
      <c r="AO35" s="58"/>
      <c r="AP35" s="59"/>
      <c r="AQ35" s="55"/>
    </row>
    <row r="36" spans="1:43" s="74" customFormat="1" ht="14.25" customHeight="1">
      <c r="A36" s="72"/>
      <c r="B36" s="978" t="s">
        <v>63</v>
      </c>
      <c r="C36" s="979"/>
      <c r="D36" s="959" t="s">
        <v>239</v>
      </c>
      <c r="E36" s="960"/>
      <c r="F36" s="961">
        <v>3050000</v>
      </c>
      <c r="G36" s="962"/>
      <c r="H36" s="963"/>
      <c r="I36" s="961">
        <v>0</v>
      </c>
      <c r="J36" s="962"/>
      <c r="K36" s="962"/>
      <c r="L36" s="963"/>
      <c r="M36" s="974">
        <f t="shared" si="0"/>
        <v>3050000</v>
      </c>
      <c r="N36" s="975"/>
      <c r="O36" s="56"/>
      <c r="P36" s="4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58"/>
      <c r="AN36" s="58"/>
      <c r="AO36" s="58"/>
      <c r="AP36" s="59"/>
      <c r="AQ36" s="55"/>
    </row>
    <row r="37" spans="1:43" s="155" customFormat="1" ht="14.25" customHeight="1">
      <c r="A37" s="153"/>
      <c r="B37" s="980"/>
      <c r="C37" s="981"/>
      <c r="D37" s="985" t="s">
        <v>240</v>
      </c>
      <c r="E37" s="986"/>
      <c r="F37" s="961">
        <v>3000000</v>
      </c>
      <c r="G37" s="962"/>
      <c r="H37" s="963"/>
      <c r="I37" s="961">
        <v>0</v>
      </c>
      <c r="J37" s="962"/>
      <c r="K37" s="962"/>
      <c r="L37" s="963"/>
      <c r="M37" s="974">
        <f t="shared" ref="M37" si="6">F37+I37</f>
        <v>3000000</v>
      </c>
      <c r="N37" s="975"/>
      <c r="O37" s="56"/>
      <c r="P37" s="44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58"/>
      <c r="AN37" s="58"/>
      <c r="AO37" s="58"/>
      <c r="AP37" s="59"/>
      <c r="AQ37" s="55"/>
    </row>
    <row r="38" spans="1:43" s="433" customFormat="1" ht="14.25" customHeight="1">
      <c r="A38" s="428"/>
      <c r="B38" s="980"/>
      <c r="C38" s="981"/>
      <c r="D38" s="985" t="s">
        <v>558</v>
      </c>
      <c r="E38" s="986"/>
      <c r="F38" s="961"/>
      <c r="G38" s="962"/>
      <c r="H38" s="963"/>
      <c r="I38" s="961">
        <v>2700000</v>
      </c>
      <c r="J38" s="962"/>
      <c r="K38" s="962"/>
      <c r="L38" s="963"/>
      <c r="M38" s="974">
        <f t="shared" ref="M38:M40" si="7">F38+I38</f>
        <v>2700000</v>
      </c>
      <c r="N38" s="975"/>
      <c r="O38" s="56"/>
      <c r="P38" s="44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58"/>
      <c r="AN38" s="58"/>
      <c r="AO38" s="58"/>
      <c r="AP38" s="59"/>
      <c r="AQ38" s="55"/>
    </row>
    <row r="39" spans="1:43" s="433" customFormat="1" ht="14.25" customHeight="1">
      <c r="A39" s="428"/>
      <c r="B39" s="980"/>
      <c r="C39" s="981"/>
      <c r="D39" s="985" t="s">
        <v>559</v>
      </c>
      <c r="E39" s="986"/>
      <c r="F39" s="961"/>
      <c r="G39" s="962"/>
      <c r="H39" s="963"/>
      <c r="I39" s="961">
        <v>2700000</v>
      </c>
      <c r="J39" s="962"/>
      <c r="K39" s="962"/>
      <c r="L39" s="963"/>
      <c r="M39" s="974">
        <f t="shared" si="7"/>
        <v>2700000</v>
      </c>
      <c r="N39" s="975"/>
      <c r="O39" s="56"/>
      <c r="P39" s="44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58"/>
      <c r="AN39" s="58"/>
      <c r="AO39" s="58"/>
      <c r="AP39" s="59"/>
      <c r="AQ39" s="55"/>
    </row>
    <row r="40" spans="1:43" s="433" customFormat="1" ht="14.25" customHeight="1">
      <c r="A40" s="428"/>
      <c r="B40" s="982"/>
      <c r="C40" s="983"/>
      <c r="D40" s="985" t="s">
        <v>560</v>
      </c>
      <c r="E40" s="986"/>
      <c r="F40" s="961"/>
      <c r="G40" s="962"/>
      <c r="H40" s="963"/>
      <c r="I40" s="961">
        <v>2800000</v>
      </c>
      <c r="J40" s="962"/>
      <c r="K40" s="962"/>
      <c r="L40" s="963"/>
      <c r="M40" s="974">
        <f t="shared" si="7"/>
        <v>2800000</v>
      </c>
      <c r="N40" s="975"/>
      <c r="O40" s="56"/>
      <c r="P40" s="44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58"/>
      <c r="AN40" s="58"/>
      <c r="AO40" s="58"/>
      <c r="AP40" s="59"/>
      <c r="AQ40" s="55"/>
    </row>
    <row r="41" spans="1:43" s="115" customFormat="1" ht="14.25" customHeight="1">
      <c r="A41" s="113"/>
      <c r="B41" s="970" t="s">
        <v>607</v>
      </c>
      <c r="C41" s="971"/>
      <c r="D41" s="984" t="s">
        <v>608</v>
      </c>
      <c r="E41" s="973"/>
      <c r="F41" s="961"/>
      <c r="G41" s="962"/>
      <c r="H41" s="963"/>
      <c r="I41" s="997">
        <v>3000000</v>
      </c>
      <c r="J41" s="997"/>
      <c r="K41" s="997"/>
      <c r="L41" s="997"/>
      <c r="M41" s="974">
        <f>F41+I41</f>
        <v>3000000</v>
      </c>
      <c r="N41" s="975"/>
      <c r="O41" s="56"/>
      <c r="P41" s="4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58"/>
      <c r="AN41" s="58"/>
      <c r="AO41" s="58"/>
      <c r="AP41" s="59"/>
      <c r="AQ41" s="55"/>
    </row>
    <row r="42" spans="1:43" s="473" customFormat="1" ht="23.25" customHeight="1">
      <c r="A42" s="472"/>
      <c r="B42" s="970" t="s">
        <v>610</v>
      </c>
      <c r="C42" s="971"/>
      <c r="D42" s="1017" t="s">
        <v>612</v>
      </c>
      <c r="E42" s="973"/>
      <c r="F42" s="961"/>
      <c r="G42" s="962"/>
      <c r="H42" s="963"/>
      <c r="I42" s="961">
        <v>2200220</v>
      </c>
      <c r="J42" s="962"/>
      <c r="K42" s="962"/>
      <c r="L42" s="963"/>
      <c r="M42" s="974">
        <f>F42+I42</f>
        <v>2200220</v>
      </c>
      <c r="N42" s="975"/>
      <c r="O42" s="56"/>
      <c r="P42" s="4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58"/>
      <c r="AN42" s="58"/>
      <c r="AO42" s="58"/>
      <c r="AP42" s="59"/>
      <c r="AQ42" s="55"/>
    </row>
    <row r="43" spans="1:43" s="475" customFormat="1" ht="14.25" customHeight="1">
      <c r="A43" s="474"/>
      <c r="B43" s="970" t="s">
        <v>611</v>
      </c>
      <c r="C43" s="971"/>
      <c r="D43" s="972" t="s">
        <v>205</v>
      </c>
      <c r="E43" s="973"/>
      <c r="F43" s="961">
        <v>14734100</v>
      </c>
      <c r="G43" s="962"/>
      <c r="H43" s="963"/>
      <c r="I43" s="961">
        <v>850000</v>
      </c>
      <c r="J43" s="962"/>
      <c r="K43" s="962"/>
      <c r="L43" s="963"/>
      <c r="M43" s="974">
        <f>F43+I43</f>
        <v>15584100</v>
      </c>
      <c r="N43" s="975"/>
      <c r="O43" s="56"/>
      <c r="P43" s="4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58"/>
      <c r="AN43" s="58"/>
      <c r="AO43" s="58"/>
      <c r="AP43" s="59"/>
      <c r="AQ43" s="55"/>
    </row>
    <row r="44" spans="1:43" s="74" customFormat="1" ht="12.75" customHeight="1">
      <c r="A44" s="72"/>
      <c r="B44" s="988" t="s">
        <v>13</v>
      </c>
      <c r="C44" s="989"/>
      <c r="D44" s="989"/>
      <c r="E44" s="990"/>
      <c r="F44" s="991">
        <f>SUM(F27:F43)</f>
        <v>37436697</v>
      </c>
      <c r="G44" s="992"/>
      <c r="H44" s="993"/>
      <c r="I44" s="991">
        <f>SUM(I27:I43)</f>
        <v>24533084</v>
      </c>
      <c r="J44" s="992"/>
      <c r="K44" s="992"/>
      <c r="L44" s="993"/>
      <c r="M44" s="1015">
        <f>SUM(M27:M43)</f>
        <v>61969781</v>
      </c>
      <c r="N44" s="1016"/>
      <c r="O44" s="56"/>
      <c r="P44" s="44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58"/>
      <c r="AN44" s="58"/>
      <c r="AO44" s="58"/>
      <c r="AP44" s="59"/>
      <c r="AQ44" s="55"/>
    </row>
    <row r="45" spans="1:43" s="81" customFormat="1" ht="3.75" customHeight="1">
      <c r="A45" s="80"/>
      <c r="B45" s="999"/>
      <c r="C45" s="999"/>
      <c r="D45" s="999"/>
      <c r="E45" s="999"/>
      <c r="F45" s="999"/>
      <c r="G45" s="999"/>
      <c r="H45" s="999"/>
      <c r="I45" s="999"/>
      <c r="J45" s="999"/>
      <c r="K45" s="999"/>
      <c r="L45" s="999"/>
      <c r="M45" s="999"/>
      <c r="N45" s="999"/>
      <c r="O45" s="56"/>
      <c r="P45" s="44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58"/>
      <c r="AN45" s="58"/>
      <c r="AO45" s="58"/>
      <c r="AP45" s="59"/>
      <c r="AQ45" s="55"/>
    </row>
    <row r="46" spans="1:43" s="74" customFormat="1" ht="21.75" customHeight="1">
      <c r="A46" s="9" t="s">
        <v>75</v>
      </c>
      <c r="B46" s="9"/>
      <c r="D46" s="976" t="s">
        <v>613</v>
      </c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56"/>
      <c r="P46" s="44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58"/>
      <c r="AN46" s="58"/>
      <c r="AO46" s="58"/>
      <c r="AP46" s="59"/>
      <c r="AQ46" s="55"/>
    </row>
    <row r="47" spans="1:43" s="74" customFormat="1" ht="14.25" customHeight="1" thickBot="1">
      <c r="B47" s="949" t="s">
        <v>5</v>
      </c>
      <c r="C47" s="950"/>
      <c r="D47" s="949" t="s">
        <v>56</v>
      </c>
      <c r="E47" s="950"/>
      <c r="F47" s="949" t="s">
        <v>57</v>
      </c>
      <c r="G47" s="1019"/>
      <c r="H47" s="950"/>
      <c r="I47" s="1020" t="s">
        <v>76</v>
      </c>
      <c r="J47" s="1020"/>
      <c r="K47" s="1020"/>
      <c r="L47" s="1020"/>
      <c r="M47" s="949" t="s">
        <v>59</v>
      </c>
      <c r="N47" s="950"/>
      <c r="O47" s="56"/>
      <c r="P47" s="44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58"/>
      <c r="AN47" s="58"/>
      <c r="AO47" s="58"/>
      <c r="AP47" s="59"/>
      <c r="AQ47" s="55"/>
    </row>
    <row r="48" spans="1:43" s="104" customFormat="1" ht="12.75" customHeight="1" thickTop="1">
      <c r="B48" s="951" t="s">
        <v>152</v>
      </c>
      <c r="C48" s="952"/>
      <c r="D48" s="953" t="s">
        <v>206</v>
      </c>
      <c r="E48" s="954"/>
      <c r="F48" s="955">
        <v>7480</v>
      </c>
      <c r="G48" s="956"/>
      <c r="H48" s="957"/>
      <c r="I48" s="958">
        <v>1340</v>
      </c>
      <c r="J48" s="958"/>
      <c r="K48" s="958"/>
      <c r="L48" s="958"/>
      <c r="M48" s="943">
        <f t="shared" ref="M48:M53" si="8">F48+I48</f>
        <v>8820</v>
      </c>
      <c r="N48" s="944"/>
      <c r="O48" s="56"/>
      <c r="P48" s="44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58"/>
      <c r="AN48" s="58"/>
      <c r="AO48" s="58"/>
      <c r="AP48" s="59"/>
      <c r="AQ48" s="55"/>
    </row>
    <row r="49" spans="2:43" s="118" customFormat="1" ht="11.25" customHeight="1">
      <c r="B49" s="1058" t="s">
        <v>110</v>
      </c>
      <c r="C49" s="1059"/>
      <c r="D49" s="969" t="s">
        <v>233</v>
      </c>
      <c r="E49" s="954"/>
      <c r="F49" s="955">
        <v>500000</v>
      </c>
      <c r="G49" s="956"/>
      <c r="H49" s="957"/>
      <c r="I49" s="958">
        <v>0</v>
      </c>
      <c r="J49" s="958"/>
      <c r="K49" s="958"/>
      <c r="L49" s="958"/>
      <c r="M49" s="943">
        <f t="shared" ref="M49" si="9">F49+I49</f>
        <v>500000</v>
      </c>
      <c r="N49" s="944"/>
      <c r="O49" s="56"/>
      <c r="P49" s="44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58"/>
      <c r="AN49" s="58"/>
      <c r="AO49" s="58"/>
      <c r="AP49" s="59"/>
      <c r="AQ49" s="55"/>
    </row>
    <row r="50" spans="2:43" s="151" customFormat="1" ht="13.5" customHeight="1">
      <c r="B50" s="951"/>
      <c r="C50" s="952"/>
      <c r="D50" s="959" t="s">
        <v>234</v>
      </c>
      <c r="E50" s="960"/>
      <c r="F50" s="961">
        <v>2916050</v>
      </c>
      <c r="G50" s="962"/>
      <c r="H50" s="963"/>
      <c r="I50" s="961">
        <v>583210</v>
      </c>
      <c r="J50" s="962"/>
      <c r="K50" s="962"/>
      <c r="L50" s="963"/>
      <c r="M50" s="943">
        <f t="shared" ref="M50" si="10">F50+I50</f>
        <v>3499260</v>
      </c>
      <c r="N50" s="944"/>
      <c r="O50" s="56"/>
      <c r="P50" s="44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58"/>
      <c r="AN50" s="58"/>
      <c r="AO50" s="58"/>
      <c r="AP50" s="59"/>
      <c r="AQ50" s="55"/>
    </row>
    <row r="51" spans="2:43" s="104" customFormat="1" ht="13.5" customHeight="1">
      <c r="B51" s="967" t="s">
        <v>154</v>
      </c>
      <c r="C51" s="968"/>
      <c r="D51" s="969" t="s">
        <v>207</v>
      </c>
      <c r="E51" s="954"/>
      <c r="F51" s="955">
        <v>5400000</v>
      </c>
      <c r="G51" s="956"/>
      <c r="H51" s="957"/>
      <c r="I51" s="958">
        <v>300000</v>
      </c>
      <c r="J51" s="958"/>
      <c r="K51" s="958"/>
      <c r="L51" s="958"/>
      <c r="M51" s="943">
        <f t="shared" si="8"/>
        <v>5700000</v>
      </c>
      <c r="N51" s="944"/>
      <c r="O51" s="122"/>
      <c r="P51" s="44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58"/>
      <c r="AN51" s="58"/>
      <c r="AO51" s="58"/>
      <c r="AP51" s="59"/>
      <c r="AQ51" s="55"/>
    </row>
    <row r="52" spans="2:43" s="74" customFormat="1" ht="13.5" customHeight="1">
      <c r="B52" s="947" t="s">
        <v>141</v>
      </c>
      <c r="C52" s="948"/>
      <c r="D52" s="959" t="s">
        <v>207</v>
      </c>
      <c r="E52" s="960"/>
      <c r="F52" s="961">
        <v>2900000</v>
      </c>
      <c r="G52" s="962"/>
      <c r="H52" s="963"/>
      <c r="I52" s="964">
        <v>500000</v>
      </c>
      <c r="J52" s="965"/>
      <c r="K52" s="965"/>
      <c r="L52" s="966"/>
      <c r="M52" s="945">
        <f t="shared" si="8"/>
        <v>3400000</v>
      </c>
      <c r="N52" s="946"/>
      <c r="O52" s="122"/>
      <c r="P52" s="44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58"/>
      <c r="AN52" s="58"/>
      <c r="AO52" s="58"/>
      <c r="AP52" s="59"/>
      <c r="AQ52" s="55"/>
    </row>
    <row r="53" spans="2:43" s="74" customFormat="1" ht="13.5" customHeight="1">
      <c r="B53" s="967" t="s">
        <v>102</v>
      </c>
      <c r="C53" s="968"/>
      <c r="D53" s="959" t="s">
        <v>207</v>
      </c>
      <c r="E53" s="960"/>
      <c r="F53" s="961">
        <v>4317000</v>
      </c>
      <c r="G53" s="962"/>
      <c r="H53" s="963"/>
      <c r="I53" s="997">
        <v>800000</v>
      </c>
      <c r="J53" s="997"/>
      <c r="K53" s="997"/>
      <c r="L53" s="997"/>
      <c r="M53" s="945">
        <f t="shared" si="8"/>
        <v>5117000</v>
      </c>
      <c r="N53" s="946"/>
      <c r="O53" s="122"/>
      <c r="P53" s="44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58"/>
      <c r="AN53" s="58"/>
      <c r="AO53" s="58"/>
      <c r="AP53" s="59"/>
      <c r="AQ53" s="55"/>
    </row>
    <row r="54" spans="2:43" s="158" customFormat="1" ht="13.5" customHeight="1">
      <c r="B54" s="967" t="s">
        <v>242</v>
      </c>
      <c r="C54" s="968"/>
      <c r="D54" s="959" t="s">
        <v>243</v>
      </c>
      <c r="E54" s="960"/>
      <c r="F54" s="961">
        <v>146200</v>
      </c>
      <c r="G54" s="962"/>
      <c r="H54" s="963"/>
      <c r="I54" s="961"/>
      <c r="J54" s="962"/>
      <c r="K54" s="962"/>
      <c r="L54" s="963"/>
      <c r="M54" s="945">
        <f t="shared" ref="M54" si="11">F54+I54</f>
        <v>146200</v>
      </c>
      <c r="N54" s="946"/>
      <c r="O54" s="122"/>
      <c r="P54" s="44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58"/>
      <c r="AN54" s="58"/>
      <c r="AO54" s="58"/>
      <c r="AP54" s="59"/>
      <c r="AQ54" s="55"/>
    </row>
    <row r="55" spans="2:43" s="160" customFormat="1" ht="13.5" customHeight="1">
      <c r="B55" s="967" t="s">
        <v>244</v>
      </c>
      <c r="C55" s="968"/>
      <c r="D55" s="959" t="s">
        <v>245</v>
      </c>
      <c r="E55" s="960"/>
      <c r="F55" s="961">
        <v>5775433</v>
      </c>
      <c r="G55" s="962"/>
      <c r="H55" s="963"/>
      <c r="I55" s="961">
        <v>6534246</v>
      </c>
      <c r="J55" s="962"/>
      <c r="K55" s="962"/>
      <c r="L55" s="963"/>
      <c r="M55" s="945">
        <f t="shared" ref="M55" si="12">F55+I55</f>
        <v>12309679</v>
      </c>
      <c r="N55" s="946"/>
      <c r="O55" s="122"/>
      <c r="P55" s="44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58"/>
      <c r="AN55" s="58"/>
      <c r="AO55" s="58"/>
      <c r="AP55" s="59"/>
      <c r="AQ55" s="55"/>
    </row>
    <row r="56" spans="2:43" s="457" customFormat="1" ht="13.5" customHeight="1">
      <c r="B56" s="998" t="s">
        <v>582</v>
      </c>
      <c r="C56" s="998"/>
      <c r="D56" s="959" t="s">
        <v>583</v>
      </c>
      <c r="E56" s="960"/>
      <c r="F56" s="961">
        <v>0</v>
      </c>
      <c r="G56" s="962"/>
      <c r="H56" s="963"/>
      <c r="I56" s="961">
        <v>334</v>
      </c>
      <c r="J56" s="962"/>
      <c r="K56" s="962"/>
      <c r="L56" s="963"/>
      <c r="M56" s="945">
        <f t="shared" ref="M56" si="13">F56+I56</f>
        <v>334</v>
      </c>
      <c r="N56" s="946"/>
      <c r="O56" s="122"/>
      <c r="P56" s="44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58"/>
      <c r="AN56" s="58"/>
      <c r="AO56" s="58"/>
      <c r="AP56" s="59"/>
      <c r="AQ56" s="55"/>
    </row>
    <row r="57" spans="2:43" s="74" customFormat="1" ht="13.5" customHeight="1">
      <c r="B57" s="988" t="s">
        <v>13</v>
      </c>
      <c r="C57" s="989"/>
      <c r="D57" s="989"/>
      <c r="E57" s="990"/>
      <c r="F57" s="991">
        <f>SUM(F48:H56)</f>
        <v>21962163</v>
      </c>
      <c r="G57" s="992"/>
      <c r="H57" s="993"/>
      <c r="I57" s="994">
        <f>SUM(I48:I54)</f>
        <v>2184550</v>
      </c>
      <c r="J57" s="994"/>
      <c r="K57" s="994"/>
      <c r="L57" s="994"/>
      <c r="M57" s="995">
        <f>SUM(M48:N56)</f>
        <v>30681293</v>
      </c>
      <c r="N57" s="996"/>
      <c r="O57" s="145">
        <f>M44-M57</f>
        <v>31288488</v>
      </c>
      <c r="P57" s="144" t="s">
        <v>226</v>
      </c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58"/>
      <c r="AN57" s="58"/>
      <c r="AO57" s="58"/>
      <c r="AP57" s="59"/>
      <c r="AQ57" s="55"/>
    </row>
    <row r="58" spans="2:43" s="74" customFormat="1" ht="18" customHeight="1">
      <c r="B58" s="987"/>
      <c r="C58" s="987"/>
      <c r="D58" s="987"/>
      <c r="E58" s="987"/>
      <c r="F58" s="987"/>
      <c r="G58" s="987"/>
      <c r="H58" s="987"/>
      <c r="I58" s="987"/>
      <c r="J58" s="987"/>
      <c r="K58" s="987"/>
      <c r="L58" s="987"/>
      <c r="M58" s="987"/>
      <c r="N58" s="987"/>
      <c r="O58" s="56"/>
      <c r="P58" s="44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58"/>
      <c r="AN58" s="58"/>
      <c r="AO58" s="58"/>
      <c r="AP58" s="59"/>
      <c r="AQ58" s="55"/>
    </row>
    <row r="59" spans="2:43" ht="18" customHeight="1">
      <c r="O59" s="139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2:43" ht="18" customHeight="1"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spans="2:43" ht="18" customHeight="1"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2:43" ht="18" customHeight="1"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  <row r="63" spans="2:43" ht="18" customHeight="1">
      <c r="M63" s="486"/>
      <c r="N63" s="486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</row>
    <row r="64" spans="2:43" ht="18" customHeight="1"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</row>
    <row r="65" spans="29:42"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</row>
    <row r="66" spans="29:42"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</row>
    <row r="67" spans="29:42"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</row>
    <row r="68" spans="29:42"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</row>
    <row r="69" spans="29:42"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29:42"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</row>
    <row r="71" spans="29:42"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</row>
    <row r="72" spans="29:42"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</row>
    <row r="73" spans="29:42"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</row>
    <row r="74" spans="29:42"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</row>
    <row r="75" spans="29:42"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</row>
    <row r="76" spans="29:42"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  <row r="77" spans="29:42"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</row>
    <row r="78" spans="29:42"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</row>
    <row r="79" spans="29:42"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</row>
    <row r="80" spans="29:42"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</row>
    <row r="81" spans="29:42"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</row>
    <row r="82" spans="29:42"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</row>
    <row r="83" spans="29:42"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</row>
    <row r="84" spans="29:42"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</row>
    <row r="85" spans="29:42"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</row>
    <row r="86" spans="29:42"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</row>
    <row r="87" spans="29:42"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</row>
    <row r="88" spans="29:42"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</row>
    <row r="89" spans="29:42"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</row>
    <row r="90" spans="29:42"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</row>
    <row r="91" spans="29:42"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</row>
    <row r="92" spans="29:42"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</row>
    <row r="93" spans="29:42"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</row>
    <row r="94" spans="29:42"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</row>
    <row r="95" spans="29:42"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</row>
    <row r="96" spans="29:42"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</row>
    <row r="97" spans="29:42"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</row>
    <row r="98" spans="29:42"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</row>
    <row r="99" spans="29:42"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</row>
    <row r="100" spans="29:42"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</row>
    <row r="101" spans="29:42"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</row>
    <row r="102" spans="29:42"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</row>
    <row r="103" spans="29:42"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</row>
    <row r="104" spans="29:42"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</row>
  </sheetData>
  <mergeCells count="232">
    <mergeCell ref="B54:C54"/>
    <mergeCell ref="D38:E38"/>
    <mergeCell ref="D39:E39"/>
    <mergeCell ref="D40:E40"/>
    <mergeCell ref="F38:H38"/>
    <mergeCell ref="F39:H39"/>
    <mergeCell ref="F40:H40"/>
    <mergeCell ref="I38:L38"/>
    <mergeCell ref="I39:L39"/>
    <mergeCell ref="I40:L40"/>
    <mergeCell ref="F42:H42"/>
    <mergeCell ref="I42:L42"/>
    <mergeCell ref="F43:H43"/>
    <mergeCell ref="I43:L43"/>
    <mergeCell ref="I50:L50"/>
    <mergeCell ref="B49:C50"/>
    <mergeCell ref="F41:H41"/>
    <mergeCell ref="I41:L41"/>
    <mergeCell ref="B47:C47"/>
    <mergeCell ref="D47:E47"/>
    <mergeCell ref="F47:H47"/>
    <mergeCell ref="D29:E29"/>
    <mergeCell ref="F29:H29"/>
    <mergeCell ref="I29:L29"/>
    <mergeCell ref="M50:N50"/>
    <mergeCell ref="D50:E50"/>
    <mergeCell ref="F50:H50"/>
    <mergeCell ref="B18:C18"/>
    <mergeCell ref="D18:G18"/>
    <mergeCell ref="H18:L18"/>
    <mergeCell ref="M18:N18"/>
    <mergeCell ref="B23:G23"/>
    <mergeCell ref="H23:L23"/>
    <mergeCell ref="M23:N23"/>
    <mergeCell ref="B21:G21"/>
    <mergeCell ref="H21:L21"/>
    <mergeCell ref="M21:N21"/>
    <mergeCell ref="F27:H27"/>
    <mergeCell ref="M32:N32"/>
    <mergeCell ref="B30:C34"/>
    <mergeCell ref="I47:L47"/>
    <mergeCell ref="L25:N25"/>
    <mergeCell ref="B26:C26"/>
    <mergeCell ref="B27:C27"/>
    <mergeCell ref="M38:N38"/>
    <mergeCell ref="D28:E28"/>
    <mergeCell ref="F28:H28"/>
    <mergeCell ref="B19:C19"/>
    <mergeCell ref="D19:G19"/>
    <mergeCell ref="H19:L19"/>
    <mergeCell ref="M19:N19"/>
    <mergeCell ref="I28:L28"/>
    <mergeCell ref="M28:N28"/>
    <mergeCell ref="B28:C28"/>
    <mergeCell ref="O4:R7"/>
    <mergeCell ref="M63:N63"/>
    <mergeCell ref="B15:C15"/>
    <mergeCell ref="D15:G15"/>
    <mergeCell ref="H15:L15"/>
    <mergeCell ref="M15:N15"/>
    <mergeCell ref="B17:C17"/>
    <mergeCell ref="D17:G17"/>
    <mergeCell ref="H17:L17"/>
    <mergeCell ref="M17:N17"/>
    <mergeCell ref="M48:N48"/>
    <mergeCell ref="H10:L10"/>
    <mergeCell ref="H11:L11"/>
    <mergeCell ref="M10:N10"/>
    <mergeCell ref="M11:N11"/>
    <mergeCell ref="B6:C6"/>
    <mergeCell ref="H13:L13"/>
    <mergeCell ref="M13:N13"/>
    <mergeCell ref="B14:C14"/>
    <mergeCell ref="D14:G14"/>
    <mergeCell ref="D27:E27"/>
    <mergeCell ref="I33:L33"/>
    <mergeCell ref="M33:N33"/>
    <mergeCell ref="D36:E36"/>
    <mergeCell ref="L1:N1"/>
    <mergeCell ref="B2:C2"/>
    <mergeCell ref="D2:G2"/>
    <mergeCell ref="H2:L2"/>
    <mergeCell ref="M2:N2"/>
    <mergeCell ref="B5:C5"/>
    <mergeCell ref="D5:G5"/>
    <mergeCell ref="H5:L5"/>
    <mergeCell ref="M5:N5"/>
    <mergeCell ref="B3:C3"/>
    <mergeCell ref="D3:G3"/>
    <mergeCell ref="H3:L3"/>
    <mergeCell ref="M3:N3"/>
    <mergeCell ref="B4:C4"/>
    <mergeCell ref="D4:G4"/>
    <mergeCell ref="H4:L4"/>
    <mergeCell ref="M4:N4"/>
    <mergeCell ref="D6:G6"/>
    <mergeCell ref="H6:L6"/>
    <mergeCell ref="M6:N6"/>
    <mergeCell ref="B13:C13"/>
    <mergeCell ref="D13:G13"/>
    <mergeCell ref="D9:G9"/>
    <mergeCell ref="H9:L9"/>
    <mergeCell ref="M9:N9"/>
    <mergeCell ref="B12:G12"/>
    <mergeCell ref="H12:L12"/>
    <mergeCell ref="B10:C10"/>
    <mergeCell ref="B11:C11"/>
    <mergeCell ref="D10:G10"/>
    <mergeCell ref="D11:G11"/>
    <mergeCell ref="M12:N12"/>
    <mergeCell ref="B7:C7"/>
    <mergeCell ref="D7:G7"/>
    <mergeCell ref="H7:L7"/>
    <mergeCell ref="M7:N7"/>
    <mergeCell ref="B9:C9"/>
    <mergeCell ref="B8:C8"/>
    <mergeCell ref="D8:G8"/>
    <mergeCell ref="H8:L8"/>
    <mergeCell ref="M8:N8"/>
    <mergeCell ref="F30:H30"/>
    <mergeCell ref="I30:L30"/>
    <mergeCell ref="M30:N30"/>
    <mergeCell ref="D31:E31"/>
    <mergeCell ref="I34:L34"/>
    <mergeCell ref="M34:N34"/>
    <mergeCell ref="D34:E34"/>
    <mergeCell ref="F34:H34"/>
    <mergeCell ref="D32:E32"/>
    <mergeCell ref="F32:H32"/>
    <mergeCell ref="F31:H31"/>
    <mergeCell ref="I31:L31"/>
    <mergeCell ref="M31:N31"/>
    <mergeCell ref="I32:L32"/>
    <mergeCell ref="F33:H33"/>
    <mergeCell ref="H14:L14"/>
    <mergeCell ref="M14:N14"/>
    <mergeCell ref="D26:E26"/>
    <mergeCell ref="F26:H26"/>
    <mergeCell ref="I26:L26"/>
    <mergeCell ref="M26:N26"/>
    <mergeCell ref="B16:C16"/>
    <mergeCell ref="D16:G16"/>
    <mergeCell ref="H16:L16"/>
    <mergeCell ref="M16:N16"/>
    <mergeCell ref="M29:N29"/>
    <mergeCell ref="B45:N45"/>
    <mergeCell ref="B29:C29"/>
    <mergeCell ref="B20:C20"/>
    <mergeCell ref="D20:G20"/>
    <mergeCell ref="H20:L20"/>
    <mergeCell ref="M20:N20"/>
    <mergeCell ref="I27:L27"/>
    <mergeCell ref="M27:N27"/>
    <mergeCell ref="B22:C22"/>
    <mergeCell ref="D22:G22"/>
    <mergeCell ref="H22:L22"/>
    <mergeCell ref="M22:N22"/>
    <mergeCell ref="B44:E44"/>
    <mergeCell ref="F44:H44"/>
    <mergeCell ref="I44:L44"/>
    <mergeCell ref="M44:N44"/>
    <mergeCell ref="F36:H36"/>
    <mergeCell ref="I36:L36"/>
    <mergeCell ref="B42:C42"/>
    <mergeCell ref="D42:E42"/>
    <mergeCell ref="D35:E35"/>
    <mergeCell ref="D30:E30"/>
    <mergeCell ref="B41:C41"/>
    <mergeCell ref="B58:N58"/>
    <mergeCell ref="B57:E57"/>
    <mergeCell ref="F57:H57"/>
    <mergeCell ref="I57:L57"/>
    <mergeCell ref="M57:N57"/>
    <mergeCell ref="M53:N53"/>
    <mergeCell ref="B53:C53"/>
    <mergeCell ref="D53:E53"/>
    <mergeCell ref="F53:H53"/>
    <mergeCell ref="I53:L53"/>
    <mergeCell ref="D54:E54"/>
    <mergeCell ref="F54:H54"/>
    <mergeCell ref="I54:L54"/>
    <mergeCell ref="M54:N54"/>
    <mergeCell ref="B56:C56"/>
    <mergeCell ref="D56:E56"/>
    <mergeCell ref="F56:H56"/>
    <mergeCell ref="I56:L56"/>
    <mergeCell ref="M56:N56"/>
    <mergeCell ref="B55:C55"/>
    <mergeCell ref="D55:E55"/>
    <mergeCell ref="F55:H55"/>
    <mergeCell ref="I55:L55"/>
    <mergeCell ref="M55:N55"/>
    <mergeCell ref="F35:H35"/>
    <mergeCell ref="I35:L35"/>
    <mergeCell ref="M35:N35"/>
    <mergeCell ref="M43:N43"/>
    <mergeCell ref="D46:N46"/>
    <mergeCell ref="M39:N39"/>
    <mergeCell ref="M40:N40"/>
    <mergeCell ref="B36:C40"/>
    <mergeCell ref="B35:C35"/>
    <mergeCell ref="D41:E41"/>
    <mergeCell ref="M36:N36"/>
    <mergeCell ref="D37:E37"/>
    <mergeCell ref="F37:H37"/>
    <mergeCell ref="I37:L37"/>
    <mergeCell ref="M37:N37"/>
    <mergeCell ref="M42:N42"/>
    <mergeCell ref="O22:P22"/>
    <mergeCell ref="M49:N49"/>
    <mergeCell ref="M52:N52"/>
    <mergeCell ref="B52:C52"/>
    <mergeCell ref="M47:N47"/>
    <mergeCell ref="B48:C48"/>
    <mergeCell ref="D48:E48"/>
    <mergeCell ref="F48:H48"/>
    <mergeCell ref="I48:L48"/>
    <mergeCell ref="D52:E52"/>
    <mergeCell ref="F52:H52"/>
    <mergeCell ref="I52:L52"/>
    <mergeCell ref="B51:C51"/>
    <mergeCell ref="D51:E51"/>
    <mergeCell ref="F51:H51"/>
    <mergeCell ref="I51:L51"/>
    <mergeCell ref="D49:E49"/>
    <mergeCell ref="F49:H49"/>
    <mergeCell ref="I49:L49"/>
    <mergeCell ref="B43:C43"/>
    <mergeCell ref="D43:E43"/>
    <mergeCell ref="M51:N51"/>
    <mergeCell ref="D33:E33"/>
    <mergeCell ref="M41:N41"/>
  </mergeCells>
  <phoneticPr fontId="4" type="noConversion"/>
  <printOptions horizontalCentered="1"/>
  <pageMargins left="0.27559055118110237" right="0.27559055118110237" top="0.47244094488188981" bottom="0.27559055118110237" header="0.51181102362204722" footer="0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Q115"/>
  <sheetViews>
    <sheetView topLeftCell="A13" zoomScaleSheetLayoutView="100" workbookViewId="0">
      <selection activeCell="M23" sqref="M23"/>
    </sheetView>
  </sheetViews>
  <sheetFormatPr defaultColWidth="9.77734375" defaultRowHeight="13.5"/>
  <cols>
    <col min="1" max="2" width="4.44140625" style="189" customWidth="1"/>
    <col min="3" max="3" width="9.109375" style="189" customWidth="1"/>
    <col min="4" max="4" width="13.21875" style="189" customWidth="1"/>
    <col min="5" max="5" width="7.6640625" style="189" customWidth="1"/>
    <col min="6" max="6" width="4.44140625" style="189" customWidth="1"/>
    <col min="7" max="7" width="3.5546875" style="189" customWidth="1"/>
    <col min="8" max="8" width="7.109375" style="189" customWidth="1"/>
    <col min="9" max="9" width="2.77734375" style="189" customWidth="1"/>
    <col min="10" max="10" width="2.88671875" style="189" customWidth="1"/>
    <col min="11" max="11" width="3.33203125" style="189" customWidth="1"/>
    <col min="12" max="12" width="3.77734375" style="189" customWidth="1"/>
    <col min="13" max="13" width="7.44140625" style="189" customWidth="1"/>
    <col min="14" max="14" width="10.88671875" style="189" customWidth="1"/>
    <col min="15" max="15" width="13.109375" style="54" customWidth="1"/>
    <col min="16" max="16" width="11.6640625" style="54" customWidth="1"/>
    <col min="17" max="17" width="19.21875" style="189" customWidth="1"/>
    <col min="18" max="18" width="15.88671875" style="189" customWidth="1"/>
    <col min="19" max="19" width="9.5546875" style="189" customWidth="1"/>
    <col min="20" max="20" width="6.77734375" style="189" customWidth="1"/>
    <col min="21" max="21" width="6.21875" style="189" customWidth="1"/>
    <col min="22" max="22" width="5.88671875" style="189" customWidth="1"/>
    <col min="23" max="23" width="1.5546875" style="189" customWidth="1"/>
    <col min="24" max="24" width="9" style="189" bestFit="1" customWidth="1"/>
    <col min="25" max="25" width="12.44140625" style="189" customWidth="1"/>
    <col min="26" max="16384" width="9.77734375" style="189"/>
  </cols>
  <sheetData>
    <row r="1" spans="1:43" ht="14.25" thickBot="1"/>
    <row r="2" spans="1:43" s="193" customFormat="1" ht="59.25" customHeight="1">
      <c r="A2" s="1066" t="s">
        <v>338</v>
      </c>
      <c r="B2" s="1067"/>
      <c r="C2" s="1067"/>
      <c r="D2" s="1067"/>
      <c r="E2" s="135"/>
      <c r="F2" s="135"/>
      <c r="G2" s="135"/>
      <c r="H2" s="135"/>
      <c r="I2" s="134"/>
      <c r="J2" s="134"/>
      <c r="K2" s="134"/>
      <c r="L2" s="134"/>
      <c r="M2" s="134"/>
      <c r="N2" s="133"/>
      <c r="O2" s="98"/>
      <c r="P2" s="162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58"/>
      <c r="AN2" s="58"/>
      <c r="AO2" s="58"/>
      <c r="AP2" s="59"/>
      <c r="AQ2" s="55"/>
    </row>
    <row r="3" spans="1:43" s="193" customFormat="1" ht="14.25" customHeight="1">
      <c r="A3" s="130"/>
      <c r="D3" s="56"/>
      <c r="E3" s="56"/>
      <c r="F3" s="56"/>
      <c r="G3" s="56"/>
      <c r="H3" s="56"/>
      <c r="I3" s="179"/>
      <c r="J3" s="179"/>
      <c r="K3" s="179"/>
      <c r="L3" s="179"/>
      <c r="M3" s="179"/>
      <c r="N3" s="132" t="s">
        <v>562</v>
      </c>
      <c r="O3" s="163"/>
      <c r="P3" s="98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58"/>
      <c r="AN3" s="58"/>
      <c r="AO3" s="58"/>
      <c r="AP3" s="59"/>
      <c r="AQ3" s="55"/>
    </row>
    <row r="4" spans="1:43" s="131" customFormat="1" ht="21" customHeight="1">
      <c r="A4" s="1068" t="s">
        <v>339</v>
      </c>
      <c r="B4" s="1069"/>
      <c r="C4" s="1069"/>
      <c r="D4" s="1069"/>
      <c r="E4" s="1069"/>
      <c r="F4" s="1070"/>
      <c r="G4" s="1087">
        <v>92036812</v>
      </c>
      <c r="H4" s="1088"/>
      <c r="I4" s="1088"/>
      <c r="J4" s="1088"/>
      <c r="K4" s="1088"/>
      <c r="L4" s="1088"/>
      <c r="M4" s="1088"/>
      <c r="N4" s="1089"/>
      <c r="O4" s="163"/>
      <c r="P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4"/>
      <c r="AN4" s="164"/>
      <c r="AO4" s="164"/>
      <c r="AP4" s="165"/>
      <c r="AQ4" s="166"/>
    </row>
    <row r="5" spans="1:43" s="131" customFormat="1" ht="20.25" customHeight="1">
      <c r="A5" s="1068" t="s">
        <v>340</v>
      </c>
      <c r="B5" s="1069"/>
      <c r="C5" s="1069"/>
      <c r="D5" s="1069"/>
      <c r="E5" s="1069"/>
      <c r="F5" s="1070"/>
      <c r="G5" s="1087">
        <f>E33</f>
        <v>868901</v>
      </c>
      <c r="H5" s="1088"/>
      <c r="I5" s="1088"/>
      <c r="J5" s="1088"/>
      <c r="K5" s="1088"/>
      <c r="L5" s="1088"/>
      <c r="M5" s="1088"/>
      <c r="N5" s="1089"/>
      <c r="O5" s="167"/>
      <c r="P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4"/>
      <c r="AN5" s="164"/>
      <c r="AO5" s="164"/>
      <c r="AP5" s="165"/>
      <c r="AQ5" s="166"/>
    </row>
    <row r="6" spans="1:43" s="131" customFormat="1" ht="20.25" customHeight="1">
      <c r="A6" s="1068" t="s">
        <v>341</v>
      </c>
      <c r="B6" s="1069"/>
      <c r="C6" s="1069"/>
      <c r="D6" s="1069"/>
      <c r="E6" s="1069"/>
      <c r="F6" s="1070"/>
      <c r="G6" s="1087">
        <f>E34</f>
        <v>85000</v>
      </c>
      <c r="H6" s="1088"/>
      <c r="I6" s="1088"/>
      <c r="J6" s="1088"/>
      <c r="K6" s="1088"/>
      <c r="L6" s="1088"/>
      <c r="M6" s="1088"/>
      <c r="N6" s="1089"/>
      <c r="O6" s="167"/>
      <c r="P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4"/>
      <c r="AN6" s="164"/>
      <c r="AO6" s="164"/>
      <c r="AP6" s="165"/>
      <c r="AQ6" s="166"/>
    </row>
    <row r="7" spans="1:43" s="193" customFormat="1" ht="20.25" customHeight="1">
      <c r="A7" s="1068" t="s">
        <v>342</v>
      </c>
      <c r="B7" s="1069"/>
      <c r="C7" s="1069"/>
      <c r="D7" s="1069"/>
      <c r="E7" s="1069"/>
      <c r="F7" s="1070"/>
      <c r="G7" s="1087">
        <f>M33</f>
        <v>1600000</v>
      </c>
      <c r="H7" s="1088"/>
      <c r="I7" s="1088"/>
      <c r="J7" s="1088"/>
      <c r="K7" s="1088"/>
      <c r="L7" s="1088"/>
      <c r="M7" s="1088"/>
      <c r="N7" s="1089"/>
      <c r="O7" s="167"/>
      <c r="P7" s="167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</row>
    <row r="8" spans="1:43" s="193" customFormat="1" ht="21" customHeight="1" thickBot="1">
      <c r="A8" s="1068" t="s">
        <v>343</v>
      </c>
      <c r="B8" s="1069"/>
      <c r="C8" s="1069"/>
      <c r="D8" s="1069"/>
      <c r="E8" s="1069"/>
      <c r="F8" s="1070"/>
      <c r="G8" s="1095">
        <f>G4+G5+G6-G7</f>
        <v>91390713</v>
      </c>
      <c r="H8" s="1096"/>
      <c r="I8" s="1096"/>
      <c r="J8" s="1096"/>
      <c r="K8" s="1096"/>
      <c r="L8" s="1096"/>
      <c r="M8" s="1096"/>
      <c r="N8" s="1097"/>
      <c r="O8" s="167"/>
      <c r="P8" s="167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</row>
    <row r="9" spans="1:43" s="193" customFormat="1" ht="18" customHeight="1" thickBot="1">
      <c r="A9" s="1119" t="s">
        <v>344</v>
      </c>
      <c r="B9" s="1120"/>
      <c r="C9" s="1120"/>
      <c r="D9" s="1120"/>
      <c r="E9" s="1120"/>
      <c r="F9" s="1121"/>
      <c r="G9" s="1122" t="s">
        <v>345</v>
      </c>
      <c r="H9" s="1120"/>
      <c r="I9" s="1120"/>
      <c r="J9" s="1120"/>
      <c r="K9" s="1120"/>
      <c r="L9" s="1120"/>
      <c r="M9" s="1120"/>
      <c r="N9" s="1123"/>
      <c r="O9" s="168"/>
      <c r="P9" s="167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5"/>
      <c r="AD9" s="195"/>
      <c r="AE9" s="58"/>
      <c r="AF9" s="58"/>
      <c r="AG9" s="58"/>
      <c r="AH9" s="59"/>
      <c r="AI9" s="59"/>
      <c r="AJ9" s="195"/>
      <c r="AK9" s="195"/>
      <c r="AL9" s="195"/>
      <c r="AM9" s="195"/>
      <c r="AN9" s="195"/>
      <c r="AO9" s="195"/>
      <c r="AP9" s="195"/>
    </row>
    <row r="10" spans="1:43" s="193" customFormat="1" ht="17.25" customHeight="1" thickBot="1">
      <c r="A10" s="1090" t="s">
        <v>346</v>
      </c>
      <c r="B10" s="1091"/>
      <c r="C10" s="1091"/>
      <c r="D10" s="1092"/>
      <c r="E10" s="1093" t="s">
        <v>347</v>
      </c>
      <c r="F10" s="1094"/>
      <c r="G10" s="1091" t="s">
        <v>346</v>
      </c>
      <c r="H10" s="1091"/>
      <c r="I10" s="1091"/>
      <c r="J10" s="1091"/>
      <c r="K10" s="1091"/>
      <c r="L10" s="1092"/>
      <c r="M10" s="1093" t="s">
        <v>348</v>
      </c>
      <c r="N10" s="1094"/>
      <c r="O10" s="168"/>
      <c r="P10" s="168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5"/>
      <c r="AD10" s="195"/>
      <c r="AE10" s="58"/>
      <c r="AF10" s="58"/>
      <c r="AG10" s="58"/>
      <c r="AH10" s="59"/>
      <c r="AI10" s="59"/>
      <c r="AJ10" s="195"/>
      <c r="AK10" s="195"/>
      <c r="AL10" s="195"/>
      <c r="AM10" s="195"/>
      <c r="AN10" s="195"/>
      <c r="AO10" s="195"/>
      <c r="AP10" s="195"/>
    </row>
    <row r="11" spans="1:43" s="192" customFormat="1" ht="19.5" customHeight="1">
      <c r="A11" s="172"/>
      <c r="B11" s="1126">
        <v>6.2</v>
      </c>
      <c r="C11" s="1124" t="s">
        <v>563</v>
      </c>
      <c r="D11" s="1125"/>
      <c r="E11" s="1115">
        <v>55000</v>
      </c>
      <c r="F11" s="1116"/>
      <c r="G11" s="1117" t="s">
        <v>349</v>
      </c>
      <c r="H11" s="1117"/>
      <c r="I11" s="1117"/>
      <c r="J11" s="1117"/>
      <c r="K11" s="1117"/>
      <c r="L11" s="1118"/>
      <c r="M11" s="1098">
        <v>300000</v>
      </c>
      <c r="N11" s="1099"/>
      <c r="O11" s="167"/>
      <c r="P11" s="168"/>
      <c r="Q11" s="199"/>
      <c r="R11" s="199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9"/>
      <c r="AD11" s="169"/>
      <c r="AE11" s="170"/>
      <c r="AF11" s="170"/>
      <c r="AG11" s="170"/>
      <c r="AH11" s="171"/>
      <c r="AI11" s="171"/>
      <c r="AJ11" s="169"/>
      <c r="AK11" s="169"/>
      <c r="AL11" s="169"/>
      <c r="AM11" s="169"/>
      <c r="AN11" s="169"/>
      <c r="AO11" s="169"/>
      <c r="AP11" s="169"/>
    </row>
    <row r="12" spans="1:43" s="193" customFormat="1" ht="18" customHeight="1">
      <c r="A12" s="172"/>
      <c r="B12" s="1061"/>
      <c r="C12" s="1105" t="s">
        <v>564</v>
      </c>
      <c r="D12" s="1106"/>
      <c r="E12" s="1098">
        <v>33000</v>
      </c>
      <c r="F12" s="1100"/>
      <c r="G12" s="1101" t="s">
        <v>350</v>
      </c>
      <c r="H12" s="1101"/>
      <c r="I12" s="1101"/>
      <c r="J12" s="1101"/>
      <c r="K12" s="1101"/>
      <c r="L12" s="1102"/>
      <c r="M12" s="1103">
        <v>800000</v>
      </c>
      <c r="N12" s="1104"/>
      <c r="O12" s="167"/>
      <c r="P12" s="168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5"/>
      <c r="AD12" s="195"/>
      <c r="AE12" s="58"/>
      <c r="AF12" s="58"/>
      <c r="AG12" s="58"/>
      <c r="AH12" s="59"/>
      <c r="AI12" s="59"/>
      <c r="AJ12" s="195"/>
      <c r="AK12" s="195"/>
      <c r="AL12" s="195"/>
      <c r="AM12" s="195"/>
      <c r="AN12" s="195"/>
      <c r="AO12" s="195"/>
      <c r="AP12" s="195"/>
    </row>
    <row r="13" spans="1:43" s="193" customFormat="1" ht="17.25" customHeight="1">
      <c r="A13" s="172"/>
      <c r="B13" s="1061"/>
      <c r="C13" s="1105" t="s">
        <v>565</v>
      </c>
      <c r="D13" s="1106"/>
      <c r="E13" s="1107">
        <v>33000</v>
      </c>
      <c r="F13" s="1108"/>
      <c r="G13" s="1101" t="s">
        <v>351</v>
      </c>
      <c r="H13" s="1101"/>
      <c r="I13" s="1101"/>
      <c r="J13" s="1101"/>
      <c r="K13" s="1101"/>
      <c r="L13" s="1102"/>
      <c r="M13" s="1103">
        <v>100000</v>
      </c>
      <c r="N13" s="1104"/>
      <c r="O13" s="167"/>
      <c r="P13" s="167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5"/>
      <c r="AD13" s="195"/>
      <c r="AE13" s="58"/>
      <c r="AF13" s="58"/>
      <c r="AG13" s="58"/>
      <c r="AH13" s="59"/>
      <c r="AI13" s="59"/>
      <c r="AJ13" s="195"/>
      <c r="AK13" s="195"/>
      <c r="AL13" s="195"/>
      <c r="AM13" s="195"/>
      <c r="AN13" s="195"/>
      <c r="AO13" s="195"/>
      <c r="AP13" s="195"/>
    </row>
    <row r="14" spans="1:43" s="193" customFormat="1" ht="17.25" customHeight="1">
      <c r="A14" s="172"/>
      <c r="B14" s="1062"/>
      <c r="C14" s="1075" t="s">
        <v>566</v>
      </c>
      <c r="D14" s="1076"/>
      <c r="E14" s="1081">
        <v>55000</v>
      </c>
      <c r="F14" s="1078"/>
      <c r="G14" s="1101" t="s">
        <v>352</v>
      </c>
      <c r="H14" s="1101"/>
      <c r="I14" s="1101"/>
      <c r="J14" s="1101"/>
      <c r="K14" s="1101"/>
      <c r="L14" s="1102"/>
      <c r="M14" s="1103">
        <v>400000</v>
      </c>
      <c r="N14" s="1104"/>
      <c r="O14" s="167"/>
      <c r="P14" s="168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5"/>
      <c r="AD14" s="195"/>
      <c r="AE14" s="58"/>
      <c r="AF14" s="58"/>
      <c r="AG14" s="58"/>
      <c r="AH14" s="59"/>
      <c r="AI14" s="59"/>
      <c r="AJ14" s="195"/>
      <c r="AK14" s="195"/>
      <c r="AL14" s="195"/>
      <c r="AM14" s="195"/>
      <c r="AN14" s="195"/>
      <c r="AO14" s="195"/>
      <c r="AP14" s="195"/>
    </row>
    <row r="15" spans="1:43" s="193" customFormat="1" ht="16.5" customHeight="1">
      <c r="A15" s="172"/>
      <c r="B15" s="455">
        <v>6.8</v>
      </c>
      <c r="C15" s="1109" t="s">
        <v>567</v>
      </c>
      <c r="D15" s="1110"/>
      <c r="E15" s="1111">
        <v>55000</v>
      </c>
      <c r="F15" s="1112"/>
      <c r="G15" s="1130"/>
      <c r="H15" s="1101"/>
      <c r="I15" s="1101"/>
      <c r="J15" s="1101"/>
      <c r="K15" s="1101"/>
      <c r="L15" s="1102"/>
      <c r="M15" s="1103"/>
      <c r="N15" s="1104"/>
      <c r="O15" s="167"/>
      <c r="P15" s="168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5"/>
      <c r="AD15" s="195"/>
      <c r="AE15" s="58"/>
      <c r="AF15" s="58"/>
      <c r="AG15" s="58"/>
      <c r="AH15" s="59"/>
      <c r="AI15" s="59"/>
      <c r="AJ15" s="195"/>
      <c r="AK15" s="195"/>
      <c r="AL15" s="195"/>
      <c r="AM15" s="195"/>
      <c r="AN15" s="195"/>
      <c r="AO15" s="195"/>
      <c r="AP15" s="195"/>
    </row>
    <row r="16" spans="1:43" s="193" customFormat="1" ht="17.25" customHeight="1">
      <c r="A16" s="172"/>
      <c r="B16" s="1060">
        <v>6.9</v>
      </c>
      <c r="C16" s="1079" t="s">
        <v>568</v>
      </c>
      <c r="D16" s="1082"/>
      <c r="E16" s="1071">
        <v>55000</v>
      </c>
      <c r="F16" s="1072"/>
      <c r="G16" s="1101"/>
      <c r="H16" s="1101"/>
      <c r="I16" s="1101"/>
      <c r="J16" s="1101"/>
      <c r="K16" s="1101"/>
      <c r="L16" s="1102"/>
      <c r="M16" s="1098"/>
      <c r="N16" s="1099"/>
      <c r="O16" s="167"/>
      <c r="P16" s="168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5"/>
      <c r="AD16" s="195"/>
      <c r="AE16" s="58"/>
      <c r="AF16" s="58"/>
      <c r="AG16" s="58"/>
      <c r="AH16" s="59"/>
      <c r="AI16" s="59"/>
      <c r="AJ16" s="195"/>
      <c r="AK16" s="195"/>
      <c r="AL16" s="195"/>
      <c r="AM16" s="195"/>
      <c r="AN16" s="195"/>
      <c r="AO16" s="195"/>
      <c r="AP16" s="195"/>
    </row>
    <row r="17" spans="1:42" s="193" customFormat="1" ht="17.25" customHeight="1">
      <c r="A17" s="172"/>
      <c r="B17" s="1061"/>
      <c r="C17" s="1085" t="s">
        <v>569</v>
      </c>
      <c r="D17" s="1086"/>
      <c r="E17" s="1098">
        <v>55000</v>
      </c>
      <c r="F17" s="1100"/>
      <c r="G17" s="435"/>
      <c r="H17" s="194"/>
      <c r="I17" s="194"/>
      <c r="J17" s="194"/>
      <c r="K17" s="194"/>
      <c r="L17" s="201"/>
      <c r="M17" s="197"/>
      <c r="N17" s="198"/>
      <c r="O17" s="167"/>
      <c r="P17" s="168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5"/>
      <c r="AD17" s="195"/>
      <c r="AE17" s="58"/>
      <c r="AF17" s="58"/>
      <c r="AG17" s="58"/>
      <c r="AH17" s="59"/>
      <c r="AI17" s="59"/>
      <c r="AJ17" s="195"/>
      <c r="AK17" s="195"/>
      <c r="AL17" s="195"/>
      <c r="AM17" s="195"/>
      <c r="AN17" s="195"/>
      <c r="AO17" s="195"/>
      <c r="AP17" s="195"/>
    </row>
    <row r="18" spans="1:42" s="193" customFormat="1" ht="19.5" customHeight="1">
      <c r="A18" s="172"/>
      <c r="B18" s="1062"/>
      <c r="C18" s="1075" t="s">
        <v>570</v>
      </c>
      <c r="D18" s="1076"/>
      <c r="E18" s="1081">
        <v>55000</v>
      </c>
      <c r="F18" s="1078"/>
      <c r="G18" s="435"/>
      <c r="H18" s="194"/>
      <c r="I18" s="194"/>
      <c r="J18" s="194"/>
      <c r="K18" s="194"/>
      <c r="L18" s="201"/>
      <c r="M18" s="197"/>
      <c r="N18" s="198"/>
      <c r="O18" s="167"/>
      <c r="P18" s="168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5"/>
      <c r="AD18" s="195"/>
      <c r="AE18" s="58"/>
      <c r="AF18" s="58"/>
      <c r="AG18" s="58"/>
      <c r="AH18" s="59"/>
      <c r="AI18" s="59"/>
      <c r="AJ18" s="195"/>
      <c r="AK18" s="195"/>
      <c r="AL18" s="195"/>
      <c r="AM18" s="195"/>
      <c r="AN18" s="195"/>
      <c r="AO18" s="195"/>
      <c r="AP18" s="195"/>
    </row>
    <row r="19" spans="1:42" s="193" customFormat="1" ht="19.5" customHeight="1">
      <c r="A19" s="172" t="s">
        <v>353</v>
      </c>
      <c r="B19" s="1060">
        <v>6.16</v>
      </c>
      <c r="C19" s="1079" t="s">
        <v>569</v>
      </c>
      <c r="D19" s="1082"/>
      <c r="E19" s="1083">
        <v>55000</v>
      </c>
      <c r="F19" s="1084"/>
      <c r="G19" s="435"/>
      <c r="H19" s="194"/>
      <c r="I19" s="194"/>
      <c r="J19" s="194"/>
      <c r="K19" s="194"/>
      <c r="L19" s="201"/>
      <c r="M19" s="197"/>
      <c r="N19" s="198"/>
      <c r="O19" s="167"/>
      <c r="P19" s="168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5"/>
      <c r="AD19" s="195"/>
      <c r="AE19" s="58"/>
      <c r="AF19" s="58"/>
      <c r="AG19" s="58"/>
      <c r="AH19" s="59"/>
      <c r="AI19" s="59"/>
      <c r="AJ19" s="195"/>
      <c r="AK19" s="195"/>
      <c r="AL19" s="195"/>
      <c r="AM19" s="195"/>
      <c r="AN19" s="195"/>
      <c r="AO19" s="195"/>
      <c r="AP19" s="195"/>
    </row>
    <row r="20" spans="1:42" s="193" customFormat="1" ht="19.5" customHeight="1">
      <c r="A20" s="172"/>
      <c r="B20" s="1061"/>
      <c r="C20" s="1085" t="s">
        <v>571</v>
      </c>
      <c r="D20" s="1086"/>
      <c r="E20" s="1073">
        <v>55000</v>
      </c>
      <c r="F20" s="1074"/>
      <c r="G20" s="435"/>
      <c r="H20" s="194"/>
      <c r="I20" s="194"/>
      <c r="J20" s="194"/>
      <c r="K20" s="194"/>
      <c r="L20" s="201"/>
      <c r="M20" s="196"/>
      <c r="N20" s="200"/>
      <c r="O20" s="167"/>
      <c r="P20" s="168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5"/>
      <c r="AD20" s="195"/>
      <c r="AE20" s="58"/>
      <c r="AF20" s="58"/>
      <c r="AG20" s="58"/>
      <c r="AH20" s="59"/>
      <c r="AI20" s="59"/>
      <c r="AJ20" s="195"/>
      <c r="AK20" s="195"/>
      <c r="AL20" s="195"/>
      <c r="AM20" s="195"/>
      <c r="AN20" s="195"/>
      <c r="AO20" s="195"/>
      <c r="AP20" s="195"/>
    </row>
    <row r="21" spans="1:42" s="433" customFormat="1" ht="19.5" customHeight="1">
      <c r="A21" s="172"/>
      <c r="B21" s="1061"/>
      <c r="C21" s="1085" t="s">
        <v>572</v>
      </c>
      <c r="D21" s="1086"/>
      <c r="E21" s="1073">
        <v>55000</v>
      </c>
      <c r="F21" s="1074"/>
      <c r="G21" s="435"/>
      <c r="H21" s="435"/>
      <c r="I21" s="435"/>
      <c r="J21" s="435"/>
      <c r="K21" s="435"/>
      <c r="L21" s="436"/>
      <c r="M21" s="434"/>
      <c r="N21" s="438"/>
      <c r="O21" s="167"/>
      <c r="P21" s="168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9"/>
      <c r="AD21" s="439"/>
      <c r="AE21" s="58"/>
      <c r="AF21" s="58"/>
      <c r="AG21" s="58"/>
      <c r="AH21" s="59"/>
      <c r="AI21" s="59"/>
      <c r="AJ21" s="439"/>
      <c r="AK21" s="439"/>
      <c r="AL21" s="439"/>
      <c r="AM21" s="439"/>
      <c r="AN21" s="439"/>
      <c r="AO21" s="439"/>
      <c r="AP21" s="439"/>
    </row>
    <row r="22" spans="1:42" s="193" customFormat="1" ht="19.5" customHeight="1">
      <c r="A22" s="172"/>
      <c r="B22" s="1062"/>
      <c r="C22" s="1075" t="s">
        <v>576</v>
      </c>
      <c r="D22" s="1076"/>
      <c r="E22" s="1077">
        <v>55000</v>
      </c>
      <c r="F22" s="1078"/>
      <c r="G22" s="194"/>
      <c r="H22" s="194"/>
      <c r="I22" s="194"/>
      <c r="J22" s="194"/>
      <c r="K22" s="194"/>
      <c r="L22" s="201"/>
      <c r="M22" s="196"/>
      <c r="N22" s="200"/>
      <c r="O22" s="167"/>
      <c r="P22" s="168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5"/>
      <c r="AD22" s="195"/>
      <c r="AE22" s="58"/>
      <c r="AF22" s="58"/>
      <c r="AG22" s="58"/>
      <c r="AH22" s="59"/>
      <c r="AI22" s="59"/>
      <c r="AJ22" s="195"/>
      <c r="AK22" s="195"/>
      <c r="AL22" s="195"/>
      <c r="AM22" s="195"/>
      <c r="AN22" s="195"/>
      <c r="AO22" s="195"/>
      <c r="AP22" s="195"/>
    </row>
    <row r="23" spans="1:42" s="193" customFormat="1" ht="19.5" customHeight="1">
      <c r="A23" s="172"/>
      <c r="B23" s="456">
        <v>6.2</v>
      </c>
      <c r="C23" s="1079" t="s">
        <v>573</v>
      </c>
      <c r="D23" s="1080"/>
      <c r="E23" s="1071">
        <v>18901</v>
      </c>
      <c r="F23" s="1072"/>
      <c r="G23" s="194"/>
      <c r="H23" s="194"/>
      <c r="I23" s="194"/>
      <c r="J23" s="194"/>
      <c r="K23" s="194"/>
      <c r="L23" s="201"/>
      <c r="M23" s="196"/>
      <c r="N23" s="200"/>
      <c r="O23" s="167"/>
      <c r="P23" s="168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5"/>
      <c r="AD23" s="195"/>
      <c r="AE23" s="58"/>
      <c r="AF23" s="58"/>
      <c r="AG23" s="58"/>
      <c r="AH23" s="59"/>
      <c r="AI23" s="59"/>
      <c r="AJ23" s="195"/>
      <c r="AK23" s="195"/>
      <c r="AL23" s="195"/>
      <c r="AM23" s="195"/>
      <c r="AN23" s="195"/>
      <c r="AO23" s="195"/>
      <c r="AP23" s="195"/>
    </row>
    <row r="24" spans="1:42" s="193" customFormat="1" ht="19.5" customHeight="1">
      <c r="A24" s="172"/>
      <c r="B24" s="1060">
        <v>6.23</v>
      </c>
      <c r="C24" s="1079" t="s">
        <v>575</v>
      </c>
      <c r="D24" s="1082"/>
      <c r="E24" s="1113">
        <v>33000</v>
      </c>
      <c r="F24" s="1072"/>
      <c r="G24" s="435"/>
      <c r="H24" s="194"/>
      <c r="I24" s="194"/>
      <c r="J24" s="194"/>
      <c r="K24" s="194"/>
      <c r="L24" s="201"/>
      <c r="M24" s="196"/>
      <c r="N24" s="200"/>
      <c r="O24" s="167"/>
      <c r="P24" s="168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5"/>
      <c r="AD24" s="195"/>
      <c r="AE24" s="58"/>
      <c r="AF24" s="58"/>
      <c r="AG24" s="58"/>
      <c r="AH24" s="59"/>
      <c r="AI24" s="59"/>
      <c r="AJ24" s="195"/>
      <c r="AK24" s="195"/>
      <c r="AL24" s="195"/>
      <c r="AM24" s="195"/>
      <c r="AN24" s="195"/>
      <c r="AO24" s="195"/>
      <c r="AP24" s="195"/>
    </row>
    <row r="25" spans="1:42" s="193" customFormat="1" ht="19.5" customHeight="1">
      <c r="A25" s="172"/>
      <c r="B25" s="1061"/>
      <c r="C25" s="1085" t="s">
        <v>569</v>
      </c>
      <c r="D25" s="1086"/>
      <c r="E25" s="1073">
        <v>55000</v>
      </c>
      <c r="F25" s="1074"/>
      <c r="G25" s="194"/>
      <c r="H25" s="194"/>
      <c r="I25" s="194"/>
      <c r="J25" s="194"/>
      <c r="K25" s="194"/>
      <c r="L25" s="201"/>
      <c r="M25" s="196"/>
      <c r="N25" s="200"/>
      <c r="O25" s="167"/>
      <c r="P25" s="168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5"/>
      <c r="AD25" s="195"/>
      <c r="AE25" s="58"/>
      <c r="AF25" s="58"/>
      <c r="AG25" s="58"/>
      <c r="AH25" s="59"/>
      <c r="AI25" s="59"/>
      <c r="AJ25" s="195"/>
      <c r="AK25" s="195"/>
      <c r="AL25" s="195"/>
      <c r="AM25" s="195"/>
      <c r="AN25" s="195"/>
      <c r="AO25" s="195"/>
      <c r="AP25" s="195"/>
    </row>
    <row r="26" spans="1:42" s="193" customFormat="1" ht="19.5" customHeight="1">
      <c r="A26" s="172"/>
      <c r="B26" s="1062"/>
      <c r="C26" s="1075" t="s">
        <v>574</v>
      </c>
      <c r="D26" s="1076"/>
      <c r="E26" s="1077">
        <v>55000</v>
      </c>
      <c r="F26" s="1078"/>
      <c r="G26" s="435"/>
      <c r="H26" s="194"/>
      <c r="I26" s="194"/>
      <c r="J26" s="194"/>
      <c r="K26" s="194"/>
      <c r="L26" s="201"/>
      <c r="M26" s="196"/>
      <c r="N26" s="200"/>
      <c r="O26" s="167"/>
      <c r="P26" s="168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5"/>
      <c r="AD26" s="195"/>
      <c r="AE26" s="58"/>
      <c r="AF26" s="58"/>
      <c r="AG26" s="58"/>
      <c r="AH26" s="59"/>
      <c r="AI26" s="59"/>
      <c r="AJ26" s="195"/>
      <c r="AK26" s="195"/>
      <c r="AL26" s="195"/>
      <c r="AM26" s="195"/>
      <c r="AN26" s="195"/>
      <c r="AO26" s="195"/>
      <c r="AP26" s="195"/>
    </row>
    <row r="27" spans="1:42" s="193" customFormat="1" ht="19.5" customHeight="1">
      <c r="A27" s="172"/>
      <c r="B27" s="1063">
        <v>6.3</v>
      </c>
      <c r="C27" s="1079" t="s">
        <v>354</v>
      </c>
      <c r="D27" s="1082"/>
      <c r="E27" s="1114">
        <v>33000</v>
      </c>
      <c r="F27" s="1084"/>
      <c r="G27" s="435"/>
      <c r="H27" s="194"/>
      <c r="I27" s="194"/>
      <c r="J27" s="194"/>
      <c r="K27" s="194"/>
      <c r="L27" s="201"/>
      <c r="M27" s="196"/>
      <c r="N27" s="200"/>
      <c r="O27" s="167"/>
      <c r="P27" s="168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5"/>
      <c r="AD27" s="195"/>
      <c r="AE27" s="58"/>
      <c r="AF27" s="58"/>
      <c r="AG27" s="58"/>
      <c r="AH27" s="59"/>
      <c r="AI27" s="59"/>
      <c r="AJ27" s="195"/>
      <c r="AK27" s="195"/>
      <c r="AL27" s="195"/>
      <c r="AM27" s="195"/>
      <c r="AN27" s="195"/>
      <c r="AO27" s="195"/>
      <c r="AP27" s="195"/>
    </row>
    <row r="28" spans="1:42" s="193" customFormat="1" ht="19.5" customHeight="1">
      <c r="A28" s="172"/>
      <c r="B28" s="1064"/>
      <c r="C28" s="1085" t="s">
        <v>577</v>
      </c>
      <c r="D28" s="1086"/>
      <c r="E28" s="1103">
        <v>55000</v>
      </c>
      <c r="F28" s="1074"/>
      <c r="G28" s="435"/>
      <c r="H28" s="194"/>
      <c r="I28" s="194"/>
      <c r="J28" s="194"/>
      <c r="K28" s="194"/>
      <c r="L28" s="201"/>
      <c r="M28" s="196"/>
      <c r="N28" s="200"/>
      <c r="O28" s="167"/>
      <c r="P28" s="168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5"/>
      <c r="AD28" s="195"/>
      <c r="AE28" s="58"/>
      <c r="AF28" s="58"/>
      <c r="AG28" s="58"/>
      <c r="AH28" s="59"/>
      <c r="AI28" s="59"/>
      <c r="AJ28" s="195"/>
      <c r="AK28" s="195"/>
      <c r="AL28" s="195"/>
      <c r="AM28" s="195"/>
      <c r="AN28" s="195"/>
      <c r="AO28" s="195"/>
      <c r="AP28" s="195"/>
    </row>
    <row r="29" spans="1:42" s="193" customFormat="1" ht="19.5" customHeight="1">
      <c r="A29" s="172"/>
      <c r="B29" s="1064"/>
      <c r="C29" s="1085" t="s">
        <v>578</v>
      </c>
      <c r="D29" s="1086"/>
      <c r="E29" s="1098">
        <v>33000</v>
      </c>
      <c r="F29" s="1100"/>
      <c r="G29" s="194"/>
      <c r="H29" s="194"/>
      <c r="I29" s="194"/>
      <c r="J29" s="194"/>
      <c r="K29" s="194"/>
      <c r="L29" s="201"/>
      <c r="M29" s="196"/>
      <c r="N29" s="200"/>
      <c r="O29" s="167"/>
      <c r="P29" s="168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5"/>
      <c r="AD29" s="195"/>
      <c r="AE29" s="58"/>
      <c r="AF29" s="58"/>
      <c r="AG29" s="58"/>
      <c r="AH29" s="59"/>
      <c r="AI29" s="59"/>
      <c r="AJ29" s="195"/>
      <c r="AK29" s="195"/>
      <c r="AL29" s="195"/>
      <c r="AM29" s="195"/>
      <c r="AN29" s="195"/>
      <c r="AO29" s="195"/>
      <c r="AP29" s="195"/>
    </row>
    <row r="30" spans="1:42" s="193" customFormat="1" ht="19.5" customHeight="1">
      <c r="A30" s="172"/>
      <c r="B30" s="1065"/>
      <c r="C30" s="1075" t="s">
        <v>579</v>
      </c>
      <c r="D30" s="1076"/>
      <c r="E30" s="1081">
        <v>55000</v>
      </c>
      <c r="F30" s="1078"/>
      <c r="G30" s="194"/>
      <c r="H30" s="194"/>
      <c r="I30" s="194"/>
      <c r="J30" s="194"/>
      <c r="K30" s="194"/>
      <c r="L30" s="201"/>
      <c r="M30" s="196"/>
      <c r="N30" s="200"/>
      <c r="O30" s="167"/>
      <c r="P30" s="168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5"/>
      <c r="AD30" s="195"/>
      <c r="AE30" s="58"/>
      <c r="AF30" s="58"/>
      <c r="AG30" s="58"/>
      <c r="AH30" s="59"/>
      <c r="AI30" s="59"/>
      <c r="AJ30" s="195"/>
      <c r="AK30" s="195"/>
      <c r="AL30" s="195"/>
      <c r="AM30" s="195"/>
      <c r="AN30" s="195"/>
      <c r="AO30" s="195"/>
      <c r="AP30" s="195"/>
    </row>
    <row r="31" spans="1:42" s="193" customFormat="1" ht="19.5" customHeight="1">
      <c r="A31" s="453"/>
      <c r="B31" s="451"/>
      <c r="C31" s="1133"/>
      <c r="D31" s="1133"/>
      <c r="E31" s="1113"/>
      <c r="F31" s="1072"/>
      <c r="G31" s="194"/>
      <c r="H31" s="194"/>
      <c r="I31" s="194"/>
      <c r="J31" s="194"/>
      <c r="K31" s="194"/>
      <c r="L31" s="201"/>
      <c r="M31" s="196"/>
      <c r="N31" s="200"/>
      <c r="O31" s="167"/>
      <c r="P31" s="168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5"/>
      <c r="AD31" s="195"/>
      <c r="AE31" s="58"/>
      <c r="AF31" s="58"/>
      <c r="AG31" s="58"/>
      <c r="AH31" s="59"/>
      <c r="AI31" s="59"/>
      <c r="AJ31" s="195"/>
      <c r="AK31" s="195"/>
      <c r="AL31" s="195"/>
      <c r="AM31" s="195"/>
      <c r="AN31" s="195"/>
      <c r="AO31" s="195"/>
      <c r="AP31" s="195"/>
    </row>
    <row r="32" spans="1:42" s="193" customFormat="1" ht="19.5" customHeight="1">
      <c r="A32" s="454"/>
      <c r="B32" s="452"/>
      <c r="C32" s="1134"/>
      <c r="D32" s="1134"/>
      <c r="E32" s="1135"/>
      <c r="F32" s="1136"/>
      <c r="G32" s="194"/>
      <c r="H32" s="194"/>
      <c r="I32" s="194"/>
      <c r="J32" s="194"/>
      <c r="K32" s="194"/>
      <c r="L32" s="201"/>
      <c r="M32" s="196"/>
      <c r="N32" s="200"/>
      <c r="O32" s="167"/>
      <c r="P32" s="168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5"/>
      <c r="AD32" s="195"/>
      <c r="AE32" s="58"/>
      <c r="AF32" s="58"/>
      <c r="AG32" s="58"/>
      <c r="AH32" s="59"/>
      <c r="AI32" s="59"/>
      <c r="AJ32" s="195"/>
      <c r="AK32" s="195"/>
      <c r="AL32" s="195"/>
      <c r="AM32" s="195"/>
      <c r="AN32" s="195"/>
      <c r="AO32" s="195"/>
      <c r="AP32" s="195"/>
    </row>
    <row r="33" spans="1:42" s="57" customFormat="1" ht="19.5" customHeight="1">
      <c r="A33" s="1140" t="s">
        <v>355</v>
      </c>
      <c r="B33" s="1141"/>
      <c r="C33" s="1141"/>
      <c r="D33" s="983"/>
      <c r="E33" s="1131">
        <v>868901</v>
      </c>
      <c r="F33" s="1132"/>
      <c r="G33" s="1142" t="s">
        <v>356</v>
      </c>
      <c r="H33" s="1143"/>
      <c r="I33" s="1143"/>
      <c r="J33" s="1143"/>
      <c r="K33" s="1143"/>
      <c r="L33" s="1144"/>
      <c r="M33" s="1145">
        <f>SUM(M11:N32)</f>
        <v>1600000</v>
      </c>
      <c r="N33" s="1146"/>
      <c r="O33" s="1127"/>
      <c r="P33" s="1128"/>
      <c r="Q33" s="173"/>
      <c r="R33" s="174">
        <v>900000</v>
      </c>
      <c r="S33" s="175">
        <v>1200000</v>
      </c>
      <c r="AC33" s="176"/>
      <c r="AD33" s="163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</row>
    <row r="34" spans="1:42" s="193" customFormat="1" ht="19.5" customHeight="1">
      <c r="A34" s="1129" t="s">
        <v>341</v>
      </c>
      <c r="B34" s="1004"/>
      <c r="C34" s="1004"/>
      <c r="D34" s="1005"/>
      <c r="E34" s="1081">
        <v>85000</v>
      </c>
      <c r="F34" s="1078"/>
      <c r="G34" s="955"/>
      <c r="H34" s="956"/>
      <c r="I34" s="956"/>
      <c r="J34" s="956"/>
      <c r="K34" s="956"/>
      <c r="L34" s="957"/>
      <c r="M34" s="1147"/>
      <c r="N34" s="1148"/>
      <c r="O34" s="1127"/>
      <c r="P34" s="1128"/>
      <c r="Q34" s="199"/>
      <c r="R34" s="199">
        <v>90000</v>
      </c>
      <c r="S34" s="199">
        <v>120000</v>
      </c>
      <c r="T34" s="199"/>
      <c r="U34" s="199"/>
      <c r="V34" s="199"/>
      <c r="W34" s="199"/>
      <c r="X34" s="199"/>
      <c r="Y34" s="199"/>
      <c r="Z34" s="199"/>
      <c r="AA34" s="199"/>
      <c r="AB34" s="199"/>
      <c r="AC34" s="195"/>
      <c r="AD34" s="195"/>
      <c r="AE34" s="58"/>
      <c r="AF34" s="58"/>
      <c r="AG34" s="58"/>
      <c r="AH34" s="59"/>
      <c r="AI34" s="59"/>
      <c r="AJ34" s="195"/>
      <c r="AK34" s="195"/>
      <c r="AL34" s="195"/>
      <c r="AM34" s="195"/>
      <c r="AN34" s="195"/>
      <c r="AO34" s="195"/>
      <c r="AP34" s="195"/>
    </row>
    <row r="35" spans="1:42" s="57" customFormat="1" ht="19.5" customHeight="1">
      <c r="A35" s="130"/>
      <c r="B35" s="1033" t="s">
        <v>357</v>
      </c>
      <c r="C35" s="1033"/>
      <c r="D35" s="1033"/>
      <c r="E35" s="179"/>
      <c r="F35" s="179"/>
      <c r="G35" s="193"/>
      <c r="H35" s="193"/>
      <c r="I35" s="193"/>
      <c r="J35" s="193"/>
      <c r="K35" s="193"/>
      <c r="L35" s="193"/>
      <c r="M35" s="1149">
        <v>42185</v>
      </c>
      <c r="N35" s="1150"/>
      <c r="O35" s="176"/>
      <c r="P35" s="176"/>
      <c r="AC35" s="176"/>
      <c r="AD35" s="163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</row>
    <row r="36" spans="1:42" ht="71.25" customHeight="1" thickBot="1">
      <c r="A36" s="1137" t="s">
        <v>358</v>
      </c>
      <c r="B36" s="1138"/>
      <c r="C36" s="1138"/>
      <c r="D36" s="1138"/>
      <c r="E36" s="1138"/>
      <c r="F36" s="1138"/>
      <c r="G36" s="1138"/>
      <c r="H36" s="1138"/>
      <c r="I36" s="1138"/>
      <c r="J36" s="1138"/>
      <c r="K36" s="1138"/>
      <c r="L36" s="1138"/>
      <c r="M36" s="1138"/>
      <c r="N36" s="1139"/>
      <c r="O36" s="52"/>
      <c r="AC36" s="54"/>
      <c r="AD36" s="195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</row>
    <row r="37" spans="1:42" ht="16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2"/>
      <c r="AC37" s="54"/>
      <c r="AD37" s="195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ht="18.75">
      <c r="A38" s="57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57"/>
      <c r="N38" s="57"/>
      <c r="P38" s="195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42" ht="18.75">
      <c r="A39" s="57"/>
      <c r="B39" s="247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57"/>
      <c r="N39" s="57"/>
      <c r="P39" s="195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42" ht="18.75">
      <c r="B40" s="247"/>
      <c r="P40" s="19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spans="1:42">
      <c r="B41" s="191"/>
      <c r="P41" s="195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42">
      <c r="B42" s="191"/>
      <c r="P42" s="195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42">
      <c r="P43" s="195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42">
      <c r="P44" s="195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42" ht="18.75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P45" s="195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42" ht="18.75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P46" s="195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42">
      <c r="P47" s="195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42">
      <c r="P48" s="195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5:28">
      <c r="P49" s="195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15:28">
      <c r="O50" s="189"/>
      <c r="P50" s="195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5:28">
      <c r="O51" s="189"/>
      <c r="P51" s="195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5:28">
      <c r="O52" s="189"/>
      <c r="P52" s="195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5:28">
      <c r="O53" s="189"/>
      <c r="P53" s="195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5:28">
      <c r="O54" s="189"/>
      <c r="P54" s="195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5:28">
      <c r="O55" s="189"/>
      <c r="P55" s="195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5:28">
      <c r="O56" s="189"/>
      <c r="P56" s="195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5:28">
      <c r="O57" s="189"/>
      <c r="P57" s="195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5:28">
      <c r="O58" s="189"/>
      <c r="P58" s="195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5:28">
      <c r="O59" s="189"/>
      <c r="P59" s="195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5:28">
      <c r="O60" s="189"/>
      <c r="P60" s="195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spans="15:28">
      <c r="O61" s="189"/>
      <c r="P61" s="195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15:28">
      <c r="O62" s="189"/>
      <c r="P62" s="195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spans="15:28">
      <c r="O63" s="189"/>
      <c r="P63" s="195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</row>
    <row r="64" spans="15:28">
      <c r="O64" s="189"/>
      <c r="P64" s="195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spans="15:42">
      <c r="O65" s="189"/>
      <c r="P65" s="195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5:42">
      <c r="O66" s="189"/>
      <c r="P66" s="195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5:42">
      <c r="O67" s="189"/>
      <c r="P67" s="195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spans="15:42">
      <c r="O68" s="189"/>
      <c r="P68" s="195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5:42">
      <c r="O69" s="189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5:42">
      <c r="O70" s="189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5:42">
      <c r="O71" s="189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5:42">
      <c r="O72" s="189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5:42">
      <c r="O73" s="189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</row>
    <row r="74" spans="15:42">
      <c r="O74" s="189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</row>
    <row r="75" spans="15:42">
      <c r="O75" s="189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</row>
    <row r="76" spans="15:42">
      <c r="O76" s="189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  <row r="77" spans="15:42">
      <c r="O77" s="189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</row>
    <row r="78" spans="15:42">
      <c r="O78" s="189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</row>
    <row r="79" spans="15:42">
      <c r="O79" s="189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</row>
    <row r="80" spans="15:42">
      <c r="O80" s="189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</row>
    <row r="81" spans="15:42">
      <c r="O81" s="189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</row>
    <row r="82" spans="15:42">
      <c r="O82" s="189"/>
      <c r="P82" s="189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</row>
    <row r="83" spans="15:42">
      <c r="O83" s="189"/>
      <c r="P83" s="189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</row>
    <row r="84" spans="15:42">
      <c r="O84" s="189"/>
      <c r="P84" s="189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</row>
    <row r="85" spans="15:42">
      <c r="O85" s="189"/>
      <c r="P85" s="189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</row>
    <row r="86" spans="15:42">
      <c r="O86" s="189"/>
      <c r="P86" s="189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</row>
    <row r="87" spans="15:42">
      <c r="O87" s="189"/>
      <c r="P87" s="189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</row>
    <row r="88" spans="15:42">
      <c r="O88" s="189"/>
      <c r="P88" s="189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</row>
    <row r="89" spans="15:42">
      <c r="O89" s="189"/>
      <c r="P89" s="189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</row>
    <row r="90" spans="15:42">
      <c r="O90" s="189"/>
      <c r="P90" s="189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</row>
    <row r="91" spans="15:42">
      <c r="O91" s="189"/>
      <c r="P91" s="189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</row>
    <row r="92" spans="15:42">
      <c r="O92" s="189"/>
      <c r="P92" s="189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</row>
    <row r="93" spans="15:42">
      <c r="O93" s="189"/>
      <c r="P93" s="189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</row>
    <row r="94" spans="15:42">
      <c r="O94" s="189"/>
      <c r="P94" s="189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</row>
    <row r="95" spans="15:42">
      <c r="O95" s="189"/>
      <c r="P95" s="189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</row>
    <row r="96" spans="15:42">
      <c r="O96" s="189"/>
      <c r="P96" s="189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</row>
    <row r="97" spans="15:42">
      <c r="O97" s="189"/>
      <c r="P97" s="189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</row>
    <row r="98" spans="15:42">
      <c r="O98" s="189"/>
      <c r="P98" s="189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</row>
    <row r="99" spans="15:42">
      <c r="O99" s="189"/>
      <c r="P99" s="189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</row>
    <row r="100" spans="15:42">
      <c r="O100" s="189"/>
      <c r="P100" s="189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</row>
    <row r="101" spans="15:42">
      <c r="O101" s="189"/>
      <c r="P101" s="189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</row>
    <row r="102" spans="15:42">
      <c r="O102" s="189"/>
      <c r="P102" s="189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</row>
    <row r="103" spans="15:42">
      <c r="O103" s="189"/>
      <c r="P103" s="189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</row>
    <row r="104" spans="15:42">
      <c r="O104" s="189"/>
      <c r="P104" s="189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</row>
    <row r="105" spans="15:42">
      <c r="O105" s="189"/>
      <c r="P105" s="189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</row>
    <row r="106" spans="15:42">
      <c r="O106" s="189"/>
      <c r="P106" s="189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</row>
    <row r="107" spans="15:42">
      <c r="O107" s="189"/>
      <c r="P107" s="189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</row>
    <row r="108" spans="15:42">
      <c r="O108" s="189"/>
      <c r="P108" s="189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</row>
    <row r="109" spans="15:42">
      <c r="O109" s="189"/>
      <c r="P109" s="189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</row>
    <row r="110" spans="15:42">
      <c r="O110" s="189"/>
      <c r="P110" s="189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</row>
    <row r="111" spans="15:42">
      <c r="O111" s="189"/>
      <c r="P111" s="189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</row>
    <row r="112" spans="15:42">
      <c r="O112" s="189"/>
      <c r="P112" s="189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</row>
    <row r="113" spans="15:42">
      <c r="O113" s="189"/>
      <c r="P113" s="189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</row>
    <row r="114" spans="15:42">
      <c r="O114" s="189"/>
      <c r="P114" s="189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</row>
    <row r="115" spans="15:42">
      <c r="O115" s="189"/>
      <c r="P115" s="189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</row>
  </sheetData>
  <mergeCells count="88">
    <mergeCell ref="E29:F29"/>
    <mergeCell ref="C30:D30"/>
    <mergeCell ref="E30:F30"/>
    <mergeCell ref="C27:D27"/>
    <mergeCell ref="A36:N36"/>
    <mergeCell ref="A33:D33"/>
    <mergeCell ref="G33:L34"/>
    <mergeCell ref="M33:N34"/>
    <mergeCell ref="M35:N35"/>
    <mergeCell ref="B35:D35"/>
    <mergeCell ref="O33:P34"/>
    <mergeCell ref="A34:D34"/>
    <mergeCell ref="C12:D12"/>
    <mergeCell ref="G13:L13"/>
    <mergeCell ref="G14:L14"/>
    <mergeCell ref="G15:L15"/>
    <mergeCell ref="G16:L16"/>
    <mergeCell ref="E33:F33"/>
    <mergeCell ref="E34:F34"/>
    <mergeCell ref="C31:D31"/>
    <mergeCell ref="E31:F31"/>
    <mergeCell ref="C32:D32"/>
    <mergeCell ref="E32:F32"/>
    <mergeCell ref="C28:D28"/>
    <mergeCell ref="E28:F28"/>
    <mergeCell ref="C29:D29"/>
    <mergeCell ref="E11:F11"/>
    <mergeCell ref="G11:L11"/>
    <mergeCell ref="M11:N11"/>
    <mergeCell ref="A9:F9"/>
    <mergeCell ref="G9:N9"/>
    <mergeCell ref="C11:D11"/>
    <mergeCell ref="B11:B14"/>
    <mergeCell ref="E21:F21"/>
    <mergeCell ref="C18:D18"/>
    <mergeCell ref="C20:D20"/>
    <mergeCell ref="E24:F24"/>
    <mergeCell ref="E27:F27"/>
    <mergeCell ref="C25:D25"/>
    <mergeCell ref="E25:F25"/>
    <mergeCell ref="C26:D26"/>
    <mergeCell ref="E26:F26"/>
    <mergeCell ref="C24:D24"/>
    <mergeCell ref="M16:N16"/>
    <mergeCell ref="C17:D17"/>
    <mergeCell ref="E12:F12"/>
    <mergeCell ref="G12:L12"/>
    <mergeCell ref="M12:N12"/>
    <mergeCell ref="C13:D13"/>
    <mergeCell ref="E13:F13"/>
    <mergeCell ref="M13:N13"/>
    <mergeCell ref="C14:D14"/>
    <mergeCell ref="E14:F14"/>
    <mergeCell ref="M14:N14"/>
    <mergeCell ref="C15:D15"/>
    <mergeCell ref="E15:F15"/>
    <mergeCell ref="M15:N15"/>
    <mergeCell ref="C16:D16"/>
    <mergeCell ref="E17:F17"/>
    <mergeCell ref="G4:N4"/>
    <mergeCell ref="A10:D10"/>
    <mergeCell ref="E10:F10"/>
    <mergeCell ref="G10:L10"/>
    <mergeCell ref="M10:N10"/>
    <mergeCell ref="G8:N8"/>
    <mergeCell ref="A5:F5"/>
    <mergeCell ref="G5:N5"/>
    <mergeCell ref="A6:F6"/>
    <mergeCell ref="G6:N6"/>
    <mergeCell ref="A7:F7"/>
    <mergeCell ref="G7:N7"/>
    <mergeCell ref="A8:F8"/>
    <mergeCell ref="B24:B26"/>
    <mergeCell ref="B19:B22"/>
    <mergeCell ref="B16:B18"/>
    <mergeCell ref="B27:B30"/>
    <mergeCell ref="A2:D2"/>
    <mergeCell ref="A4:F4"/>
    <mergeCell ref="E16:F16"/>
    <mergeCell ref="E20:F20"/>
    <mergeCell ref="C22:D22"/>
    <mergeCell ref="E22:F22"/>
    <mergeCell ref="C23:D23"/>
    <mergeCell ref="E23:F23"/>
    <mergeCell ref="E18:F18"/>
    <mergeCell ref="C19:D19"/>
    <mergeCell ref="E19:F19"/>
    <mergeCell ref="C21:D21"/>
  </mergeCells>
  <phoneticPr fontId="4" type="noConversion"/>
  <printOptions horizontalCentered="1"/>
  <pageMargins left="0.27559055118110237" right="0.27559055118110237" top="0.46" bottom="0.27559055118110237" header="0.4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겉표지</vt:lpstr>
      <vt:lpstr>공지사항(회의록)</vt:lpstr>
      <vt:lpstr>공지사항</vt:lpstr>
      <vt:lpstr>부과내역(부과총괄표)</vt:lpstr>
      <vt:lpstr>부과내역(수도 및 전기)</vt:lpstr>
      <vt:lpstr>부과내역(승강기전기료)</vt:lpstr>
      <vt:lpstr>부과내역서 (예금현황 관리외수입지출)</vt:lpstr>
      <vt:lpstr>부과내역서(수익기금4) (2)</vt:lpstr>
      <vt:lpstr>겉표지!Print_Area</vt:lpstr>
      <vt:lpstr>공지사항!Print_Area</vt:lpstr>
      <vt:lpstr>'부과내역(부과총괄표)'!Print_Area</vt:lpstr>
      <vt:lpstr>'부과내역(수도 및 전기)'!Print_Area</vt:lpstr>
      <vt:lpstr>'부과내역(승강기전기료)'!Print_Area</vt:lpstr>
      <vt:lpstr>'부과내역서 (예금현황 관리외수입지출)'!Print_Area</vt:lpstr>
      <vt:lpstr>'부과내역서(수익기금4) (2)'!Print_Area</vt:lpstr>
    </vt:vector>
  </TitlesOfParts>
  <Company>율산개발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Registered User</cp:lastModifiedBy>
  <cp:lastPrinted>2015-09-15T00:24:36Z</cp:lastPrinted>
  <dcterms:created xsi:type="dcterms:W3CDTF">2001-07-14T05:50:53Z</dcterms:created>
  <dcterms:modified xsi:type="dcterms:W3CDTF">2015-09-24T00:53:54Z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31361600">
    <vt:lpwstr/>
  </property>
  <property fmtid="{D5CDD505-2E9C-101B-9397-08002B2CF9AE}" pid="72" name="IVID2C5812EC">
    <vt:lpwstr/>
  </property>
  <property fmtid="{D5CDD505-2E9C-101B-9397-08002B2CF9AE}" pid="73" name="IVID282A14CE">
    <vt:lpwstr/>
  </property>
  <property fmtid="{D5CDD505-2E9C-101B-9397-08002B2CF9AE}" pid="74" name="IVID1C6310DA">
    <vt:lpwstr/>
  </property>
  <property fmtid="{D5CDD505-2E9C-101B-9397-08002B2CF9AE}" pid="75" name="IVID103510E9">
    <vt:lpwstr/>
  </property>
  <property fmtid="{D5CDD505-2E9C-101B-9397-08002B2CF9AE}" pid="76" name="IVID20B971C1">
    <vt:lpwstr/>
  </property>
  <property fmtid="{D5CDD505-2E9C-101B-9397-08002B2CF9AE}" pid="77" name="IVID361214DA">
    <vt:lpwstr/>
  </property>
  <property fmtid="{D5CDD505-2E9C-101B-9397-08002B2CF9AE}" pid="78" name="IVID2C1E12D1">
    <vt:lpwstr/>
  </property>
  <property fmtid="{D5CDD505-2E9C-101B-9397-08002B2CF9AE}" pid="79" name="IVIDD7214ED">
    <vt:lpwstr/>
  </property>
  <property fmtid="{D5CDD505-2E9C-101B-9397-08002B2CF9AE}" pid="80" name="IVID325015E9">
    <vt:lpwstr/>
  </property>
  <property fmtid="{D5CDD505-2E9C-101B-9397-08002B2CF9AE}" pid="81" name="IVID10042A38">
    <vt:lpwstr/>
  </property>
  <property fmtid="{D5CDD505-2E9C-101B-9397-08002B2CF9AE}" pid="82" name="IVID107410FA">
    <vt:lpwstr/>
  </property>
  <property fmtid="{D5CDD505-2E9C-101B-9397-08002B2CF9AE}" pid="83" name="IVID332613CE">
    <vt:lpwstr/>
  </property>
  <property fmtid="{D5CDD505-2E9C-101B-9397-08002B2CF9AE}" pid="84" name="IVID95112FF">
    <vt:lpwstr/>
  </property>
  <property fmtid="{D5CDD505-2E9C-101B-9397-08002B2CF9AE}" pid="85" name="IVID1F4C07D1">
    <vt:lpwstr/>
  </property>
  <property fmtid="{D5CDD505-2E9C-101B-9397-08002B2CF9AE}" pid="86" name="IVIDA2712E7">
    <vt:lpwstr/>
  </property>
  <property fmtid="{D5CDD505-2E9C-101B-9397-08002B2CF9AE}" pid="87" name="IVID62415D6">
    <vt:lpwstr/>
  </property>
  <property fmtid="{D5CDD505-2E9C-101B-9397-08002B2CF9AE}" pid="88" name="IVID27641707">
    <vt:lpwstr/>
  </property>
  <property fmtid="{D5CDD505-2E9C-101B-9397-08002B2CF9AE}" pid="89" name="IVID193412D2">
    <vt:lpwstr/>
  </property>
  <property fmtid="{D5CDD505-2E9C-101B-9397-08002B2CF9AE}" pid="90" name="IVID304312E4">
    <vt:lpwstr/>
  </property>
  <property fmtid="{D5CDD505-2E9C-101B-9397-08002B2CF9AE}" pid="91" name="IVID133115E8">
    <vt:lpwstr/>
  </property>
  <property fmtid="{D5CDD505-2E9C-101B-9397-08002B2CF9AE}" pid="92" name="IVID263016DE">
    <vt:lpwstr/>
  </property>
  <property fmtid="{D5CDD505-2E9C-101B-9397-08002B2CF9AE}" pid="93" name="IVID83E14EA">
    <vt:lpwstr/>
  </property>
  <property fmtid="{D5CDD505-2E9C-101B-9397-08002B2CF9AE}" pid="94" name="IVID1CF41E48">
    <vt:lpwstr/>
  </property>
  <property fmtid="{D5CDD505-2E9C-101B-9397-08002B2CF9AE}" pid="95" name="IVID33A1CE0">
    <vt:lpwstr/>
  </property>
  <property fmtid="{D5CDD505-2E9C-101B-9397-08002B2CF9AE}" pid="96" name="IVID315A18FB">
    <vt:lpwstr/>
  </property>
  <property fmtid="{D5CDD505-2E9C-101B-9397-08002B2CF9AE}" pid="97" name="IVID114213D2">
    <vt:lpwstr/>
  </property>
  <property fmtid="{D5CDD505-2E9C-101B-9397-08002B2CF9AE}" pid="98" name="IVID393619EA">
    <vt:lpwstr/>
  </property>
  <property fmtid="{D5CDD505-2E9C-101B-9397-08002B2CF9AE}" pid="99" name="IVID18E93022">
    <vt:lpwstr/>
  </property>
  <property fmtid="{D5CDD505-2E9C-101B-9397-08002B2CF9AE}" pid="100" name="IVID242E11FA">
    <vt:lpwstr/>
  </property>
  <property fmtid="{D5CDD505-2E9C-101B-9397-08002B2CF9AE}" pid="101" name="IVID1E1811D7">
    <vt:lpwstr/>
  </property>
  <property fmtid="{D5CDD505-2E9C-101B-9397-08002B2CF9AE}" pid="102" name="IVID106810EF">
    <vt:lpwstr/>
  </property>
  <property fmtid="{D5CDD505-2E9C-101B-9397-08002B2CF9AE}" pid="103" name="IVIDEF02D15">
    <vt:lpwstr/>
  </property>
  <property fmtid="{D5CDD505-2E9C-101B-9397-08002B2CF9AE}" pid="104" name="IVID360E18DC">
    <vt:lpwstr/>
  </property>
  <property fmtid="{D5CDD505-2E9C-101B-9397-08002B2CF9AE}" pid="105" name="IVID366D16D2">
    <vt:lpwstr/>
  </property>
  <property fmtid="{D5CDD505-2E9C-101B-9397-08002B2CF9AE}" pid="106" name="IVID2A4814EC">
    <vt:lpwstr/>
  </property>
  <property fmtid="{D5CDD505-2E9C-101B-9397-08002B2CF9AE}" pid="107" name="IVID384310FC">
    <vt:lpwstr/>
  </property>
  <property fmtid="{D5CDD505-2E9C-101B-9397-08002B2CF9AE}" pid="108" name="IVID2C371601">
    <vt:lpwstr/>
  </property>
  <property fmtid="{D5CDD505-2E9C-101B-9397-08002B2CF9AE}" pid="109" name="IVID351C11F7">
    <vt:lpwstr/>
  </property>
  <property fmtid="{D5CDD505-2E9C-101B-9397-08002B2CF9AE}" pid="110" name="IVID55718D1">
    <vt:lpwstr/>
  </property>
  <property fmtid="{D5CDD505-2E9C-101B-9397-08002B2CF9AE}" pid="111" name="IVID203A15F7">
    <vt:lpwstr/>
  </property>
  <property fmtid="{D5CDD505-2E9C-101B-9397-08002B2CF9AE}" pid="112" name="IVID332614FC">
    <vt:lpwstr/>
  </property>
  <property fmtid="{D5CDD505-2E9C-101B-9397-08002B2CF9AE}" pid="113" name="IVID3E3D1302">
    <vt:lpwstr/>
  </property>
  <property fmtid="{D5CDD505-2E9C-101B-9397-08002B2CF9AE}" pid="114" name="IVID36003D1F">
    <vt:lpwstr/>
  </property>
  <property fmtid="{D5CDD505-2E9C-101B-9397-08002B2CF9AE}" pid="115" name="IVIDD1512F7">
    <vt:lpwstr/>
  </property>
  <property fmtid="{D5CDD505-2E9C-101B-9397-08002B2CF9AE}" pid="116" name="IVID3F5B1BD0">
    <vt:lpwstr/>
  </property>
  <property fmtid="{D5CDD505-2E9C-101B-9397-08002B2CF9AE}" pid="117" name="IVID322215DB">
    <vt:lpwstr/>
  </property>
</Properties>
</file>