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92" yWindow="0" windowWidth="2580" windowHeight="1752" tabRatio="913" firstSheet="9" activeTab="13"/>
  </bookViews>
  <sheets>
    <sheet name="VXXXX" sheetId="12" state="veryHidden" r:id="rId1"/>
    <sheet name="겉표지" sheetId="42" r:id="rId2"/>
    <sheet name="공지사항1페이지" sheetId="80" r:id="rId3"/>
    <sheet name="부과내역(부과총괄표)2페이지" sheetId="67" r:id="rId4"/>
    <sheet name="경비비, 청소비3페이지" sheetId="81" r:id="rId5"/>
    <sheet name="소독비, 승강기유지비,소방시설점검비4페이지" sheetId="82" r:id="rId6"/>
    <sheet name="수선유지비, 장기수선충당금, 위탁수수료5페이지" sheetId="83" r:id="rId7"/>
    <sheet name="화재보험료, 폐기물수수료, 대표회의운영비, 선거관리운영비" sheetId="84" r:id="rId8"/>
    <sheet name="부과내역(수도 및 전기)7페이지" sheetId="74" r:id="rId9"/>
    <sheet name="부과내역(승강기전기료)8페이지" sheetId="47" r:id="rId10"/>
    <sheet name="부과내역서 (예금현황 관리외수입지출)9페이지" sheetId="48" r:id="rId11"/>
    <sheet name="부과내역서(수익기금4)10페이지" sheetId="71" r:id="rId12"/>
    <sheet name="매월소장님 보고(인쇄안함)" sheetId="72" r:id="rId13"/>
    <sheet name="미납집계표" sheetId="85" r:id="rId14"/>
    <sheet name="대표회의보고용(인쇄안함)" sheetId="43" r:id="rId15"/>
    <sheet name="인쇄안함-체납세대변경" sheetId="73" r:id="rId16"/>
    <sheet name="장충 이자조사표" sheetId="75" r:id="rId17"/>
    <sheet name="Sheet3" sheetId="79" r:id="rId18"/>
  </sheets>
  <externalReferences>
    <externalReference r:id="rId19"/>
  </externalReferences>
  <definedNames>
    <definedName name="_xlnm.Print_Area" localSheetId="1">겉표지!$A$1:$I$48</definedName>
    <definedName name="_xlnm.Print_Area" localSheetId="14">'대표회의보고용(인쇄안함)'!$A$1:$H$42</definedName>
    <definedName name="_xlnm.Print_Area" localSheetId="3">'부과내역(부과총괄표)2페이지'!$A$1:$N$54</definedName>
    <definedName name="_xlnm.Print_Area" localSheetId="9">'부과내역(승강기전기료)8페이지'!$A$1:$G$51</definedName>
  </definedNames>
  <calcPr calcId="124519"/>
</workbook>
</file>

<file path=xl/calcChain.xml><?xml version="1.0" encoding="utf-8"?>
<calcChain xmlns="http://schemas.openxmlformats.org/spreadsheetml/2006/main">
  <c r="E39" i="85"/>
  <c r="D39"/>
  <c r="C39"/>
  <c r="B39"/>
  <c r="E347" i="43"/>
  <c r="D347"/>
  <c r="J348"/>
  <c r="E346"/>
  <c r="D346"/>
  <c r="J345"/>
  <c r="G345" s="1"/>
  <c r="J344"/>
  <c r="G344" s="1"/>
  <c r="J343"/>
  <c r="G343" s="1"/>
  <c r="J342"/>
  <c r="G342" s="1"/>
  <c r="J341"/>
  <c r="G341" s="1"/>
  <c r="E340"/>
  <c r="D340"/>
  <c r="J339"/>
  <c r="G339" s="1"/>
  <c r="J338"/>
  <c r="G338" s="1"/>
  <c r="J337"/>
  <c r="G337" s="1"/>
  <c r="J336"/>
  <c r="G336" s="1"/>
  <c r="J335"/>
  <c r="G335"/>
  <c r="J334"/>
  <c r="G334" s="1"/>
  <c r="J333"/>
  <c r="G333" s="1"/>
  <c r="J332"/>
  <c r="G332" s="1"/>
  <c r="J331"/>
  <c r="G331" s="1"/>
  <c r="J330"/>
  <c r="G330" s="1"/>
  <c r="J329"/>
  <c r="G329" s="1"/>
  <c r="J328"/>
  <c r="G328" s="1"/>
  <c r="J327"/>
  <c r="G327" s="1"/>
  <c r="J326"/>
  <c r="G326" s="1"/>
  <c r="J325"/>
  <c r="G325" s="1"/>
  <c r="J324"/>
  <c r="G324" s="1"/>
  <c r="J323"/>
  <c r="G323" s="1"/>
  <c r="F5" i="71"/>
  <c r="F4"/>
  <c r="O54"/>
  <c r="M34" i="48"/>
  <c r="M65"/>
  <c r="M64"/>
  <c r="D28" i="67"/>
  <c r="Q16"/>
  <c r="M26" i="74"/>
  <c r="H61" i="84"/>
  <c r="D52" i="67"/>
  <c r="J346" i="43" l="1"/>
  <c r="G346" s="1"/>
  <c r="J347"/>
  <c r="G347" s="1"/>
  <c r="J340"/>
  <c r="G340" s="1"/>
  <c r="F34" i="67" l="1"/>
  <c r="F35"/>
  <c r="F36"/>
  <c r="F37"/>
  <c r="F38"/>
  <c r="F39"/>
  <c r="E41"/>
  <c r="E35"/>
  <c r="E36"/>
  <c r="E37"/>
  <c r="E38"/>
  <c r="E39"/>
  <c r="E34"/>
  <c r="J293" i="43"/>
  <c r="J294"/>
  <c r="J295"/>
  <c r="J296"/>
  <c r="J297"/>
  <c r="J298"/>
  <c r="J299"/>
  <c r="J300"/>
  <c r="J301"/>
  <c r="J302"/>
  <c r="G302" s="1"/>
  <c r="J303"/>
  <c r="J304"/>
  <c r="J305"/>
  <c r="J306"/>
  <c r="J307"/>
  <c r="J308"/>
  <c r="J309"/>
  <c r="J310"/>
  <c r="G310" s="1"/>
  <c r="J311"/>
  <c r="J312"/>
  <c r="G312" s="1"/>
  <c r="J313"/>
  <c r="J314"/>
  <c r="G314" s="1"/>
  <c r="J315"/>
  <c r="J316"/>
  <c r="J317"/>
  <c r="G304"/>
  <c r="G293"/>
  <c r="G294"/>
  <c r="G295"/>
  <c r="G296"/>
  <c r="G297"/>
  <c r="G298"/>
  <c r="G299"/>
  <c r="G300"/>
  <c r="G301"/>
  <c r="G303"/>
  <c r="E316"/>
  <c r="E315"/>
  <c r="D315"/>
  <c r="G313"/>
  <c r="G311"/>
  <c r="E309"/>
  <c r="D309"/>
  <c r="G308"/>
  <c r="G307"/>
  <c r="G306"/>
  <c r="G305"/>
  <c r="J292"/>
  <c r="G292" s="1"/>
  <c r="C25" i="85"/>
  <c r="E25"/>
  <c r="D25"/>
  <c r="B25"/>
  <c r="D316" i="43" l="1"/>
  <c r="G315"/>
  <c r="G13" i="73"/>
  <c r="G309" i="43" l="1"/>
  <c r="G316"/>
  <c r="P25" i="71" l="1"/>
  <c r="N14" i="67"/>
  <c r="H16"/>
  <c r="N16"/>
  <c r="E49" i="84"/>
  <c r="E51"/>
  <c r="H51" s="1"/>
  <c r="E45"/>
  <c r="C52"/>
  <c r="H49"/>
  <c r="H45"/>
  <c r="G43"/>
  <c r="D45" s="1"/>
  <c r="E47" s="1"/>
  <c r="H47" s="1"/>
  <c r="H40"/>
  <c r="E286" i="43"/>
  <c r="D286"/>
  <c r="J285"/>
  <c r="G285" s="1"/>
  <c r="J284"/>
  <c r="G284" s="1"/>
  <c r="J283"/>
  <c r="G283" s="1"/>
  <c r="J282"/>
  <c r="G282" s="1"/>
  <c r="J281"/>
  <c r="G281" s="1"/>
  <c r="E280"/>
  <c r="D280"/>
  <c r="J279"/>
  <c r="G279" s="1"/>
  <c r="J278"/>
  <c r="G278" s="1"/>
  <c r="J277"/>
  <c r="G277" s="1"/>
  <c r="J276"/>
  <c r="G276" s="1"/>
  <c r="J275"/>
  <c r="G275" s="1"/>
  <c r="J274"/>
  <c r="G274" s="1"/>
  <c r="J273"/>
  <c r="G273" s="1"/>
  <c r="J272"/>
  <c r="G272" s="1"/>
  <c r="J271"/>
  <c r="G271" s="1"/>
  <c r="J270"/>
  <c r="G270" s="1"/>
  <c r="J269"/>
  <c r="G269" s="1"/>
  <c r="J268"/>
  <c r="G268" s="1"/>
  <c r="J267"/>
  <c r="G267" s="1"/>
  <c r="J266"/>
  <c r="G266" s="1"/>
  <c r="J265"/>
  <c r="G265" s="1"/>
  <c r="J264"/>
  <c r="G264" s="1"/>
  <c r="I66" i="48"/>
  <c r="F66"/>
  <c r="M38" i="83"/>
  <c r="I38"/>
  <c r="F38"/>
  <c r="H10"/>
  <c r="E46" i="84" l="1"/>
  <c r="H46" s="1"/>
  <c r="E50"/>
  <c r="H50" s="1"/>
  <c r="E48"/>
  <c r="H48" s="1"/>
  <c r="H52"/>
  <c r="N52" s="1"/>
  <c r="E287" i="43"/>
  <c r="D287"/>
  <c r="J286"/>
  <c r="G286" s="1"/>
  <c r="J280"/>
  <c r="N7" i="85"/>
  <c r="B11"/>
  <c r="E11"/>
  <c r="D11"/>
  <c r="H66"/>
  <c r="H65"/>
  <c r="H64"/>
  <c r="H63"/>
  <c r="H62"/>
  <c r="H61"/>
  <c r="H60"/>
  <c r="H59"/>
  <c r="H58"/>
  <c r="H57"/>
  <c r="H56"/>
  <c r="H55"/>
  <c r="H54"/>
  <c r="H53"/>
  <c r="H52"/>
  <c r="G280" i="43" l="1"/>
  <c r="J287"/>
  <c r="G287" s="1"/>
  <c r="H22" i="67"/>
  <c r="H23"/>
  <c r="H24"/>
  <c r="H25"/>
  <c r="H26"/>
  <c r="H17"/>
  <c r="H18"/>
  <c r="H19"/>
  <c r="H20"/>
  <c r="G259" i="43"/>
  <c r="J259"/>
  <c r="D258"/>
  <c r="J258" s="1"/>
  <c r="G258" s="1"/>
  <c r="E258"/>
  <c r="E252"/>
  <c r="E259" s="1"/>
  <c r="J257"/>
  <c r="G257" s="1"/>
  <c r="J256"/>
  <c r="G256" s="1"/>
  <c r="J255"/>
  <c r="G255" s="1"/>
  <c r="J254"/>
  <c r="G254" s="1"/>
  <c r="J253"/>
  <c r="G253" s="1"/>
  <c r="D252"/>
  <c r="D259" s="1"/>
  <c r="J251"/>
  <c r="G251" s="1"/>
  <c r="J250"/>
  <c r="G250" s="1"/>
  <c r="J249"/>
  <c r="G249" s="1"/>
  <c r="J248"/>
  <c r="G248" s="1"/>
  <c r="J247"/>
  <c r="G247" s="1"/>
  <c r="J246"/>
  <c r="G246" s="1"/>
  <c r="J245"/>
  <c r="G245" s="1"/>
  <c r="J244"/>
  <c r="G244" s="1"/>
  <c r="J243"/>
  <c r="G243" s="1"/>
  <c r="J242"/>
  <c r="G242" s="1"/>
  <c r="J241"/>
  <c r="G241" s="1"/>
  <c r="J240"/>
  <c r="G240" s="1"/>
  <c r="J239"/>
  <c r="G239" s="1"/>
  <c r="J238"/>
  <c r="G238" s="1"/>
  <c r="J237"/>
  <c r="G237" s="1"/>
  <c r="J236"/>
  <c r="G236" s="1"/>
  <c r="M38" i="74"/>
  <c r="H38"/>
  <c r="J252" i="43" l="1"/>
  <c r="G252" s="1"/>
  <c r="D27" i="67" l="1"/>
  <c r="K67" i="85"/>
  <c r="J67"/>
  <c r="N54"/>
  <c r="N55"/>
  <c r="N56"/>
  <c r="N57"/>
  <c r="N58"/>
  <c r="N59"/>
  <c r="O59" s="1"/>
  <c r="N60"/>
  <c r="O60" s="1"/>
  <c r="N61"/>
  <c r="O61" s="1"/>
  <c r="N62"/>
  <c r="O62" s="1"/>
  <c r="N63"/>
  <c r="O63" s="1"/>
  <c r="N64"/>
  <c r="O64" s="1"/>
  <c r="N65"/>
  <c r="O65" s="1"/>
  <c r="N66"/>
  <c r="O66" s="1"/>
  <c r="N53"/>
  <c r="J190" i="43"/>
  <c r="J191"/>
  <c r="J192"/>
  <c r="J193"/>
  <c r="J194"/>
  <c r="J195"/>
  <c r="J196"/>
  <c r="T13" i="71"/>
  <c r="K54"/>
  <c r="F6" s="1"/>
  <c r="N67" i="85" l="1"/>
  <c r="J229" i="43"/>
  <c r="G229" s="1"/>
  <c r="J228"/>
  <c r="G228" s="1"/>
  <c r="J227"/>
  <c r="J226"/>
  <c r="G226" s="1"/>
  <c r="J225"/>
  <c r="G225" s="1"/>
  <c r="J224"/>
  <c r="G224" s="1"/>
  <c r="J223"/>
  <c r="G223" s="1"/>
  <c r="J222"/>
  <c r="G222" s="1"/>
  <c r="J221"/>
  <c r="G221" s="1"/>
  <c r="E220"/>
  <c r="E230" s="1"/>
  <c r="D220"/>
  <c r="D230" s="1"/>
  <c r="J219"/>
  <c r="G219" s="1"/>
  <c r="J218"/>
  <c r="G218" s="1"/>
  <c r="J217"/>
  <c r="G217" s="1"/>
  <c r="J216"/>
  <c r="G216" s="1"/>
  <c r="J215"/>
  <c r="G215" s="1"/>
  <c r="J214"/>
  <c r="G214" s="1"/>
  <c r="J213"/>
  <c r="G213" s="1"/>
  <c r="J212"/>
  <c r="G212" s="1"/>
  <c r="J211"/>
  <c r="G211" s="1"/>
  <c r="J210"/>
  <c r="G210" s="1"/>
  <c r="J209"/>
  <c r="G209" s="1"/>
  <c r="J208"/>
  <c r="G208" s="1"/>
  <c r="J207"/>
  <c r="G207" s="1"/>
  <c r="J206"/>
  <c r="G206" s="1"/>
  <c r="J205"/>
  <c r="G205" s="1"/>
  <c r="J204"/>
  <c r="G204" s="1"/>
  <c r="J220" l="1"/>
  <c r="G220" s="1"/>
  <c r="J230" l="1"/>
  <c r="H67" i="85" l="1"/>
  <c r="C67"/>
  <c r="D67"/>
  <c r="E67"/>
  <c r="O53"/>
  <c r="O54"/>
  <c r="O55"/>
  <c r="O56"/>
  <c r="O57"/>
  <c r="O58"/>
  <c r="N52"/>
  <c r="O52" s="1"/>
  <c r="I67"/>
  <c r="K121"/>
  <c r="J121"/>
  <c r="H121"/>
  <c r="E121"/>
  <c r="D121"/>
  <c r="C121"/>
  <c r="N120"/>
  <c r="N119"/>
  <c r="N118"/>
  <c r="N117"/>
  <c r="N116"/>
  <c r="N115"/>
  <c r="N114"/>
  <c r="N113"/>
  <c r="N112"/>
  <c r="N111"/>
  <c r="N110"/>
  <c r="N109"/>
  <c r="N108"/>
  <c r="J179" i="43"/>
  <c r="J180"/>
  <c r="J181"/>
  <c r="J182"/>
  <c r="J183"/>
  <c r="J184"/>
  <c r="J185"/>
  <c r="J186"/>
  <c r="G186" s="1"/>
  <c r="J187"/>
  <c r="J189"/>
  <c r="J197" s="1"/>
  <c r="G192"/>
  <c r="G196"/>
  <c r="J173"/>
  <c r="J174"/>
  <c r="J175"/>
  <c r="G175" s="1"/>
  <c r="J176"/>
  <c r="J177"/>
  <c r="G177" s="1"/>
  <c r="J178"/>
  <c r="G179"/>
  <c r="G181"/>
  <c r="G185"/>
  <c r="G191"/>
  <c r="G193"/>
  <c r="G184"/>
  <c r="G190"/>
  <c r="G194"/>
  <c r="G183"/>
  <c r="G174"/>
  <c r="E188"/>
  <c r="E198" s="1"/>
  <c r="D188"/>
  <c r="D198" s="1"/>
  <c r="G182"/>
  <c r="G178"/>
  <c r="G176"/>
  <c r="G173"/>
  <c r="J172"/>
  <c r="G172" s="1"/>
  <c r="I58" i="48"/>
  <c r="P23" i="67"/>
  <c r="J188" i="43" l="1"/>
  <c r="G188" s="1"/>
  <c r="J198"/>
  <c r="O67" i="85"/>
  <c r="N121"/>
  <c r="G180" i="43"/>
  <c r="H25" i="48" l="1"/>
  <c r="J165" i="43" l="1"/>
  <c r="J164"/>
  <c r="G164" s="1"/>
  <c r="J163"/>
  <c r="G163" s="1"/>
  <c r="J162"/>
  <c r="G162" s="1"/>
  <c r="J161"/>
  <c r="J160"/>
  <c r="J159"/>
  <c r="J158"/>
  <c r="J156"/>
  <c r="G156" s="1"/>
  <c r="J155"/>
  <c r="J154"/>
  <c r="J153"/>
  <c r="J152"/>
  <c r="J151"/>
  <c r="G151" s="1"/>
  <c r="J150"/>
  <c r="G150" s="1"/>
  <c r="J149"/>
  <c r="G149" s="1"/>
  <c r="J148"/>
  <c r="G148" s="1"/>
  <c r="J147"/>
  <c r="G147" s="1"/>
  <c r="J146"/>
  <c r="G146" s="1"/>
  <c r="J145"/>
  <c r="G145" s="1"/>
  <c r="J144"/>
  <c r="G144" s="1"/>
  <c r="J143"/>
  <c r="J142"/>
  <c r="G142" s="1"/>
  <c r="J141"/>
  <c r="G141" s="1"/>
  <c r="E157"/>
  <c r="E167" s="1"/>
  <c r="D157"/>
  <c r="D167" s="1"/>
  <c r="L50" i="47"/>
  <c r="K50"/>
  <c r="M49"/>
  <c r="D49" s="1"/>
  <c r="E49" s="1"/>
  <c r="F49" s="1"/>
  <c r="M48"/>
  <c r="D48" s="1"/>
  <c r="E48" s="1"/>
  <c r="F48" s="1"/>
  <c r="M47"/>
  <c r="D47" s="1"/>
  <c r="E47" s="1"/>
  <c r="F47" s="1"/>
  <c r="M46"/>
  <c r="D46" s="1"/>
  <c r="E46" s="1"/>
  <c r="F46" s="1"/>
  <c r="M45"/>
  <c r="D45" s="1"/>
  <c r="E45" s="1"/>
  <c r="F45" s="1"/>
  <c r="M44"/>
  <c r="D44" s="1"/>
  <c r="E44" s="1"/>
  <c r="F44" s="1"/>
  <c r="M43"/>
  <c r="D43" s="1"/>
  <c r="E43" s="1"/>
  <c r="F43" s="1"/>
  <c r="M42"/>
  <c r="D42" s="1"/>
  <c r="E42" s="1"/>
  <c r="F42" s="1"/>
  <c r="M41"/>
  <c r="D41" s="1"/>
  <c r="E41" s="1"/>
  <c r="F41" s="1"/>
  <c r="M40"/>
  <c r="D40" s="1"/>
  <c r="E40" s="1"/>
  <c r="F40" s="1"/>
  <c r="M39"/>
  <c r="D39" s="1"/>
  <c r="E39" s="1"/>
  <c r="F39" s="1"/>
  <c r="M38"/>
  <c r="D38" s="1"/>
  <c r="E38" s="1"/>
  <c r="F38" s="1"/>
  <c r="M37"/>
  <c r="D37" s="1"/>
  <c r="E37" s="1"/>
  <c r="F37" s="1"/>
  <c r="M36"/>
  <c r="D36" s="1"/>
  <c r="E36" s="1"/>
  <c r="F36" s="1"/>
  <c r="M35"/>
  <c r="D35" s="1"/>
  <c r="E35" s="1"/>
  <c r="F35" s="1"/>
  <c r="M34"/>
  <c r="D34" s="1"/>
  <c r="E34" s="1"/>
  <c r="F34" s="1"/>
  <c r="M33"/>
  <c r="D33" s="1"/>
  <c r="E33" s="1"/>
  <c r="F33" s="1"/>
  <c r="M32"/>
  <c r="D32" s="1"/>
  <c r="E32" s="1"/>
  <c r="F32" s="1"/>
  <c r="M31"/>
  <c r="D31" s="1"/>
  <c r="E31" s="1"/>
  <c r="F31" s="1"/>
  <c r="M30"/>
  <c r="D30" s="1"/>
  <c r="E30" s="1"/>
  <c r="F30" s="1"/>
  <c r="M29"/>
  <c r="D29" s="1"/>
  <c r="E29" s="1"/>
  <c r="F29" s="1"/>
  <c r="M28"/>
  <c r="D28" s="1"/>
  <c r="E28" s="1"/>
  <c r="F28" s="1"/>
  <c r="M27"/>
  <c r="D27" s="1"/>
  <c r="E27" s="1"/>
  <c r="F27" s="1"/>
  <c r="M26"/>
  <c r="D26" s="1"/>
  <c r="E26" s="1"/>
  <c r="F26" s="1"/>
  <c r="M25"/>
  <c r="D25" s="1"/>
  <c r="E25" s="1"/>
  <c r="F25" s="1"/>
  <c r="M24"/>
  <c r="D24" s="1"/>
  <c r="E24" s="1"/>
  <c r="F24" s="1"/>
  <c r="M23"/>
  <c r="D23" s="1"/>
  <c r="E23" s="1"/>
  <c r="F23" s="1"/>
  <c r="M22"/>
  <c r="D22" s="1"/>
  <c r="E22" s="1"/>
  <c r="F22" s="1"/>
  <c r="M21"/>
  <c r="D21" s="1"/>
  <c r="E21" s="1"/>
  <c r="F21" s="1"/>
  <c r="M20"/>
  <c r="D20" s="1"/>
  <c r="E20" s="1"/>
  <c r="F20" s="1"/>
  <c r="M19"/>
  <c r="D19" s="1"/>
  <c r="E19" s="1"/>
  <c r="F19" s="1"/>
  <c r="M18"/>
  <c r="D18" s="1"/>
  <c r="E18" s="1"/>
  <c r="F18" s="1"/>
  <c r="M17"/>
  <c r="D17" s="1"/>
  <c r="E17" s="1"/>
  <c r="F17" s="1"/>
  <c r="M16"/>
  <c r="D16" s="1"/>
  <c r="E16" s="1"/>
  <c r="F16" s="1"/>
  <c r="M15"/>
  <c r="D15" s="1"/>
  <c r="E15" s="1"/>
  <c r="F15" s="1"/>
  <c r="M14"/>
  <c r="D14" s="1"/>
  <c r="E14" s="1"/>
  <c r="F14" s="1"/>
  <c r="M13"/>
  <c r="D13" s="1"/>
  <c r="E13" s="1"/>
  <c r="F13" s="1"/>
  <c r="M12"/>
  <c r="D12" s="1"/>
  <c r="E12" s="1"/>
  <c r="F12" s="1"/>
  <c r="M11"/>
  <c r="D11" s="1"/>
  <c r="E11" s="1"/>
  <c r="F11" s="1"/>
  <c r="M10"/>
  <c r="D10" s="1"/>
  <c r="E10" s="1"/>
  <c r="F10" s="1"/>
  <c r="M9"/>
  <c r="D9" s="1"/>
  <c r="E9" s="1"/>
  <c r="F9" s="1"/>
  <c r="M8"/>
  <c r="D8" s="1"/>
  <c r="E8" s="1"/>
  <c r="F8" s="1"/>
  <c r="M7"/>
  <c r="D7" s="1"/>
  <c r="E7" s="1"/>
  <c r="F7" s="1"/>
  <c r="M6"/>
  <c r="D6" s="1"/>
  <c r="E6" s="1"/>
  <c r="F6" s="1"/>
  <c r="M5"/>
  <c r="D5" s="1"/>
  <c r="E5" s="1"/>
  <c r="F5" s="1"/>
  <c r="M4"/>
  <c r="D4" s="1"/>
  <c r="C50"/>
  <c r="D50" l="1"/>
  <c r="M50"/>
  <c r="J166" i="43"/>
  <c r="J157"/>
  <c r="J167"/>
  <c r="E4" i="47"/>
  <c r="F4" s="1"/>
  <c r="F50" s="1"/>
  <c r="N19" i="71" l="1"/>
  <c r="N27"/>
  <c r="O41" i="67" l="1"/>
  <c r="E33" l="1"/>
  <c r="F33" s="1"/>
  <c r="J111" i="43"/>
  <c r="J112"/>
  <c r="J113"/>
  <c r="J114"/>
  <c r="J115"/>
  <c r="J116"/>
  <c r="J117"/>
  <c r="J118"/>
  <c r="J119"/>
  <c r="J120"/>
  <c r="J121"/>
  <c r="J122"/>
  <c r="J123"/>
  <c r="J124"/>
  <c r="J125"/>
  <c r="J127"/>
  <c r="J128"/>
  <c r="L127" s="1"/>
  <c r="J129"/>
  <c r="J130"/>
  <c r="J131"/>
  <c r="J132"/>
  <c r="J133"/>
  <c r="J134"/>
  <c r="J110"/>
  <c r="E126"/>
  <c r="J126" s="1"/>
  <c r="D126"/>
  <c r="D136" s="1"/>
  <c r="Q12" i="71"/>
  <c r="Q11"/>
  <c r="J136" i="43" l="1"/>
  <c r="J135"/>
  <c r="D36" i="67"/>
  <c r="D40"/>
  <c r="D39"/>
  <c r="D37"/>
  <c r="D34"/>
  <c r="F41"/>
  <c r="P40"/>
  <c r="D33"/>
  <c r="D35"/>
  <c r="D38"/>
  <c r="E136" i="43"/>
  <c r="D41" i="67" l="1"/>
  <c r="H13" i="48"/>
  <c r="E27" i="67" l="1"/>
  <c r="J64" i="43"/>
  <c r="J65"/>
  <c r="J66"/>
  <c r="J67"/>
  <c r="J68"/>
  <c r="J69"/>
  <c r="J70"/>
  <c r="J71"/>
  <c r="J72"/>
  <c r="J60"/>
  <c r="J61"/>
  <c r="J62"/>
  <c r="J59"/>
  <c r="P16" i="71"/>
  <c r="M56" i="48" l="1"/>
  <c r="M52"/>
  <c r="Q53" i="74" l="1"/>
  <c r="AL46"/>
  <c r="AK46"/>
  <c r="AM45"/>
  <c r="AM44"/>
  <c r="AM43"/>
  <c r="AM42"/>
  <c r="AM50" s="1"/>
  <c r="AS38"/>
  <c r="AS34"/>
  <c r="AS33"/>
  <c r="AJ33"/>
  <c r="AS32"/>
  <c r="AJ32"/>
  <c r="AS31"/>
  <c r="AS30"/>
  <c r="AK30"/>
  <c r="AK29"/>
  <c r="AS28"/>
  <c r="AS27"/>
  <c r="AJ27"/>
  <c r="AS25"/>
  <c r="AL25"/>
  <c r="AS24"/>
  <c r="AJ24"/>
  <c r="M39"/>
  <c r="H26"/>
  <c r="AS23"/>
  <c r="AL23"/>
  <c r="AS22"/>
  <c r="AS26" s="1"/>
  <c r="AK21"/>
  <c r="AS19"/>
  <c r="AL19"/>
  <c r="AS18"/>
  <c r="AJ18"/>
  <c r="AJ17" s="1"/>
  <c r="AS17"/>
  <c r="AM17"/>
  <c r="AS16"/>
  <c r="AS21" s="1"/>
  <c r="AM16"/>
  <c r="AM18"/>
  <c r="AA16"/>
  <c r="AK12"/>
  <c r="AM11"/>
  <c r="AL11"/>
  <c r="AM10"/>
  <c r="AL10"/>
  <c r="AM9"/>
  <c r="U10"/>
  <c r="AK6"/>
  <c r="Q10"/>
  <c r="AB9" l="1"/>
  <c r="AM12"/>
  <c r="AS39"/>
  <c r="H39"/>
  <c r="AL30" s="1"/>
  <c r="G46"/>
  <c r="AL32"/>
  <c r="AI2"/>
  <c r="AJ19"/>
  <c r="AL9"/>
  <c r="AM46"/>
  <c r="L50" l="1"/>
  <c r="V50" s="1"/>
  <c r="L49"/>
  <c r="V49" s="1"/>
  <c r="L48"/>
  <c r="V48" s="1"/>
  <c r="L47"/>
  <c r="V47" s="1"/>
  <c r="L52"/>
  <c r="V52" s="1"/>
  <c r="L51"/>
  <c r="V51" s="1"/>
  <c r="L46"/>
  <c r="V46" s="1"/>
  <c r="AA17"/>
  <c r="V53" l="1"/>
  <c r="AA53" s="1"/>
  <c r="C33" i="84" l="1"/>
  <c r="G24"/>
  <c r="D26" s="1"/>
  <c r="E28" s="1"/>
  <c r="H28" s="1"/>
  <c r="K21"/>
  <c r="H21"/>
  <c r="F21"/>
  <c r="C13"/>
  <c r="A4"/>
  <c r="G4" s="1"/>
  <c r="D6" s="1"/>
  <c r="E28" i="83"/>
  <c r="H28" s="1"/>
  <c r="E29"/>
  <c r="E30"/>
  <c r="H30" s="1"/>
  <c r="E31"/>
  <c r="E32"/>
  <c r="H32" s="1"/>
  <c r="E27"/>
  <c r="E26"/>
  <c r="H26" s="1"/>
  <c r="C54"/>
  <c r="G45"/>
  <c r="D47" s="1"/>
  <c r="C33"/>
  <c r="H31"/>
  <c r="H29"/>
  <c r="H27"/>
  <c r="C21"/>
  <c r="A12"/>
  <c r="C47" i="82"/>
  <c r="M33"/>
  <c r="A38" s="1"/>
  <c r="G38" s="1"/>
  <c r="D40" s="1"/>
  <c r="C31"/>
  <c r="M17"/>
  <c r="A22" s="1"/>
  <c r="G22" s="1"/>
  <c r="D24" s="1"/>
  <c r="C15"/>
  <c r="M1"/>
  <c r="A6" s="1"/>
  <c r="G6" s="1"/>
  <c r="D10" i="81"/>
  <c r="C48"/>
  <c r="D46"/>
  <c r="G38"/>
  <c r="D41" s="1"/>
  <c r="C30"/>
  <c r="D28"/>
  <c r="G20"/>
  <c r="D23" s="1"/>
  <c r="M15"/>
  <c r="C12"/>
  <c r="D5"/>
  <c r="G79" i="43"/>
  <c r="G80"/>
  <c r="G81"/>
  <c r="G82"/>
  <c r="G83"/>
  <c r="G84"/>
  <c r="G85"/>
  <c r="G86"/>
  <c r="G87"/>
  <c r="G88"/>
  <c r="G89"/>
  <c r="G90"/>
  <c r="G91"/>
  <c r="G92"/>
  <c r="G93"/>
  <c r="G94"/>
  <c r="G96"/>
  <c r="G97"/>
  <c r="G98"/>
  <c r="G99"/>
  <c r="G100"/>
  <c r="G101"/>
  <c r="G102"/>
  <c r="G103"/>
  <c r="E63"/>
  <c r="D63"/>
  <c r="N31" i="71"/>
  <c r="E49" i="83" l="1"/>
  <c r="H49" s="1"/>
  <c r="E51"/>
  <c r="H51" s="1"/>
  <c r="E53"/>
  <c r="H53" s="1"/>
  <c r="E48"/>
  <c r="H48" s="1"/>
  <c r="E50"/>
  <c r="H50" s="1"/>
  <c r="E52"/>
  <c r="H52" s="1"/>
  <c r="E47"/>
  <c r="H47" s="1"/>
  <c r="G12"/>
  <c r="D14" s="1"/>
  <c r="E11" i="84"/>
  <c r="H11" s="1"/>
  <c r="E9"/>
  <c r="H9" s="1"/>
  <c r="E7"/>
  <c r="H7" s="1"/>
  <c r="E10"/>
  <c r="H10" s="1"/>
  <c r="E12"/>
  <c r="H12" s="1"/>
  <c r="E8"/>
  <c r="H8" s="1"/>
  <c r="E6"/>
  <c r="H6" s="1"/>
  <c r="E9" i="81"/>
  <c r="H9" s="1"/>
  <c r="E7"/>
  <c r="H7" s="1"/>
  <c r="E5"/>
  <c r="H5" s="1"/>
  <c r="E8"/>
  <c r="H8" s="1"/>
  <c r="E6"/>
  <c r="H6" s="1"/>
  <c r="E42"/>
  <c r="H42" s="1"/>
  <c r="E44"/>
  <c r="H44" s="1"/>
  <c r="E41"/>
  <c r="H41" s="1"/>
  <c r="E43"/>
  <c r="H43" s="1"/>
  <c r="E45"/>
  <c r="H45" s="1"/>
  <c r="H25"/>
  <c r="H23"/>
  <c r="E27"/>
  <c r="H27" s="1"/>
  <c r="H24"/>
  <c r="E26"/>
  <c r="H26" s="1"/>
  <c r="E73" i="43"/>
  <c r="J63"/>
  <c r="E27" i="84"/>
  <c r="H27" s="1"/>
  <c r="E31"/>
  <c r="H31" s="1"/>
  <c r="E29"/>
  <c r="H29" s="1"/>
  <c r="E26"/>
  <c r="H26" s="1"/>
  <c r="E32"/>
  <c r="H32" s="1"/>
  <c r="E30"/>
  <c r="H30" s="1"/>
  <c r="E11" i="81"/>
  <c r="H11" s="1"/>
  <c r="E10"/>
  <c r="H10" s="1"/>
  <c r="E46"/>
  <c r="H46" s="1"/>
  <c r="E47"/>
  <c r="H47" s="1"/>
  <c r="E29"/>
  <c r="H29" s="1"/>
  <c r="H28"/>
  <c r="H33" i="83"/>
  <c r="M23" s="1"/>
  <c r="M1"/>
  <c r="D8" i="82"/>
  <c r="E11"/>
  <c r="H11" s="1"/>
  <c r="E13"/>
  <c r="H13" s="1"/>
  <c r="E9"/>
  <c r="H9" s="1"/>
  <c r="E10"/>
  <c r="H10" s="1"/>
  <c r="E12"/>
  <c r="H12" s="1"/>
  <c r="E14"/>
  <c r="H14" s="1"/>
  <c r="E8"/>
  <c r="H8" s="1"/>
  <c r="E25"/>
  <c r="H25" s="1"/>
  <c r="E29"/>
  <c r="H29" s="1"/>
  <c r="E27"/>
  <c r="H27" s="1"/>
  <c r="E40"/>
  <c r="H40" s="1"/>
  <c r="E46"/>
  <c r="H46" s="1"/>
  <c r="E44"/>
  <c r="H44" s="1"/>
  <c r="E42"/>
  <c r="H42" s="1"/>
  <c r="E24"/>
  <c r="H24" s="1"/>
  <c r="E30"/>
  <c r="H30" s="1"/>
  <c r="E28"/>
  <c r="H28" s="1"/>
  <c r="E26"/>
  <c r="H26" s="1"/>
  <c r="E41"/>
  <c r="H41" s="1"/>
  <c r="E45"/>
  <c r="H45" s="1"/>
  <c r="E43"/>
  <c r="H43" s="1"/>
  <c r="H15"/>
  <c r="N15" s="1"/>
  <c r="D73" i="43"/>
  <c r="H48" i="81" l="1"/>
  <c r="N48" s="1"/>
  <c r="H31" i="82"/>
  <c r="N31" s="1"/>
  <c r="E16" i="83"/>
  <c r="H16" s="1"/>
  <c r="E18"/>
  <c r="H18" s="1"/>
  <c r="E15"/>
  <c r="H15" s="1"/>
  <c r="E19"/>
  <c r="H19" s="1"/>
  <c r="E20"/>
  <c r="H20" s="1"/>
  <c r="E17"/>
  <c r="H17" s="1"/>
  <c r="E14"/>
  <c r="H14" s="1"/>
  <c r="H13" i="84"/>
  <c r="N13" s="1"/>
  <c r="H54" i="83"/>
  <c r="N54" s="1"/>
  <c r="H12" i="81"/>
  <c r="N12" s="1"/>
  <c r="H33" i="84"/>
  <c r="N33" s="1"/>
  <c r="H30" i="81"/>
  <c r="N30" s="1"/>
  <c r="H47" i="82"/>
  <c r="N47" s="1"/>
  <c r="H21" i="83" l="1"/>
  <c r="N21" s="1"/>
  <c r="I46" i="48"/>
  <c r="F46"/>
  <c r="I41"/>
  <c r="F41"/>
  <c r="M39"/>
  <c r="M47"/>
  <c r="M31"/>
  <c r="M32"/>
  <c r="M33"/>
  <c r="M35"/>
  <c r="M36"/>
  <c r="M37"/>
  <c r="M38"/>
  <c r="M40"/>
  <c r="M42"/>
  <c r="M43"/>
  <c r="M44"/>
  <c r="M45"/>
  <c r="M48"/>
  <c r="Q41" i="67"/>
  <c r="S39"/>
  <c r="S38"/>
  <c r="S37"/>
  <c r="S36"/>
  <c r="S35"/>
  <c r="S34"/>
  <c r="S33"/>
  <c r="F49" i="48" l="1"/>
  <c r="M46"/>
  <c r="M41"/>
  <c r="I49"/>
  <c r="S41" i="67"/>
  <c r="R41"/>
  <c r="M49" i="48" l="1"/>
  <c r="AV38" i="74"/>
  <c r="AV32"/>
  <c r="AV28"/>
  <c r="AV27"/>
  <c r="D104" i="43"/>
  <c r="E95"/>
  <c r="D95"/>
  <c r="G78"/>
  <c r="N13" i="71"/>
  <c r="N12"/>
  <c r="N11"/>
  <c r="H27" i="67"/>
  <c r="K21"/>
  <c r="C13" i="72"/>
  <c r="E24"/>
  <c r="E21" i="67"/>
  <c r="E28" s="1"/>
  <c r="D13" i="72"/>
  <c r="D25"/>
  <c r="M53" i="48"/>
  <c r="E22" i="72"/>
  <c r="E14"/>
  <c r="E15"/>
  <c r="E16"/>
  <c r="E17"/>
  <c r="E18"/>
  <c r="E19"/>
  <c r="E20"/>
  <c r="E21"/>
  <c r="E23"/>
  <c r="E12"/>
  <c r="E11"/>
  <c r="E7"/>
  <c r="I59" i="48"/>
  <c r="E10" i="72"/>
  <c r="E9"/>
  <c r="E8"/>
  <c r="E6"/>
  <c r="F58" i="48"/>
  <c r="F59" s="1"/>
  <c r="D21" i="67"/>
  <c r="H15"/>
  <c r="G11" i="43"/>
  <c r="D37"/>
  <c r="D28"/>
  <c r="M57" i="48"/>
  <c r="M55"/>
  <c r="M54"/>
  <c r="M50"/>
  <c r="H13" i="67"/>
  <c r="G20" i="43"/>
  <c r="H8" i="67"/>
  <c r="G24" i="43"/>
  <c r="G25"/>
  <c r="G26"/>
  <c r="G27"/>
  <c r="G29"/>
  <c r="G30"/>
  <c r="G31"/>
  <c r="G32"/>
  <c r="G33"/>
  <c r="G34"/>
  <c r="G35"/>
  <c r="E36"/>
  <c r="G36" s="1"/>
  <c r="H6" i="67"/>
  <c r="H7"/>
  <c r="H12"/>
  <c r="M51" i="48"/>
  <c r="E13" i="72"/>
  <c r="E25"/>
  <c r="C25"/>
  <c r="H14" i="67"/>
  <c r="G23" i="43"/>
  <c r="H4" i="67"/>
  <c r="F25" i="72"/>
  <c r="G14" i="43"/>
  <c r="G13"/>
  <c r="G15"/>
  <c r="G22"/>
  <c r="G19"/>
  <c r="G12"/>
  <c r="G21"/>
  <c r="G18"/>
  <c r="O45" i="67"/>
  <c r="H10"/>
  <c r="E17" i="43"/>
  <c r="G17" s="1"/>
  <c r="H5" i="67"/>
  <c r="D38" i="43" l="1"/>
  <c r="G95"/>
  <c r="E28"/>
  <c r="G28" s="1"/>
  <c r="D105"/>
  <c r="G104"/>
  <c r="E37"/>
  <c r="G37" s="1"/>
  <c r="H21" i="67"/>
  <c r="H28" s="1"/>
  <c r="N21"/>
  <c r="E105" i="43"/>
  <c r="G105" s="1"/>
  <c r="M58" i="48"/>
  <c r="M59" s="1"/>
  <c r="H27"/>
  <c r="H9" i="67"/>
  <c r="E16" i="43"/>
  <c r="G16" s="1"/>
  <c r="K27" i="67"/>
  <c r="N27" s="1"/>
  <c r="O52"/>
  <c r="F52"/>
  <c r="E52"/>
  <c r="AV30" i="74"/>
  <c r="AV22"/>
  <c r="AV33"/>
  <c r="AV16"/>
  <c r="K28" i="67" l="1"/>
  <c r="M31"/>
  <c r="AL29" i="74"/>
  <c r="J38" i="43"/>
  <c r="N11" i="67"/>
  <c r="H11"/>
  <c r="N6"/>
  <c r="AV39" i="74"/>
  <c r="N9" i="67" l="1"/>
  <c r="N13"/>
  <c r="N12"/>
  <c r="E38" i="43"/>
  <c r="G38" s="1"/>
  <c r="N15" i="67"/>
  <c r="N10"/>
  <c r="N8"/>
  <c r="N7"/>
  <c r="N5"/>
  <c r="N4" l="1"/>
  <c r="N28" s="1"/>
</calcChain>
</file>

<file path=xl/comments1.xml><?xml version="1.0" encoding="utf-8"?>
<comments xmlns="http://schemas.openxmlformats.org/spreadsheetml/2006/main">
  <authors>
    <author>user</author>
  </authors>
  <commentList>
    <comment ref="E4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자동입력
</t>
        </r>
      </text>
    </comment>
  </commentList>
</comments>
</file>

<file path=xl/sharedStrings.xml><?xml version="1.0" encoding="utf-8"?>
<sst xmlns="http://schemas.openxmlformats.org/spreadsheetml/2006/main" count="2177" uniqueCount="998">
  <si>
    <t xml:space="preserve"> </t>
    <phoneticPr fontId="2" type="noConversion"/>
  </si>
  <si>
    <t>금          액</t>
    <phoneticPr fontId="2" type="noConversion"/>
  </si>
  <si>
    <t>▶</t>
  </si>
  <si>
    <t>합                  계</t>
    <phoneticPr fontId="2" type="noConversion"/>
  </si>
  <si>
    <t xml:space="preserve">      ❀ 관리비 연체시에는 관리규약에 정한 연체료를 부담하오니 납기내에 납부하시기 바랍니다.</t>
    <phoneticPr fontId="2" type="noConversion"/>
  </si>
  <si>
    <t xml:space="preserve">납 부 은 행  </t>
    <phoneticPr fontId="2" type="noConversion"/>
  </si>
  <si>
    <t>211001-04-037504</t>
    <phoneticPr fontId="2" type="noConversion"/>
  </si>
  <si>
    <t>215036-51-007590</t>
    <phoneticPr fontId="2" type="noConversion"/>
  </si>
  <si>
    <t>100-014-722831</t>
    <phoneticPr fontId="2" type="noConversion"/>
  </si>
  <si>
    <t>102400-01-000367</t>
    <phoneticPr fontId="2" type="noConversion"/>
  </si>
  <si>
    <t>1005-301-004035</t>
    <phoneticPr fontId="2" type="noConversion"/>
  </si>
  <si>
    <t>335-910003-99304</t>
    <phoneticPr fontId="2" type="noConversion"/>
  </si>
  <si>
    <t xml:space="preserve"> </t>
    <phoneticPr fontId="2" type="noConversion"/>
  </si>
  <si>
    <t xml:space="preserve">  3. 도시가스(031-946-7229, 7296)로 연락하여 정산하여야 합니다.</t>
    <phoneticPr fontId="2" type="noConversion"/>
  </si>
  <si>
    <t xml:space="preserve">  </t>
    <phoneticPr fontId="2" type="noConversion"/>
  </si>
  <si>
    <t xml:space="preserve">      받으시기 바랍니다.</t>
    <phoneticPr fontId="2" type="noConversion"/>
  </si>
  <si>
    <t>❀</t>
  </si>
  <si>
    <t>국민은행</t>
    <phoneticPr fontId="2" type="noConversion"/>
  </si>
  <si>
    <t>신한은행</t>
    <phoneticPr fontId="2" type="noConversion"/>
  </si>
  <si>
    <t>우체국</t>
    <phoneticPr fontId="2" type="noConversion"/>
  </si>
  <si>
    <t>우리은행</t>
    <phoneticPr fontId="2" type="noConversion"/>
  </si>
  <si>
    <t>하나은행</t>
    <phoneticPr fontId="2" type="noConversion"/>
  </si>
  <si>
    <t>☏ 947-1491</t>
    <phoneticPr fontId="2" type="noConversion"/>
  </si>
  <si>
    <t>☏ 943-1825</t>
    <phoneticPr fontId="2" type="noConversion"/>
  </si>
  <si>
    <t>☏ 943-2005</t>
    <phoneticPr fontId="2" type="noConversion"/>
  </si>
  <si>
    <t>☏ 948-1111</t>
    <phoneticPr fontId="2" type="noConversion"/>
  </si>
  <si>
    <t>관리비 납부 안내</t>
    <phoneticPr fontId="2" type="noConversion"/>
  </si>
  <si>
    <t>운정지점</t>
    <phoneticPr fontId="2" type="noConversion"/>
  </si>
  <si>
    <t>교하지점</t>
    <phoneticPr fontId="2" type="noConversion"/>
  </si>
  <si>
    <t>파주연천축협</t>
    <phoneticPr fontId="2" type="noConversion"/>
  </si>
  <si>
    <r>
      <t xml:space="preserve">      ❀ 무통장 입금,  계좌이체 시 송금란에 반드시  </t>
    </r>
    <r>
      <rPr>
        <u/>
        <sz val="10"/>
        <rFont val="굴림"/>
        <family val="3"/>
        <charset val="129"/>
      </rPr>
      <t>동.호수</t>
    </r>
    <r>
      <rPr>
        <sz val="10"/>
        <rFont val="굴림"/>
        <family val="3"/>
        <charset val="129"/>
      </rPr>
      <t>를 기입하시기 바랍니다.</t>
    </r>
    <phoneticPr fontId="2" type="noConversion"/>
  </si>
  <si>
    <t xml:space="preserve"> www.worldmerdian.kr</t>
    <phoneticPr fontId="2" type="noConversion"/>
  </si>
  <si>
    <t>단위농협</t>
    <phoneticPr fontId="2" type="noConversion"/>
  </si>
  <si>
    <t xml:space="preserve">      ❀ 전출.입시 주민 협조안내</t>
    <phoneticPr fontId="2" type="noConversion"/>
  </si>
  <si>
    <t xml:space="preserve">  1. 전출(이사)시에는 2-3일전에 관리실에 통보하여 중간관리비를 정산하여야 합니다.(자동이체해지)</t>
    <phoneticPr fontId="2" type="noConversion"/>
  </si>
  <si>
    <t xml:space="preserve">  4. 전입세대에서는 관리소에서 입주자카드를 작성하고 차량스티커(차량등록증 지참)를 교부</t>
    <phoneticPr fontId="2" type="noConversion"/>
  </si>
  <si>
    <t>☏ 948-6281</t>
    <phoneticPr fontId="2" type="noConversion"/>
  </si>
  <si>
    <r>
      <t xml:space="preserve">      ❀ </t>
    </r>
    <r>
      <rPr>
        <u/>
        <sz val="10"/>
        <rFont val="굴림"/>
        <family val="3"/>
        <charset val="129"/>
      </rPr>
      <t>관리비 자동이체는 각 은행방문후 신청</t>
    </r>
    <r>
      <rPr>
        <sz val="10"/>
        <rFont val="굴림"/>
        <family val="3"/>
        <charset val="129"/>
      </rPr>
      <t>하시기 바랍니다.(공지사항-관리비납부업무 참고)</t>
    </r>
    <phoneticPr fontId="2" type="noConversion"/>
  </si>
  <si>
    <t xml:space="preserve">                    (마감일이 공휴일인 경우 다음날 납부마감) </t>
    <phoneticPr fontId="2" type="noConversion"/>
  </si>
  <si>
    <t>공동전기료</t>
    <phoneticPr fontId="2" type="noConversion"/>
  </si>
  <si>
    <t>승강기전기료</t>
    <phoneticPr fontId="2" type="noConversion"/>
  </si>
  <si>
    <t>인터넷업체외</t>
    <phoneticPr fontId="2" type="noConversion"/>
  </si>
  <si>
    <t>부과차</t>
    <phoneticPr fontId="2" type="noConversion"/>
  </si>
  <si>
    <t>하수도</t>
    <phoneticPr fontId="2" type="noConversion"/>
  </si>
  <si>
    <t>상수도</t>
    <phoneticPr fontId="2" type="noConversion"/>
  </si>
  <si>
    <t>나. 면적별 부과내역</t>
    <phoneticPr fontId="2" type="noConversion"/>
  </si>
  <si>
    <t>"======================================================="</t>
  </si>
  <si>
    <t>합                계</t>
    <phoneticPr fontId="2" type="noConversion"/>
  </si>
  <si>
    <t>소       계</t>
    <phoneticPr fontId="2" type="noConversion"/>
  </si>
  <si>
    <t>수도료감면</t>
    <phoneticPr fontId="2" type="noConversion"/>
  </si>
  <si>
    <t>물이용부담금</t>
    <phoneticPr fontId="2" type="noConversion"/>
  </si>
  <si>
    <t>당월부과액</t>
    <phoneticPr fontId="2" type="noConversion"/>
  </si>
  <si>
    <t>관 리 비 발 생 액</t>
    <phoneticPr fontId="2" type="noConversion"/>
  </si>
  <si>
    <t>구       분</t>
    <phoneticPr fontId="2" type="noConversion"/>
  </si>
  <si>
    <t>관 리 비 부 과 총 괄 표</t>
    <phoneticPr fontId="2" type="noConversion"/>
  </si>
  <si>
    <t>☏ 957-6240</t>
    <phoneticPr fontId="2" type="noConversion"/>
  </si>
  <si>
    <t>하    수    도</t>
    <phoneticPr fontId="2" type="noConversion"/>
  </si>
  <si>
    <t>전기료카드할인</t>
    <phoneticPr fontId="2" type="noConversion"/>
  </si>
  <si>
    <t>중계기전기료</t>
    <phoneticPr fontId="2" type="noConversion"/>
  </si>
  <si>
    <t>T  V  수신료</t>
    <phoneticPr fontId="2" type="noConversion"/>
  </si>
  <si>
    <t>항목</t>
    <phoneticPr fontId="2" type="noConversion"/>
  </si>
  <si>
    <t>증감원인</t>
    <phoneticPr fontId="2" type="noConversion"/>
  </si>
  <si>
    <t>소계</t>
    <phoneticPr fontId="2" type="noConversion"/>
  </si>
  <si>
    <t>전기료</t>
    <phoneticPr fontId="2" type="noConversion"/>
  </si>
  <si>
    <t>경비용역비</t>
    <phoneticPr fontId="2" type="noConversion"/>
  </si>
  <si>
    <t>승강기유지비</t>
    <phoneticPr fontId="2" type="noConversion"/>
  </si>
  <si>
    <t>위탁관리수수료</t>
    <phoneticPr fontId="2" type="noConversion"/>
  </si>
  <si>
    <t>화재보험료</t>
    <phoneticPr fontId="2" type="noConversion"/>
  </si>
  <si>
    <t>수선유지비</t>
    <phoneticPr fontId="2" type="noConversion"/>
  </si>
  <si>
    <t>생활폐기물수수료</t>
    <phoneticPr fontId="2" type="noConversion"/>
  </si>
  <si>
    <t>대표회의운영비</t>
    <phoneticPr fontId="2" type="noConversion"/>
  </si>
  <si>
    <t>선거관리위원운영비</t>
    <phoneticPr fontId="2" type="noConversion"/>
  </si>
  <si>
    <t>세대사용료</t>
    <phoneticPr fontId="2" type="noConversion"/>
  </si>
  <si>
    <t>TV수신료</t>
    <phoneticPr fontId="2" type="noConversion"/>
  </si>
  <si>
    <t>동대표 회의 참석에 따라 변동</t>
    <phoneticPr fontId="2" type="noConversion"/>
  </si>
  <si>
    <t>사용량에 따라 변동</t>
    <phoneticPr fontId="2" type="noConversion"/>
  </si>
  <si>
    <t>- 빼기 -는 -</t>
    <phoneticPr fontId="2" type="noConversion"/>
  </si>
  <si>
    <t>검침대행비(한전)</t>
    <phoneticPr fontId="2" type="noConversion"/>
  </si>
  <si>
    <t>어린이집임대료</t>
    <phoneticPr fontId="2" type="noConversion"/>
  </si>
  <si>
    <t xml:space="preserve">  </t>
  </si>
  <si>
    <t>일반관리비</t>
    <phoneticPr fontId="2" type="noConversion"/>
  </si>
  <si>
    <t>청소용역비</t>
    <phoneticPr fontId="2" type="noConversion"/>
  </si>
  <si>
    <t>소독용역비</t>
    <phoneticPr fontId="2" type="noConversion"/>
  </si>
  <si>
    <t>장기수선충당금</t>
    <phoneticPr fontId="2" type="noConversion"/>
  </si>
  <si>
    <t>주민 사용량에 따라 변동</t>
    <phoneticPr fontId="2" type="noConversion"/>
  </si>
  <si>
    <t>수도료</t>
    <phoneticPr fontId="2" type="noConversion"/>
  </si>
  <si>
    <t>알뜰장</t>
    <phoneticPr fontId="2" type="noConversion"/>
  </si>
  <si>
    <r>
      <t xml:space="preserve">2) </t>
    </r>
    <r>
      <rPr>
        <b/>
        <sz val="12.5"/>
        <color indexed="8"/>
        <rFont val="돋움"/>
        <family val="3"/>
        <charset val="129"/>
      </rPr>
      <t>제안이유</t>
    </r>
    <r>
      <rPr>
        <sz val="12.5"/>
        <color indexed="8"/>
        <rFont val="새굴림"/>
        <family val="1"/>
        <charset val="129"/>
      </rPr>
      <t xml:space="preserve"> </t>
    </r>
  </si>
  <si>
    <t>전년대비
증감</t>
    <phoneticPr fontId="2" type="noConversion"/>
  </si>
  <si>
    <t>공용부분 수선및 교체에 따라 변동</t>
    <phoneticPr fontId="2" type="noConversion"/>
  </si>
  <si>
    <r>
      <rPr>
        <sz val="12.5"/>
        <color indexed="8"/>
        <rFont val="새굴림"/>
        <family val="1"/>
        <charset val="129"/>
      </rPr>
      <t xml:space="preserve">     </t>
    </r>
    <r>
      <rPr>
        <sz val="12.5"/>
        <color indexed="8"/>
        <rFont val="돋움"/>
        <family val="3"/>
        <charset val="129"/>
      </rPr>
      <t>관리규약 제</t>
    </r>
    <r>
      <rPr>
        <sz val="12.5"/>
        <color indexed="8"/>
        <rFont val="새굴림"/>
        <family val="1"/>
        <charset val="129"/>
      </rPr>
      <t>27</t>
    </r>
    <r>
      <rPr>
        <sz val="12.5"/>
        <color indexed="8"/>
        <rFont val="돋움"/>
        <family val="3"/>
        <charset val="129"/>
      </rPr>
      <t>조</t>
    </r>
    <r>
      <rPr>
        <sz val="12.5"/>
        <color indexed="8"/>
        <rFont val="새굴림"/>
        <family val="1"/>
        <charset val="129"/>
      </rPr>
      <t>(</t>
    </r>
    <r>
      <rPr>
        <sz val="12.5"/>
        <color indexed="8"/>
        <rFont val="돋움"/>
        <family val="3"/>
        <charset val="129"/>
      </rPr>
      <t>입주자대표회의의 의결사항</t>
    </r>
    <r>
      <rPr>
        <sz val="12.5"/>
        <color indexed="8"/>
        <rFont val="새굴림"/>
        <family val="1"/>
        <charset val="129"/>
      </rPr>
      <t xml:space="preserve">), </t>
    </r>
    <r>
      <rPr>
        <sz val="12.5"/>
        <color indexed="8"/>
        <rFont val="돋움"/>
        <family val="3"/>
        <charset val="129"/>
      </rPr>
      <t>규약 제</t>
    </r>
    <r>
      <rPr>
        <sz val="12.5"/>
        <color indexed="8"/>
        <rFont val="새굴림"/>
        <family val="1"/>
        <charset val="129"/>
      </rPr>
      <t>61</t>
    </r>
    <r>
      <rPr>
        <sz val="12.5"/>
        <color indexed="8"/>
        <rFont val="돋움"/>
        <family val="3"/>
        <charset val="129"/>
      </rPr>
      <t>조</t>
    </r>
    <r>
      <rPr>
        <sz val="12.5"/>
        <color indexed="8"/>
        <rFont val="새굴림"/>
        <family val="1"/>
        <charset val="129"/>
      </rPr>
      <t>(</t>
    </r>
    <r>
      <rPr>
        <sz val="12.5"/>
        <color indexed="8"/>
        <rFont val="돋움"/>
        <family val="3"/>
        <charset val="129"/>
      </rPr>
      <t xml:space="preserve">관리비 및 사용료의 집행)에 따라  </t>
    </r>
    <phoneticPr fontId="2" type="noConversion"/>
  </si>
  <si>
    <r>
      <rPr>
        <b/>
        <sz val="12.5"/>
        <color indexed="8"/>
        <rFont val="돋움"/>
        <family val="3"/>
        <charset val="129"/>
      </rPr>
      <t>4</t>
    </r>
    <r>
      <rPr>
        <b/>
        <sz val="12.5"/>
        <color indexed="8"/>
        <rFont val="새굴림"/>
        <family val="1"/>
        <charset val="129"/>
      </rPr>
      <t>) 비용추</t>
    </r>
    <r>
      <rPr>
        <b/>
        <sz val="12.5"/>
        <color indexed="8"/>
        <rFont val="돋움"/>
        <family val="3"/>
        <charset val="129"/>
      </rPr>
      <t>계서</t>
    </r>
    <r>
      <rPr>
        <b/>
        <sz val="12.5"/>
        <color indexed="8"/>
        <rFont val="새굴림"/>
        <family val="1"/>
        <charset val="129"/>
      </rPr>
      <t xml:space="preserve"> : </t>
    </r>
    <r>
      <rPr>
        <b/>
        <sz val="12.5"/>
        <color indexed="8"/>
        <rFont val="돋움"/>
        <family val="3"/>
        <charset val="129"/>
      </rPr>
      <t>없음</t>
    </r>
    <phoneticPr fontId="2" type="noConversion"/>
  </si>
  <si>
    <r>
      <rPr>
        <b/>
        <sz val="12.5"/>
        <color indexed="8"/>
        <rFont val="돋움"/>
        <family val="3"/>
        <charset val="129"/>
      </rPr>
      <t>5</t>
    </r>
    <r>
      <rPr>
        <b/>
        <sz val="12.5"/>
        <color indexed="8"/>
        <rFont val="새굴림"/>
        <family val="1"/>
        <charset val="129"/>
      </rPr>
      <t xml:space="preserve">) 참고사항 : </t>
    </r>
    <r>
      <rPr>
        <sz val="12"/>
        <color indexed="8"/>
        <rFont val="새굴림"/>
        <family val="1"/>
        <charset val="129"/>
      </rPr>
      <t>가. 근거규정 : 관리규약 제27조, 제61조(관리비및 사용료의 집행)</t>
    </r>
    <phoneticPr fontId="2" type="noConversion"/>
  </si>
  <si>
    <t>㎡</t>
  </si>
  <si>
    <t>상    수    도</t>
    <phoneticPr fontId="2" type="noConversion"/>
  </si>
  <si>
    <t>보육시설
포함</t>
    <phoneticPr fontId="2" type="noConversion"/>
  </si>
  <si>
    <t>수도료감면</t>
    <phoneticPr fontId="2" type="noConversion"/>
  </si>
  <si>
    <t>과 목 별 부 과 내 역</t>
    <phoneticPr fontId="2" type="noConversion"/>
  </si>
  <si>
    <r>
      <t>"</t>
    </r>
    <r>
      <rPr>
        <sz val="11"/>
        <rFont val="맑은 고딕"/>
        <family val="3"/>
        <charset val="129"/>
      </rPr>
      <t>=======================================================</t>
    </r>
    <r>
      <rPr>
        <sz val="11"/>
        <color indexed="9"/>
        <rFont val="맑은 고딕"/>
        <family val="3"/>
        <charset val="129"/>
      </rPr>
      <t>"</t>
    </r>
    <phoneticPr fontId="2" type="noConversion"/>
  </si>
  <si>
    <t>건강보험료</t>
    <phoneticPr fontId="2" type="noConversion"/>
  </si>
  <si>
    <t>2.54%에서 2.665%로 인상</t>
    <phoneticPr fontId="2" type="noConversion"/>
  </si>
  <si>
    <t>요양보험료</t>
    <phoneticPr fontId="2" type="noConversion"/>
  </si>
  <si>
    <t>4.78%에서 6.55%로 인상</t>
    <phoneticPr fontId="2" type="noConversion"/>
  </si>
  <si>
    <t>계</t>
    <phoneticPr fontId="2" type="noConversion"/>
  </si>
  <si>
    <t>여 비 교 통 비</t>
    <phoneticPr fontId="2" type="noConversion"/>
  </si>
  <si>
    <t>▶ 자재구입 및 은행, 우체국 업무 외</t>
    <phoneticPr fontId="2" type="noConversion"/>
  </si>
  <si>
    <t>통     신     비</t>
    <phoneticPr fontId="2" type="noConversion"/>
  </si>
  <si>
    <t>우     편     료</t>
    <phoneticPr fontId="2" type="noConversion"/>
  </si>
  <si>
    <t>도 서 인 쇄 비</t>
    <phoneticPr fontId="2" type="noConversion"/>
  </si>
  <si>
    <t>사무용품비,관리용품소모품비</t>
    <phoneticPr fontId="2" type="noConversion"/>
  </si>
  <si>
    <t>제 세 공 과 금</t>
    <phoneticPr fontId="2" type="noConversion"/>
  </si>
  <si>
    <t>잡              비</t>
    <phoneticPr fontId="2" type="noConversion"/>
  </si>
  <si>
    <t>합             계</t>
    <phoneticPr fontId="2" type="noConversion"/>
  </si>
  <si>
    <t>나. 면적별 부과액:</t>
    <phoneticPr fontId="2" type="noConversion"/>
  </si>
  <si>
    <t>(135㎡이하)</t>
    <phoneticPr fontId="2" type="noConversion"/>
  </si>
  <si>
    <t>＝</t>
    <phoneticPr fontId="2" type="noConversion"/>
  </si>
  <si>
    <t>(135㎡초과)</t>
    <phoneticPr fontId="2" type="noConversion"/>
  </si>
  <si>
    <t>=</t>
    <phoneticPr fontId="2" type="noConversion"/>
  </si>
  <si>
    <t>㎡</t>
    <phoneticPr fontId="2" type="noConversion"/>
  </si>
  <si>
    <t>세대수</t>
    <phoneticPr fontId="2" type="noConversion"/>
  </si>
  <si>
    <t>단가(㎡)</t>
    <phoneticPr fontId="2" type="noConversion"/>
  </si>
  <si>
    <t>세대당부과액</t>
    <phoneticPr fontId="2" type="noConversion"/>
  </si>
  <si>
    <t>총부과금액</t>
    <phoneticPr fontId="2" type="noConversion"/>
  </si>
  <si>
    <t>비  고</t>
    <phoneticPr fontId="2" type="noConversion"/>
  </si>
  <si>
    <t>계</t>
    <phoneticPr fontId="2" type="noConversion"/>
  </si>
  <si>
    <t>부과차</t>
    <phoneticPr fontId="2" type="noConversion"/>
  </si>
  <si>
    <t xml:space="preserve">2. 경     비     비 </t>
    <phoneticPr fontId="2" type="noConversion"/>
  </si>
  <si>
    <t xml:space="preserve"> 가. 산출내역</t>
    <phoneticPr fontId="2" type="noConversion"/>
  </si>
  <si>
    <t>구              분</t>
    <phoneticPr fontId="2" type="noConversion"/>
  </si>
  <si>
    <t>금          액</t>
    <phoneticPr fontId="2" type="noConversion"/>
  </si>
  <si>
    <t>비      고</t>
    <phoneticPr fontId="2" type="noConversion"/>
  </si>
  <si>
    <t>경비 관리 용역비</t>
    <phoneticPr fontId="2" type="noConversion"/>
  </si>
  <si>
    <t>＝</t>
    <phoneticPr fontId="2" type="noConversion"/>
  </si>
  <si>
    <t>세대당부과액</t>
    <phoneticPr fontId="2" type="noConversion"/>
  </si>
  <si>
    <t>부과차</t>
    <phoneticPr fontId="2" type="noConversion"/>
  </si>
  <si>
    <t>3. 청 소  용  역  비</t>
    <phoneticPr fontId="2" type="noConversion"/>
  </si>
  <si>
    <t>구              분</t>
    <phoneticPr fontId="2" type="noConversion"/>
  </si>
  <si>
    <t>금          액</t>
    <phoneticPr fontId="2" type="noConversion"/>
  </si>
  <si>
    <t>청소 관리 용역비</t>
    <phoneticPr fontId="2" type="noConversion"/>
  </si>
  <si>
    <t>4. 실 내 외 소 독 비</t>
    <phoneticPr fontId="2" type="noConversion"/>
  </si>
  <si>
    <t>비                   고</t>
    <phoneticPr fontId="2" type="noConversion"/>
  </si>
  <si>
    <t>소 독 용 역 비</t>
    <phoneticPr fontId="2" type="noConversion"/>
  </si>
  <si>
    <t xml:space="preserve"> 나. 면적별 부과내역</t>
    <phoneticPr fontId="2" type="noConversion"/>
  </si>
  <si>
    <t>(관리면적)</t>
    <phoneticPr fontId="2" type="noConversion"/>
  </si>
  <si>
    <t>5. 승 강 기 유 지 비</t>
    <phoneticPr fontId="2" type="noConversion"/>
  </si>
  <si>
    <t>승강기 관리 용역비</t>
    <phoneticPr fontId="2" type="noConversion"/>
  </si>
  <si>
    <t>구    분</t>
    <phoneticPr fontId="2" type="noConversion"/>
  </si>
  <si>
    <t>항            목</t>
    <phoneticPr fontId="2" type="noConversion"/>
  </si>
  <si>
    <t>월 부과액(원)</t>
    <phoneticPr fontId="2" type="noConversion"/>
  </si>
  <si>
    <t>비     고</t>
    <phoneticPr fontId="2" type="noConversion"/>
  </si>
  <si>
    <t>합      계     금     액</t>
    <phoneticPr fontId="2" type="noConversion"/>
  </si>
  <si>
    <t xml:space="preserve"> </t>
    <phoneticPr fontId="2" type="noConversion"/>
  </si>
  <si>
    <t>나. 면적별 부과내역</t>
    <phoneticPr fontId="2" type="noConversion"/>
  </si>
  <si>
    <t>(관리면적)</t>
    <phoneticPr fontId="2" type="noConversion"/>
  </si>
  <si>
    <t xml:space="preserve"> 가. 산  출  내  역   :</t>
    <phoneticPr fontId="2" type="noConversion"/>
  </si>
  <si>
    <t>구    분</t>
    <phoneticPr fontId="2" type="noConversion"/>
  </si>
  <si>
    <t>금     액</t>
    <phoneticPr fontId="2" type="noConversion"/>
  </si>
  <si>
    <t>비    고</t>
    <phoneticPr fontId="2" type="noConversion"/>
  </si>
  <si>
    <t>위탁관리비</t>
    <phoneticPr fontId="2" type="noConversion"/>
  </si>
  <si>
    <t>대원종합관리㈜(15. 1. 1 ~ 17.12.31)</t>
    <phoneticPr fontId="2" type="noConversion"/>
  </si>
  <si>
    <t xml:space="preserve"> 가) 주택화재 및 시설배상책임, 승강기배상책임, 놀이터배상책임, 전문인배상책임보험 가입</t>
    <phoneticPr fontId="2" type="noConversion"/>
  </si>
  <si>
    <t>전월지침</t>
    <phoneticPr fontId="2" type="noConversion"/>
  </si>
  <si>
    <t>금월지침</t>
    <phoneticPr fontId="2" type="noConversion"/>
  </si>
  <si>
    <t>총사용량</t>
    <phoneticPr fontId="2" type="noConversion"/>
  </si>
  <si>
    <t>구분</t>
    <phoneticPr fontId="2" type="noConversion"/>
  </si>
  <si>
    <t>사용량</t>
    <phoneticPr fontId="2" type="noConversion"/>
  </si>
  <si>
    <t>고지금액</t>
    <phoneticPr fontId="2" type="noConversion"/>
  </si>
  <si>
    <t>부과금액</t>
    <phoneticPr fontId="2" type="noConversion"/>
  </si>
  <si>
    <t>공용사용량</t>
    <phoneticPr fontId="2" type="noConversion"/>
  </si>
  <si>
    <t>세        대</t>
    <phoneticPr fontId="2" type="noConversion"/>
  </si>
  <si>
    <t>보육.노인정</t>
    <phoneticPr fontId="2" type="noConversion"/>
  </si>
  <si>
    <t>합  계</t>
    <phoneticPr fontId="2" type="noConversion"/>
  </si>
  <si>
    <t>계</t>
    <phoneticPr fontId="2" type="noConversion"/>
  </si>
  <si>
    <t>부과차</t>
    <phoneticPr fontId="2" type="noConversion"/>
  </si>
  <si>
    <t>TEL : (031)946-7195, FAX : 946-7197</t>
    <phoneticPr fontId="2" type="noConversion"/>
  </si>
  <si>
    <t>증 감</t>
    <phoneticPr fontId="2" type="noConversion"/>
  </si>
  <si>
    <t xml:space="preserve"> 1.일반관리비</t>
    <phoneticPr fontId="2" type="noConversion"/>
  </si>
  <si>
    <t xml:space="preserve"> 2.경비비</t>
    <phoneticPr fontId="2" type="noConversion"/>
  </si>
  <si>
    <t xml:space="preserve"> 3.청소비</t>
    <phoneticPr fontId="2" type="noConversion"/>
  </si>
  <si>
    <t xml:space="preserve"> 4.소독용역비</t>
    <phoneticPr fontId="2" type="noConversion"/>
  </si>
  <si>
    <t xml:space="preserve"> 5.승강기유지비</t>
    <phoneticPr fontId="2" type="noConversion"/>
  </si>
  <si>
    <t xml:space="preserve"> 6.소방시설점검비</t>
    <phoneticPr fontId="2" type="noConversion"/>
  </si>
  <si>
    <t xml:space="preserve"> 7.수선유지비</t>
    <phoneticPr fontId="2" type="noConversion"/>
  </si>
  <si>
    <t xml:space="preserve"> 8.장기수선충당금</t>
    <phoneticPr fontId="2" type="noConversion"/>
  </si>
  <si>
    <t xml:space="preserve"> 9.위탁관리수수료</t>
    <phoneticPr fontId="2" type="noConversion"/>
  </si>
  <si>
    <t>10.화재보험료</t>
    <phoneticPr fontId="2" type="noConversion"/>
  </si>
  <si>
    <t>11.생활폐기물수수료</t>
    <phoneticPr fontId="2" type="noConversion"/>
  </si>
  <si>
    <t>12.대표회의운영비</t>
    <phoneticPr fontId="2" type="noConversion"/>
  </si>
  <si>
    <t>6. 소방시설점검비</t>
    <phoneticPr fontId="2" type="noConversion"/>
  </si>
  <si>
    <t>소방시설점검비</t>
    <phoneticPr fontId="2" type="noConversion"/>
  </si>
  <si>
    <t xml:space="preserve"> 가. 산출내역-15년 9월 1일부터 세대 배출용량으로 부과(Kg당 단가111.9원-파주시 고지금액 부과)</t>
    <phoneticPr fontId="2" type="noConversion"/>
  </si>
  <si>
    <t>소방시설점검비</t>
    <phoneticPr fontId="2" type="noConversion"/>
  </si>
  <si>
    <t>해솔마을2단지 월드메르디앙아파트 관리사무소</t>
    <phoneticPr fontId="2" type="noConversion"/>
  </si>
  <si>
    <t xml:space="preserve">▶ 등기발송, 장기체납세대 내용증명등 </t>
    <phoneticPr fontId="2" type="noConversion"/>
  </si>
  <si>
    <t>계</t>
    <phoneticPr fontId="2" type="noConversion"/>
  </si>
  <si>
    <t>계단실 캐노피공사계약금</t>
    <phoneticPr fontId="2" type="noConversion"/>
  </si>
  <si>
    <t>15.10.07</t>
    <phoneticPr fontId="2" type="noConversion"/>
  </si>
  <si>
    <t>(도로명주소:경기도 파주시 와석순환로 347번지(목동동2-117) 우:10893)</t>
    <phoneticPr fontId="2" type="noConversion"/>
  </si>
  <si>
    <t>1. 통학로설치공사총비용:21,000,000-14.11 착수금420만원,14.12 중도금 840만원
2. 16년도 캐노피공사 잔금 75,240,000지급예정임</t>
    <phoneticPr fontId="2" type="noConversion"/>
  </si>
  <si>
    <t xml:space="preserve">▶ 전화요금(사무실2대외), FAX 1대 </t>
    <phoneticPr fontId="2" type="noConversion"/>
  </si>
  <si>
    <t xml:space="preserve"> 가) 면적별 75.65에서 100원씩 부과 (관리규약 및 장기수선수립 계획에 의해 2016년 1월 1일부터 인상적용.)</t>
    <phoneticPr fontId="2" type="noConversion"/>
  </si>
  <si>
    <t>16년최저임금 적용 변동</t>
    <phoneticPr fontId="2" type="noConversion"/>
  </si>
  <si>
    <t>중계기임대료(kt,sk텔레콤)</t>
    <phoneticPr fontId="2" type="noConversion"/>
  </si>
  <si>
    <t>정액(한국,하나로,파워콤) =</t>
    <phoneticPr fontId="2" type="noConversion"/>
  </si>
  <si>
    <t>▶ 전산대여료, 부과내역서대금, 디지털 안내방송비등</t>
    <phoneticPr fontId="2" type="noConversion"/>
  </si>
  <si>
    <r>
      <t xml:space="preserve"> </t>
    </r>
    <r>
      <rPr>
        <sz val="9.5"/>
        <rFont val="맑은 고딕"/>
        <family val="3"/>
        <charset val="129"/>
      </rPr>
      <t>나) 장기수선충당금 사용내역</t>
    </r>
    <phoneticPr fontId="2" type="noConversion"/>
  </si>
  <si>
    <t>전 월 이 월 금</t>
    <phoneticPr fontId="2" type="noConversion"/>
  </si>
  <si>
    <t>당 월 수 입 금</t>
    <phoneticPr fontId="2" type="noConversion"/>
  </si>
  <si>
    <t>당 월 지 출 금</t>
    <phoneticPr fontId="2" type="noConversion"/>
  </si>
  <si>
    <t>KW당 /</t>
    <phoneticPr fontId="2" type="noConversion"/>
  </si>
  <si>
    <t>* 15년 1월부터정부시책에 의해 전용면적 135㎡초과(57평,67평) 공동주택의 일반관리비에 대하여 부가가치세가 과세됩니다.</t>
    <phoneticPr fontId="2" type="noConversion"/>
  </si>
  <si>
    <t>* 15년 1월부터정부시책에 의해 전용면적 135㎡초과(57평,67평) 공동주택의 경비용역비에 대하여 부가가치세가 과세됩니다.</t>
    <phoneticPr fontId="2" type="noConversion"/>
  </si>
  <si>
    <t>* 15년 1월부터정부시책에 의해 전용면적 135㎡초과(57평,67평) 공동주택의 청소용역비에 대하여 부가가치세가 과세됩니다.</t>
    <phoneticPr fontId="2" type="noConversion"/>
  </si>
  <si>
    <t>1. 일 반 관 리 비 - 전월비교표</t>
    <phoneticPr fontId="2" type="noConversion"/>
  </si>
  <si>
    <t xml:space="preserve"> </t>
    <phoneticPr fontId="2" type="noConversion"/>
  </si>
  <si>
    <t>항       목</t>
    <phoneticPr fontId="2" type="noConversion"/>
  </si>
  <si>
    <t>차감</t>
    <phoneticPr fontId="2" type="noConversion"/>
  </si>
  <si>
    <t>차액</t>
    <phoneticPr fontId="2" type="noConversion"/>
  </si>
  <si>
    <t>인건비</t>
    <phoneticPr fontId="2" type="noConversion"/>
  </si>
  <si>
    <t>급        여</t>
    <phoneticPr fontId="2" type="noConversion"/>
  </si>
  <si>
    <t>제  수   당</t>
    <phoneticPr fontId="2" type="noConversion"/>
  </si>
  <si>
    <t>변동없음</t>
    <phoneticPr fontId="2" type="noConversion"/>
  </si>
  <si>
    <t>국민연금</t>
    <phoneticPr fontId="2" type="noConversion"/>
  </si>
  <si>
    <t>건강보험</t>
    <phoneticPr fontId="2" type="noConversion"/>
  </si>
  <si>
    <t xml:space="preserve">산재 . 고용 </t>
    <phoneticPr fontId="2" type="noConversion"/>
  </si>
  <si>
    <t>계</t>
    <phoneticPr fontId="2" type="noConversion"/>
  </si>
  <si>
    <t>여 비 교 통 비</t>
    <phoneticPr fontId="2" type="noConversion"/>
  </si>
  <si>
    <t>통     신     비</t>
    <phoneticPr fontId="2" type="noConversion"/>
  </si>
  <si>
    <t>우     편     료</t>
    <phoneticPr fontId="2" type="noConversion"/>
  </si>
  <si>
    <t>체납세대 내용증명발송 감소</t>
    <phoneticPr fontId="2" type="noConversion"/>
  </si>
  <si>
    <t>도 서 인 쇄 비</t>
    <phoneticPr fontId="2" type="noConversion"/>
  </si>
  <si>
    <t>인쇄물등 증가</t>
    <phoneticPr fontId="2" type="noConversion"/>
  </si>
  <si>
    <t>교육훈련비</t>
    <phoneticPr fontId="2" type="noConversion"/>
  </si>
  <si>
    <t>교육비 감소</t>
    <phoneticPr fontId="2" type="noConversion"/>
  </si>
  <si>
    <t>사무용품비,관리용품소모품비</t>
    <phoneticPr fontId="2" type="noConversion"/>
  </si>
  <si>
    <t>제 세 공 과 금</t>
    <phoneticPr fontId="2" type="noConversion"/>
  </si>
  <si>
    <t>잡            비</t>
    <phoneticPr fontId="2" type="noConversion"/>
  </si>
  <si>
    <t>감 가 상 각 비</t>
    <phoneticPr fontId="2" type="noConversion"/>
  </si>
  <si>
    <t>회계감사비</t>
    <phoneticPr fontId="2" type="noConversion"/>
  </si>
  <si>
    <t>2015년도 외부회계감사비 발생</t>
    <phoneticPr fontId="2" type="noConversion"/>
  </si>
  <si>
    <t>합             계</t>
    <phoneticPr fontId="2" type="noConversion"/>
  </si>
  <si>
    <t>해솔마을2단지월드메르디앙아파트</t>
    <phoneticPr fontId="2" type="noConversion"/>
  </si>
  <si>
    <t>복리후생비</t>
    <phoneticPr fontId="2" type="noConversion"/>
  </si>
  <si>
    <t>변동없음</t>
    <phoneticPr fontId="2" type="noConversion"/>
  </si>
  <si>
    <t>직원변동차이</t>
    <phoneticPr fontId="2" type="noConversion"/>
  </si>
  <si>
    <t>▶ 자격수당, 야간근무수당, 직책수당, 근속수당외</t>
    <phoneticPr fontId="2" type="noConversion"/>
  </si>
  <si>
    <t>야간및휴무수당
근무차이</t>
    <phoneticPr fontId="2" type="noConversion"/>
  </si>
  <si>
    <t>▶( 평균임금+연차)*3/92*30/12</t>
    <phoneticPr fontId="2" type="noConversion"/>
  </si>
  <si>
    <t>▶ 식대 보조비,직원하계휴가비,
야간근로자 특수건강검진비</t>
    <phoneticPr fontId="2" type="noConversion"/>
  </si>
  <si>
    <t>복리후생증가차이</t>
    <phoneticPr fontId="2" type="noConversion"/>
  </si>
  <si>
    <t>▶ 주민 부담분(급여*4.5%)</t>
    <phoneticPr fontId="2" type="noConversion"/>
  </si>
  <si>
    <t xml:space="preserve">▶ 주민 부담분(급여*3.035%)+장기요양보험료(건강보험료*6.55%) </t>
    <phoneticPr fontId="2" type="noConversion"/>
  </si>
  <si>
    <t>▶ 산재·고용보험료</t>
    <phoneticPr fontId="2" type="noConversion"/>
  </si>
  <si>
    <t>직원 고용보험차이</t>
    <phoneticPr fontId="2" type="noConversion"/>
  </si>
  <si>
    <t>산출내역</t>
    <phoneticPr fontId="2" type="noConversion"/>
  </si>
  <si>
    <t xml:space="preserve">관 리 비 부 과 총 괄 표   </t>
    <phoneticPr fontId="2" type="noConversion"/>
  </si>
  <si>
    <t>퇴직충당적립금</t>
    <phoneticPr fontId="2" type="noConversion"/>
  </si>
  <si>
    <t>식대등복리후생비</t>
    <phoneticPr fontId="2" type="noConversion"/>
  </si>
  <si>
    <t>▶ 직원급여(관리소장 외 9명)</t>
    <phoneticPr fontId="2" type="noConversion"/>
  </si>
  <si>
    <t>농협</t>
    <phoneticPr fontId="2" type="noConversion"/>
  </si>
  <si>
    <t>10월분</t>
    <phoneticPr fontId="2" type="noConversion"/>
  </si>
  <si>
    <t>지급수수료</t>
    <phoneticPr fontId="2" type="noConversion"/>
  </si>
  <si>
    <t>직원 작업시 간식대및 커피및 차구입 증가</t>
    <phoneticPr fontId="2" type="noConversion"/>
  </si>
  <si>
    <t>도시가스요금 증가</t>
    <phoneticPr fontId="2" type="noConversion"/>
  </si>
  <si>
    <t>사무용품구입 증가</t>
    <phoneticPr fontId="2" type="noConversion"/>
  </si>
  <si>
    <t>전화요금 감소</t>
    <phoneticPr fontId="2" type="noConversion"/>
  </si>
  <si>
    <t>교통비 증가 (은행,우체국,법원등)</t>
    <phoneticPr fontId="2" type="noConversion"/>
  </si>
  <si>
    <t>내           역</t>
    <phoneticPr fontId="2" type="noConversion"/>
  </si>
  <si>
    <t>* 전동 1, 2층 세대는 제외(단, 2층은 사용을 원하는 세대에 한하여 사용자가 부담한다. )</t>
    <phoneticPr fontId="2" type="noConversion"/>
  </si>
  <si>
    <t>※ 관리비부과차액 - 2016년 11월분</t>
    <phoneticPr fontId="2" type="noConversion"/>
  </si>
  <si>
    <t>2016. 11. 01 ~ 2016. 11. 30 기준</t>
    <phoneticPr fontId="2" type="noConversion"/>
  </si>
  <si>
    <t>11월분</t>
    <phoneticPr fontId="2" type="noConversion"/>
  </si>
  <si>
    <t>우체국예금 잔액증명 발행수수료, 체납세 송달수수료 및 인지대</t>
    <phoneticPr fontId="2" type="noConversion"/>
  </si>
  <si>
    <t xml:space="preserve">                       나. (기타) : 2016년 11월분 관리비부과 내역서 · · · · · · · · · · · · ·(첨부)</t>
    <phoneticPr fontId="2" type="noConversion"/>
  </si>
  <si>
    <t>알뜰장 임대수입</t>
    <phoneticPr fontId="2" type="noConversion"/>
  </si>
  <si>
    <r>
      <t>의안</t>
    </r>
    <r>
      <rPr>
        <b/>
        <u/>
        <sz val="15"/>
        <color indexed="8"/>
        <rFont val="HY견고딕"/>
        <family val="1"/>
        <charset val="129"/>
      </rPr>
      <t>1. 2016</t>
    </r>
    <r>
      <rPr>
        <b/>
        <u/>
        <sz val="15"/>
        <color indexed="8"/>
        <rFont val="돋움"/>
        <family val="3"/>
        <charset val="129"/>
      </rPr>
      <t>년</t>
    </r>
    <r>
      <rPr>
        <b/>
        <u/>
        <sz val="15"/>
        <color indexed="8"/>
        <rFont val="HY견고딕"/>
        <family val="1"/>
        <charset val="129"/>
      </rPr>
      <t xml:space="preserve"> 12</t>
    </r>
    <r>
      <rPr>
        <b/>
        <u/>
        <sz val="15"/>
        <color indexed="8"/>
        <rFont val="돋움"/>
        <family val="3"/>
        <charset val="129"/>
      </rPr>
      <t>월분</t>
    </r>
    <r>
      <rPr>
        <b/>
        <u/>
        <sz val="15"/>
        <color indexed="8"/>
        <rFont val="HY견고딕"/>
        <family val="1"/>
        <charset val="129"/>
      </rPr>
      <t>(2017년 1</t>
    </r>
    <r>
      <rPr>
        <b/>
        <u/>
        <sz val="15"/>
        <color indexed="8"/>
        <rFont val="돋움"/>
        <family val="3"/>
        <charset val="129"/>
      </rPr>
      <t>월 고지</t>
    </r>
    <r>
      <rPr>
        <b/>
        <u/>
        <sz val="15"/>
        <color indexed="8"/>
        <rFont val="HY견고딕"/>
        <family val="1"/>
        <charset val="129"/>
      </rPr>
      <t xml:space="preserve">) </t>
    </r>
    <r>
      <rPr>
        <b/>
        <u/>
        <sz val="15"/>
        <color indexed="8"/>
        <rFont val="돋움"/>
        <family val="3"/>
        <charset val="129"/>
      </rPr>
      <t>부과내역서 심의 건</t>
    </r>
    <phoneticPr fontId="2" type="noConversion"/>
  </si>
  <si>
    <r>
      <t xml:space="preserve">1) </t>
    </r>
    <r>
      <rPr>
        <b/>
        <sz val="12.5"/>
        <color indexed="8"/>
        <rFont val="돋움"/>
        <family val="3"/>
        <charset val="129"/>
      </rPr>
      <t xml:space="preserve">의결주문 </t>
    </r>
    <r>
      <rPr>
        <b/>
        <sz val="12.5"/>
        <color indexed="8"/>
        <rFont val="새굴림"/>
        <family val="1"/>
        <charset val="129"/>
      </rPr>
      <t>:</t>
    </r>
    <r>
      <rPr>
        <sz val="12.5"/>
        <color indexed="8"/>
        <rFont val="새굴림"/>
        <family val="1"/>
        <charset val="129"/>
      </rPr>
      <t xml:space="preserve"> 2016</t>
    </r>
    <r>
      <rPr>
        <sz val="12.5"/>
        <color indexed="8"/>
        <rFont val="돋움"/>
        <family val="3"/>
        <charset val="129"/>
      </rPr>
      <t>년 12월분</t>
    </r>
    <r>
      <rPr>
        <sz val="12.5"/>
        <color indexed="8"/>
        <rFont val="새굴림"/>
        <family val="1"/>
        <charset val="129"/>
      </rPr>
      <t>(2017년 1</t>
    </r>
    <r>
      <rPr>
        <sz val="12.5"/>
        <color indexed="8"/>
        <rFont val="돋움"/>
        <family val="3"/>
        <charset val="129"/>
      </rPr>
      <t>월고지</t>
    </r>
    <r>
      <rPr>
        <sz val="12.5"/>
        <color indexed="8"/>
        <rFont val="새굴림"/>
        <family val="1"/>
        <charset val="129"/>
      </rPr>
      <t xml:space="preserve">) </t>
    </r>
    <r>
      <rPr>
        <sz val="12.5"/>
        <color indexed="8"/>
        <rFont val="돋움"/>
        <family val="3"/>
        <charset val="129"/>
      </rPr>
      <t>관리비 부과내역서 의결을 주문함.</t>
    </r>
    <phoneticPr fontId="2" type="noConversion"/>
  </si>
  <si>
    <t xml:space="preserve">     2016. 12월분 관리비를 입주자 대표회의의 심의 결정을 받고자 제안함</t>
    <phoneticPr fontId="2" type="noConversion"/>
  </si>
  <si>
    <r>
      <t xml:space="preserve">3) </t>
    </r>
    <r>
      <rPr>
        <b/>
        <sz val="12.5"/>
        <color indexed="8"/>
        <rFont val="돋움"/>
        <family val="3"/>
        <charset val="129"/>
      </rPr>
      <t xml:space="preserve">주요내용 </t>
    </r>
    <r>
      <rPr>
        <b/>
        <sz val="12.5"/>
        <color indexed="8"/>
        <rFont val="새굴림"/>
        <family val="1"/>
        <charset val="129"/>
      </rPr>
      <t>(12</t>
    </r>
    <r>
      <rPr>
        <b/>
        <sz val="12.5"/>
        <color indexed="8"/>
        <rFont val="돋움"/>
        <family val="3"/>
        <charset val="129"/>
      </rPr>
      <t>월분 관리비 부과금액</t>
    </r>
    <r>
      <rPr>
        <b/>
        <sz val="12.5"/>
        <color indexed="8"/>
        <rFont val="새굴림"/>
        <family val="1"/>
        <charset val="129"/>
      </rPr>
      <t>)</t>
    </r>
    <phoneticPr fontId="2" type="noConversion"/>
  </si>
  <si>
    <t>전년(12월)
발생금액</t>
    <phoneticPr fontId="2" type="noConversion"/>
  </si>
  <si>
    <t>당월(12월)
발생금액</t>
    <phoneticPr fontId="2" type="noConversion"/>
  </si>
  <si>
    <t>연차충당금, 잡비, 사무용품비 등 감소</t>
    <phoneticPr fontId="2" type="noConversion"/>
  </si>
  <si>
    <t>16.09.30. 계약기간 만료에 따른 감소</t>
    <phoneticPr fontId="2" type="noConversion"/>
  </si>
  <si>
    <t>16년 1월부터 100원으로 인상에 따른 증가</t>
    <phoneticPr fontId="2" type="noConversion"/>
  </si>
  <si>
    <t>임원선거실시에 따른 증가</t>
    <phoneticPr fontId="2" type="noConversion"/>
  </si>
  <si>
    <t>사용량에 따라 변동</t>
    <phoneticPr fontId="2" type="noConversion"/>
  </si>
  <si>
    <t>3세대 증가</t>
    <phoneticPr fontId="2" type="noConversion"/>
  </si>
  <si>
    <t xml:space="preserve"> </t>
    <phoneticPr fontId="2" type="noConversion"/>
  </si>
  <si>
    <t>관리비 부과 비교표</t>
    <phoneticPr fontId="2" type="noConversion"/>
  </si>
  <si>
    <t>항  목</t>
    <phoneticPr fontId="2" type="noConversion"/>
  </si>
  <si>
    <t>피복비</t>
    <phoneticPr fontId="2" type="noConversion"/>
  </si>
  <si>
    <t>기타</t>
    <phoneticPr fontId="2" type="noConversion"/>
  </si>
  <si>
    <t>관리규약 개정 주민 찬,반 동의</t>
    <phoneticPr fontId="2" type="noConversion"/>
  </si>
  <si>
    <t>기타 사항</t>
    <phoneticPr fontId="2" type="noConversion"/>
  </si>
  <si>
    <t>1. 장기수선충당금(예금, 적금) 만기 예정 보고건</t>
    <phoneticPr fontId="2" type="noConversion"/>
  </si>
  <si>
    <t>예치은행</t>
    <phoneticPr fontId="2" type="noConversion"/>
  </si>
  <si>
    <t>농협(파주연천축협)</t>
    <phoneticPr fontId="2" type="noConversion"/>
  </si>
  <si>
    <t>만기일자</t>
    <phoneticPr fontId="2" type="noConversion"/>
  </si>
  <si>
    <t>2017.03.09.</t>
    <phoneticPr fontId="2" type="noConversion"/>
  </si>
  <si>
    <t>2017.03.31.</t>
    <phoneticPr fontId="2" type="noConversion"/>
  </si>
  <si>
    <t>종류</t>
    <phoneticPr fontId="2" type="noConversion"/>
  </si>
  <si>
    <t>예금</t>
    <phoneticPr fontId="2" type="noConversion"/>
  </si>
  <si>
    <t>적금</t>
    <phoneticPr fontId="2" type="noConversion"/>
  </si>
  <si>
    <t>예치금액</t>
    <phoneticPr fontId="2" type="noConversion"/>
  </si>
  <si>
    <t>1) 예치현황</t>
    <phoneticPr fontId="2" type="noConversion"/>
  </si>
  <si>
    <t>축협</t>
    <phoneticPr fontId="2" type="noConversion"/>
  </si>
  <si>
    <t>2)  은행별 정기예금 및 정기적금 이자률 비교표(2017/02/17현재)</t>
    <phoneticPr fontId="2" type="noConversion"/>
  </si>
  <si>
    <t>정기예금(1년)</t>
    <phoneticPr fontId="2" type="noConversion"/>
  </si>
  <si>
    <t>정기예금(2년)</t>
    <phoneticPr fontId="2" type="noConversion"/>
  </si>
  <si>
    <t>정기적금(1년)</t>
    <phoneticPr fontId="2" type="noConversion"/>
  </si>
  <si>
    <t>정기적금(2년)</t>
    <phoneticPr fontId="2" type="noConversion"/>
  </si>
  <si>
    <t>수도요금 검토</t>
    <phoneticPr fontId="2" type="noConversion"/>
  </si>
  <si>
    <t>월드어린이집 수도사용량</t>
    <phoneticPr fontId="2" type="noConversion"/>
  </si>
  <si>
    <t>(상수도 금액-동별사용금액)/동별사용금액</t>
    <phoneticPr fontId="2" type="noConversion"/>
  </si>
  <si>
    <t>일반용갑 고압A 금액</t>
    <phoneticPr fontId="2" type="noConversion"/>
  </si>
  <si>
    <t>사용량 검토</t>
    <phoneticPr fontId="2" type="noConversion"/>
  </si>
  <si>
    <t>부과금액(원)</t>
    <phoneticPr fontId="2" type="noConversion"/>
  </si>
  <si>
    <t>주택 고지총액</t>
    <phoneticPr fontId="2" type="noConversion"/>
  </si>
  <si>
    <t>1. 한   국    통   신</t>
    <phoneticPr fontId="2" type="noConversion"/>
  </si>
  <si>
    <t>산업용</t>
    <phoneticPr fontId="2" type="noConversion"/>
  </si>
  <si>
    <t>가로등</t>
    <phoneticPr fontId="2" type="noConversion"/>
  </si>
  <si>
    <t>일반용갑, 고압A</t>
    <phoneticPr fontId="2" type="noConversion"/>
  </si>
  <si>
    <t>x47</t>
    <phoneticPr fontId="2" type="noConversion"/>
  </si>
  <si>
    <t>웨브로 "전기요금"</t>
    <phoneticPr fontId="2" type="noConversion"/>
  </si>
  <si>
    <t>x44</t>
    <phoneticPr fontId="2" type="noConversion"/>
  </si>
  <si>
    <t>3. 신한은행(자동화기기)</t>
    <phoneticPr fontId="2" type="noConversion"/>
  </si>
  <si>
    <t>고지서 사용금액</t>
    <phoneticPr fontId="2" type="noConversion"/>
  </si>
  <si>
    <t>유보금+알뜰장 등</t>
    <phoneticPr fontId="2" type="noConversion"/>
  </si>
  <si>
    <t>8. 에어로빅(주민자치센터)</t>
    <phoneticPr fontId="2" type="noConversion"/>
  </si>
  <si>
    <t>9. 파      워        콤</t>
    <phoneticPr fontId="2" type="noConversion"/>
  </si>
  <si>
    <t>10월</t>
    <phoneticPr fontId="2" type="noConversion"/>
  </si>
  <si>
    <t>8월 공동전기료 유보금</t>
    <phoneticPr fontId="2" type="noConversion"/>
  </si>
  <si>
    <t>8월 중계기 전기료</t>
    <phoneticPr fontId="2" type="noConversion"/>
  </si>
  <si>
    <t>8월 알뜰장 전기료</t>
    <phoneticPr fontId="2" type="noConversion"/>
  </si>
  <si>
    <t>7. 수  선  유  지  비</t>
    <phoneticPr fontId="2" type="noConversion"/>
  </si>
  <si>
    <t>8. 장기수선충당금</t>
    <phoneticPr fontId="2" type="noConversion"/>
  </si>
  <si>
    <t>9. 위 탁 관 리 비</t>
    <phoneticPr fontId="2" type="noConversion"/>
  </si>
  <si>
    <t>10. 화  재  보 험 료</t>
    <phoneticPr fontId="2" type="noConversion"/>
  </si>
  <si>
    <t>11. 생활폐기물수수료(음식물배출 수수료)</t>
    <phoneticPr fontId="2" type="noConversion"/>
  </si>
  <si>
    <t>12. 대표회의 운영비(제11기)</t>
    <phoneticPr fontId="2" type="noConversion"/>
  </si>
  <si>
    <t xml:space="preserve"> </t>
    <phoneticPr fontId="2" type="noConversion"/>
  </si>
  <si>
    <t xml:space="preserve"> </t>
    <phoneticPr fontId="2" type="noConversion"/>
  </si>
  <si>
    <t>은   행   명</t>
    <phoneticPr fontId="2" type="noConversion"/>
  </si>
  <si>
    <t>신 한 은 행</t>
    <phoneticPr fontId="2" type="noConversion"/>
  </si>
  <si>
    <t>우   체   국</t>
    <phoneticPr fontId="2" type="noConversion"/>
  </si>
  <si>
    <t>국 민 은 행</t>
    <phoneticPr fontId="2" type="noConversion"/>
  </si>
  <si>
    <t>우 리 은 행</t>
    <phoneticPr fontId="2" type="noConversion"/>
  </si>
  <si>
    <t>하 나 은 행</t>
    <phoneticPr fontId="2" type="noConversion"/>
  </si>
  <si>
    <t>시         재       금</t>
    <phoneticPr fontId="2" type="noConversion"/>
  </si>
  <si>
    <t>소                       계</t>
    <phoneticPr fontId="2" type="noConversion"/>
  </si>
  <si>
    <t>장기수선충당예치금</t>
    <phoneticPr fontId="2" type="noConversion"/>
  </si>
  <si>
    <t>2019.06.10</t>
    <phoneticPr fontId="2" type="noConversion"/>
  </si>
  <si>
    <t>장기수선충당예치금-적금</t>
    <phoneticPr fontId="2" type="noConversion"/>
  </si>
  <si>
    <t>2019.02.28</t>
    <phoneticPr fontId="2" type="noConversion"/>
  </si>
  <si>
    <t>항            목</t>
    <phoneticPr fontId="2" type="noConversion"/>
  </si>
  <si>
    <t>적              요</t>
    <phoneticPr fontId="2" type="noConversion"/>
  </si>
  <si>
    <t>전월이월</t>
    <phoneticPr fontId="2" type="noConversion"/>
  </si>
  <si>
    <t>당월수입</t>
    <phoneticPr fontId="2" type="noConversion"/>
  </si>
  <si>
    <t>누         계</t>
    <phoneticPr fontId="2" type="noConversion"/>
  </si>
  <si>
    <t>부과차액</t>
    <phoneticPr fontId="2" type="noConversion"/>
  </si>
  <si>
    <t>장기수선충당예치금이자외</t>
    <phoneticPr fontId="2" type="noConversion"/>
  </si>
  <si>
    <t>관리비 연체세대</t>
    <phoneticPr fontId="2" type="noConversion"/>
  </si>
  <si>
    <t>승강기수입</t>
    <phoneticPr fontId="2" type="noConversion"/>
  </si>
  <si>
    <t>4대보험 자동이체할인(농협)</t>
    <phoneticPr fontId="2" type="noConversion"/>
  </si>
  <si>
    <t>음식물처리수수료
(비용*5%-환경시설과)</t>
    <phoneticPr fontId="2" type="noConversion"/>
  </si>
  <si>
    <t>16년1기예정 부가세 납부차액및 
전기료 카드할인 차액등</t>
    <phoneticPr fontId="2" type="noConversion"/>
  </si>
  <si>
    <t>팩스,복사사용료,준조합원배당금</t>
    <phoneticPr fontId="2" type="noConversion"/>
  </si>
  <si>
    <r>
      <t>세무업무대행비-</t>
    </r>
    <r>
      <rPr>
        <sz val="6"/>
        <rFont val="맑은고딕"/>
        <family val="3"/>
        <charset val="129"/>
      </rPr>
      <t>아파트세무주치의</t>
    </r>
    <phoneticPr fontId="2" type="noConversion"/>
  </si>
  <si>
    <t>합                  계</t>
    <phoneticPr fontId="2" type="noConversion"/>
  </si>
  <si>
    <t>=</t>
    <phoneticPr fontId="2" type="noConversion"/>
  </si>
  <si>
    <t>광고수입</t>
    <phoneticPr fontId="2" type="noConversion"/>
  </si>
  <si>
    <t>한전</t>
    <phoneticPr fontId="2" type="noConversion"/>
  </si>
  <si>
    <t>재활용매각수입</t>
    <phoneticPr fontId="2" type="noConversion"/>
  </si>
  <si>
    <t>게시판광고 및 홍보시연회</t>
    <phoneticPr fontId="2" type="noConversion"/>
  </si>
  <si>
    <t>각종 충당금 및 가수금 잡수입으로 전입
(2월대표회의 의결)</t>
    <phoneticPr fontId="2" type="noConversion"/>
  </si>
  <si>
    <t>소    계</t>
    <phoneticPr fontId="2" type="noConversion"/>
  </si>
  <si>
    <t>부과차익</t>
    <phoneticPr fontId="2" type="noConversion"/>
  </si>
  <si>
    <t>수입이자</t>
    <phoneticPr fontId="2" type="noConversion"/>
  </si>
  <si>
    <t>연체료수입</t>
    <phoneticPr fontId="2" type="noConversion"/>
  </si>
  <si>
    <t>승강기수입</t>
    <phoneticPr fontId="2" type="noConversion"/>
  </si>
  <si>
    <t>잡수입</t>
    <phoneticPr fontId="2" type="noConversion"/>
  </si>
  <si>
    <t>임대수입</t>
    <phoneticPr fontId="2" type="noConversion"/>
  </si>
  <si>
    <t>검침수입</t>
    <phoneticPr fontId="2" type="noConversion"/>
  </si>
  <si>
    <t>관리외수익</t>
    <phoneticPr fontId="2" type="noConversion"/>
  </si>
  <si>
    <t>관리외비용</t>
    <phoneticPr fontId="2" type="noConversion"/>
  </si>
  <si>
    <t>잡지출</t>
    <phoneticPr fontId="2" type="noConversion"/>
  </si>
  <si>
    <t>검침비용</t>
    <phoneticPr fontId="2" type="noConversion"/>
  </si>
  <si>
    <t>관제실지원금</t>
    <phoneticPr fontId="2" type="noConversion"/>
  </si>
  <si>
    <t>노인정지원금</t>
    <phoneticPr fontId="2" type="noConversion"/>
  </si>
  <si>
    <t>재활용수거지원금</t>
    <phoneticPr fontId="2" type="noConversion"/>
  </si>
  <si>
    <t>잡손실</t>
    <phoneticPr fontId="2" type="noConversion"/>
  </si>
  <si>
    <t>당기순이익</t>
    <phoneticPr fontId="2" type="noConversion"/>
  </si>
  <si>
    <t>2017년 2월분</t>
    <phoneticPr fontId="2" type="noConversion"/>
  </si>
  <si>
    <t>전월(1월)
발생금액</t>
    <phoneticPr fontId="2" type="noConversion"/>
  </si>
  <si>
    <t>당월(2월)
발생금액</t>
    <phoneticPr fontId="2" type="noConversion"/>
  </si>
  <si>
    <t>공동전기료=우리카드할인, 
중계기, 알뜰장 차감부과</t>
    <phoneticPr fontId="2" type="noConversion"/>
  </si>
  <si>
    <t>관리비차감적립금에서 \33,484,820원 대체</t>
    <phoneticPr fontId="2" type="noConversion"/>
  </si>
  <si>
    <t>관리비차감적립금에서 \26,412,670원 대체</t>
    <phoneticPr fontId="2" type="noConversion"/>
  </si>
  <si>
    <t>관리비차감적립금에서 \24,308,000원 대체</t>
    <phoneticPr fontId="2" type="noConversion"/>
  </si>
  <si>
    <t>관리비차감적립금에서 \980,000원 대체</t>
    <phoneticPr fontId="2" type="noConversion"/>
  </si>
  <si>
    <t>관리비차감적립금에서 \1,978,000원 대체</t>
    <phoneticPr fontId="2" type="noConversion"/>
  </si>
  <si>
    <t>관리비차감적립금에서 \19,965,280원 대체</t>
    <phoneticPr fontId="2" type="noConversion"/>
  </si>
  <si>
    <t>관리비차감적립금에서 \1,207,840원 대체</t>
    <phoneticPr fontId="2" type="noConversion"/>
  </si>
  <si>
    <t>세대수에 따라 변동</t>
    <phoneticPr fontId="2" type="noConversion"/>
  </si>
  <si>
    <t>16년 1월부터 100원으로 인상에 따른 증가</t>
    <phoneticPr fontId="2" type="noConversion"/>
  </si>
  <si>
    <t>감소</t>
    <phoneticPr fontId="2" type="noConversion"/>
  </si>
  <si>
    <t>증가</t>
    <phoneticPr fontId="2" type="noConversion"/>
  </si>
  <si>
    <t xml:space="preserve">  2. 승강기 사용시 사용료(전, 출입시 110,000원, 전체공사 88,000원, 부분공사 33,000원) 관리실에 </t>
    <phoneticPr fontId="2" type="noConversion"/>
  </si>
  <si>
    <t xml:space="preserve">     납부하여야 합니다.</t>
    <phoneticPr fontId="2" type="noConversion"/>
  </si>
  <si>
    <r>
      <t xml:space="preserve">수도사업소: 950-0764~ 8(고객번호: 41480 - </t>
    </r>
    <r>
      <rPr>
        <sz val="11"/>
        <color theme="2" tint="-9.9978637043366805E-2"/>
        <rFont val="맑은 고딕"/>
        <family val="3"/>
        <charset val="129"/>
      </rPr>
      <t>0920 930)</t>
    </r>
    <phoneticPr fontId="2" type="noConversion"/>
  </si>
  <si>
    <t>수도유보금</t>
    <phoneticPr fontId="2" type="noConversion"/>
  </si>
  <si>
    <t>동별사용금액</t>
    <phoneticPr fontId="2" type="noConversion"/>
  </si>
  <si>
    <t>유보차액</t>
    <phoneticPr fontId="2" type="noConversion"/>
  </si>
  <si>
    <t>(하수도 금액-동별상용금액)/돔별사요금액</t>
    <phoneticPr fontId="2" type="noConversion"/>
  </si>
  <si>
    <t>물이용금</t>
    <phoneticPr fontId="2" type="noConversion"/>
  </si>
  <si>
    <t>(물이요금-동별물이용금)/동별물이용금</t>
    <phoneticPr fontId="2" type="noConversion"/>
  </si>
  <si>
    <t>TV수신료 부과세대</t>
    <phoneticPr fontId="2" type="noConversion"/>
  </si>
  <si>
    <t>가로등 총액</t>
    <phoneticPr fontId="2" type="noConversion"/>
  </si>
  <si>
    <t>2. 하  나  로  통 신</t>
    <phoneticPr fontId="2" type="noConversion"/>
  </si>
  <si>
    <t>웨브로 세대사용량</t>
    <phoneticPr fontId="2" type="noConversion"/>
  </si>
  <si>
    <t>국민카트할인*0.9%</t>
    <phoneticPr fontId="2" type="noConversion"/>
  </si>
  <si>
    <t>6. 경기 케이블(TV용)</t>
    <phoneticPr fontId="2" type="noConversion"/>
  </si>
  <si>
    <t>x21</t>
    <phoneticPr fontId="2" type="noConversion"/>
  </si>
  <si>
    <t>11. 파주연천축협(자동화기기)</t>
    <phoneticPr fontId="2" type="noConversion"/>
  </si>
  <si>
    <t>8월 카드할인</t>
    <phoneticPr fontId="2" type="noConversion"/>
  </si>
  <si>
    <t>합     계</t>
    <phoneticPr fontId="2" type="noConversion"/>
  </si>
  <si>
    <t>10월 유보금</t>
    <phoneticPr fontId="2" type="noConversion"/>
  </si>
  <si>
    <t>㈜삼우안전관리(17. 3. 1 ~ 17. 12. 31)</t>
    <phoneticPr fontId="2" type="noConversion"/>
  </si>
  <si>
    <t>㈜피누스이앤씨(17. 3. 1 ~ 17. 12. 31)</t>
    <phoneticPr fontId="2" type="noConversion"/>
  </si>
  <si>
    <t>좋은서비스(17. 3. 1 ~ 18. 2. 28)</t>
    <phoneticPr fontId="2" type="noConversion"/>
  </si>
  <si>
    <t>월</t>
    <phoneticPr fontId="2" type="noConversion"/>
  </si>
  <si>
    <t>일</t>
    <phoneticPr fontId="2" type="noConversion"/>
  </si>
  <si>
    <t>~</t>
    <phoneticPr fontId="2" type="noConversion"/>
  </si>
  <si>
    <t>2017년</t>
    <phoneticPr fontId="2" type="noConversion"/>
  </si>
  <si>
    <t>한국수자원공사 고지금액</t>
    <phoneticPr fontId="2" type="noConversion"/>
  </si>
  <si>
    <t>부과내역</t>
    <phoneticPr fontId="2" type="noConversion"/>
  </si>
  <si>
    <t>전월검침</t>
    <phoneticPr fontId="2" type="noConversion"/>
  </si>
  <si>
    <t>금월검침</t>
    <phoneticPr fontId="2" type="noConversion"/>
  </si>
  <si>
    <t>사  용  량</t>
    <phoneticPr fontId="2" type="noConversion"/>
  </si>
  <si>
    <t>고지금액</t>
    <phoneticPr fontId="2" type="noConversion"/>
  </si>
  <si>
    <t>세대 부과액</t>
    <phoneticPr fontId="2" type="noConversion"/>
  </si>
  <si>
    <t>상수도</t>
    <phoneticPr fontId="2" type="noConversion"/>
  </si>
  <si>
    <t>총 사용량</t>
    <phoneticPr fontId="2" type="noConversion"/>
  </si>
  <si>
    <t>하수도</t>
    <phoneticPr fontId="2" type="noConversion"/>
  </si>
  <si>
    <t>보육시설</t>
    <phoneticPr fontId="2" type="noConversion"/>
  </si>
  <si>
    <t>물이용금</t>
    <phoneticPr fontId="2" type="noConversion"/>
  </si>
  <si>
    <t>감면금액</t>
    <phoneticPr fontId="2" type="noConversion"/>
  </si>
  <si>
    <t>잉 여 금
(누계)</t>
    <phoneticPr fontId="2" type="noConversion"/>
  </si>
  <si>
    <t>합    계</t>
    <phoneticPr fontId="2" type="noConversion"/>
  </si>
  <si>
    <t>1) 한전 고지금액</t>
    <phoneticPr fontId="2" type="noConversion"/>
  </si>
  <si>
    <t>구    분</t>
    <phoneticPr fontId="2" type="noConversion"/>
  </si>
  <si>
    <t>일반용갑고압A</t>
    <phoneticPr fontId="2" type="noConversion"/>
  </si>
  <si>
    <t>TV수신료</t>
    <phoneticPr fontId="2" type="noConversion"/>
  </si>
  <si>
    <t>산업용갑고압A</t>
    <phoneticPr fontId="2" type="noConversion"/>
  </si>
  <si>
    <t>가로등을</t>
    <phoneticPr fontId="2" type="noConversion"/>
  </si>
  <si>
    <t>사용량[KWH]</t>
    <phoneticPr fontId="2" type="noConversion"/>
  </si>
  <si>
    <t>금    액</t>
    <phoneticPr fontId="2" type="noConversion"/>
  </si>
  <si>
    <t>3) 산출내역</t>
    <phoneticPr fontId="2" type="noConversion"/>
  </si>
  <si>
    <t>구      분</t>
    <phoneticPr fontId="2" type="noConversion"/>
  </si>
  <si>
    <t>금월사용량[KWH]</t>
    <phoneticPr fontId="2" type="noConversion"/>
  </si>
  <si>
    <t>사 용 금 액</t>
    <phoneticPr fontId="2" type="noConversion"/>
  </si>
  <si>
    <t>비     고</t>
    <phoneticPr fontId="2" type="noConversion"/>
  </si>
  <si>
    <t>세대전기요금</t>
    <phoneticPr fontId="2" type="noConversion"/>
  </si>
  <si>
    <t>세대사용량. 조견표에 의한 부과</t>
    <phoneticPr fontId="2" type="noConversion"/>
  </si>
  <si>
    <t>TV 수신료</t>
    <phoneticPr fontId="2" type="noConversion"/>
  </si>
  <si>
    <t>시청각 장애, 기초수급, TV 없는세대, 50kw미만.</t>
    <phoneticPr fontId="2" type="noConversion"/>
  </si>
  <si>
    <t>공용분</t>
    <phoneticPr fontId="2" type="noConversion"/>
  </si>
  <si>
    <t>업무용</t>
    <phoneticPr fontId="2" type="noConversion"/>
  </si>
  <si>
    <t>주차장, 계단, 관리동, 경비실, 기전실, 기타 공용부 외</t>
    <phoneticPr fontId="2" type="noConversion"/>
  </si>
  <si>
    <t>급수펌프, 소방시설</t>
    <phoneticPr fontId="2" type="noConversion"/>
  </si>
  <si>
    <t>가로등, 녹지등</t>
    <phoneticPr fontId="2" type="noConversion"/>
  </si>
  <si>
    <t>소   계</t>
    <phoneticPr fontId="2" type="noConversion"/>
  </si>
  <si>
    <t>승강기 전기료</t>
    <phoneticPr fontId="2" type="noConversion"/>
  </si>
  <si>
    <t>승강기 운행 사용세대</t>
    <phoneticPr fontId="2" type="noConversion"/>
  </si>
  <si>
    <t>KT</t>
    <phoneticPr fontId="2" type="noConversion"/>
  </si>
  <si>
    <t>통신업체 부담</t>
    <phoneticPr fontId="2" type="noConversion"/>
  </si>
  <si>
    <t>원</t>
    <phoneticPr fontId="2" type="noConversion"/>
  </si>
  <si>
    <t xml:space="preserve">나) ㎡당 단가: </t>
    <phoneticPr fontId="2" type="noConversion"/>
  </si>
  <si>
    <t>÷</t>
    <phoneticPr fontId="2" type="noConversion"/>
  </si>
  <si>
    <t>/</t>
    <phoneticPr fontId="2" type="noConversion"/>
  </si>
  <si>
    <t>다) 면적별 분담내역</t>
    <phoneticPr fontId="2" type="noConversion"/>
  </si>
  <si>
    <t>면    적</t>
    <phoneticPr fontId="2" type="noConversion"/>
  </si>
  <si>
    <t>㎡당 단가</t>
    <phoneticPr fontId="2" type="noConversion"/>
  </si>
  <si>
    <t>세대분담내역</t>
    <phoneticPr fontId="2" type="noConversion"/>
  </si>
  <si>
    <t>세대수</t>
    <phoneticPr fontId="2" type="noConversion"/>
  </si>
  <si>
    <t>분담금액</t>
    <phoneticPr fontId="2" type="noConversion"/>
  </si>
  <si>
    <t>비   고</t>
    <phoneticPr fontId="2" type="noConversion"/>
  </si>
  <si>
    <t>계</t>
    <phoneticPr fontId="2" type="noConversion"/>
  </si>
  <si>
    <t>구   분</t>
    <phoneticPr fontId="2" type="noConversion"/>
  </si>
  <si>
    <t>감액%</t>
    <phoneticPr fontId="2" type="noConversion"/>
  </si>
  <si>
    <t>합계</t>
    <phoneticPr fontId="2" type="noConversion"/>
  </si>
  <si>
    <t>외부업체</t>
    <phoneticPr fontId="2" type="noConversion"/>
  </si>
  <si>
    <t>사용량 입력</t>
    <phoneticPr fontId="2" type="noConversion"/>
  </si>
  <si>
    <t>구         분</t>
    <phoneticPr fontId="2" type="noConversion"/>
  </si>
  <si>
    <t>주택용</t>
    <phoneticPr fontId="2" type="noConversion"/>
  </si>
  <si>
    <t>x18</t>
    <phoneticPr fontId="2" type="noConversion"/>
  </si>
  <si>
    <t>소            계</t>
    <phoneticPr fontId="2" type="noConversion"/>
  </si>
  <si>
    <t>4. 월 드 어 린 이 집</t>
    <phoneticPr fontId="2" type="noConversion"/>
  </si>
  <si>
    <t>하나로통신</t>
    <phoneticPr fontId="2" type="noConversion"/>
  </si>
  <si>
    <t xml:space="preserve">        "</t>
    <phoneticPr fontId="2" type="noConversion"/>
  </si>
  <si>
    <t>월정 표준 사용 요금</t>
    <phoneticPr fontId="2" type="noConversion"/>
  </si>
  <si>
    <t>파워콤</t>
    <phoneticPr fontId="2" type="noConversion"/>
  </si>
  <si>
    <t>7. 테   니   스    장</t>
    <phoneticPr fontId="2" type="noConversion"/>
  </si>
  <si>
    <t>월드어린이집</t>
    <phoneticPr fontId="2" type="noConversion"/>
  </si>
  <si>
    <t>어린이집 부담</t>
    <phoneticPr fontId="2" type="noConversion"/>
  </si>
  <si>
    <t>에어로빅</t>
    <phoneticPr fontId="2" type="noConversion"/>
  </si>
  <si>
    <t>주민자치센터 부담</t>
    <phoneticPr fontId="2" type="noConversion"/>
  </si>
  <si>
    <t>신한은행</t>
    <phoneticPr fontId="2" type="noConversion"/>
  </si>
  <si>
    <t>신한은행 자동화기기 부담</t>
    <phoneticPr fontId="2" type="noConversion"/>
  </si>
  <si>
    <t>10월 수금정산액 등</t>
    <phoneticPr fontId="2" type="noConversion"/>
  </si>
  <si>
    <t>파주연천축협</t>
    <phoneticPr fontId="2" type="noConversion"/>
  </si>
  <si>
    <t>파주 연천축협 자동화기기 부담</t>
    <phoneticPr fontId="2" type="noConversion"/>
  </si>
  <si>
    <t>소   계</t>
    <phoneticPr fontId="2" type="noConversion"/>
  </si>
  <si>
    <t>합      계</t>
    <phoneticPr fontId="2" type="noConversion"/>
  </si>
  <si>
    <t>8월</t>
    <phoneticPr fontId="2" type="noConversion"/>
  </si>
  <si>
    <t>9월</t>
    <phoneticPr fontId="2" type="noConversion"/>
  </si>
  <si>
    <t>9월 산업 및 가로등</t>
    <phoneticPr fontId="2" type="noConversion"/>
  </si>
  <si>
    <t>당월지침</t>
    <phoneticPr fontId="2" type="noConversion"/>
  </si>
  <si>
    <t>사용량(KWH)</t>
    <phoneticPr fontId="2" type="noConversion"/>
  </si>
  <si>
    <t>산업용 총액</t>
    <phoneticPr fontId="2" type="noConversion"/>
  </si>
  <si>
    <t>검  토</t>
    <phoneticPr fontId="2" type="noConversion"/>
  </si>
  <si>
    <t>모자분리</t>
    <phoneticPr fontId="2" type="noConversion"/>
  </si>
  <si>
    <t>고지서 사용량</t>
    <phoneticPr fontId="2" type="noConversion"/>
  </si>
  <si>
    <t>5) 승강기 전기료(라인별 승강기 전기 사용량에 따라 부과)</t>
    <phoneticPr fontId="2" type="noConversion"/>
  </si>
  <si>
    <t>2018.03.31</t>
    <phoneticPr fontId="2" type="noConversion"/>
  </si>
  <si>
    <t>2019.03.09.</t>
    <phoneticPr fontId="2" type="noConversion"/>
  </si>
  <si>
    <t>충당금전입이자비용</t>
    <phoneticPr fontId="2" type="noConversion"/>
  </si>
  <si>
    <t>장기수선충당예치금이자외</t>
    <phoneticPr fontId="2" type="noConversion"/>
  </si>
  <si>
    <t>부과차액외</t>
    <phoneticPr fontId="2" type="noConversion"/>
  </si>
  <si>
    <t>법인세비용</t>
    <phoneticPr fontId="2" type="noConversion"/>
  </si>
  <si>
    <t>지            출</t>
    <phoneticPr fontId="2" type="noConversion"/>
  </si>
  <si>
    <t>2017년 3월분</t>
    <phoneticPr fontId="2" type="noConversion"/>
  </si>
  <si>
    <t>전월(2월)
발생금액</t>
    <phoneticPr fontId="2" type="noConversion"/>
  </si>
  <si>
    <t>당월(3월)
발생금액</t>
    <phoneticPr fontId="2" type="noConversion"/>
  </si>
  <si>
    <t>전월대비
증감</t>
    <phoneticPr fontId="2" type="noConversion"/>
  </si>
  <si>
    <t xml:space="preserve"> </t>
    <phoneticPr fontId="2" type="noConversion"/>
  </si>
  <si>
    <t>감소</t>
    <phoneticPr fontId="2" type="noConversion"/>
  </si>
  <si>
    <t>감소</t>
    <phoneticPr fontId="2" type="noConversion"/>
  </si>
  <si>
    <t>관리비차감적립금에서 \33,169,870원 대체</t>
    <phoneticPr fontId="2" type="noConversion"/>
  </si>
  <si>
    <t>관리비차감적립금에서 \26,064,760원 대체</t>
    <phoneticPr fontId="2" type="noConversion"/>
  </si>
  <si>
    <t>관리비차감적립금에서 \26,578,788원 대체</t>
    <phoneticPr fontId="2" type="noConversion"/>
  </si>
  <si>
    <t>관리비차감적립금에서 \642,510원 대체</t>
    <phoneticPr fontId="2" type="noConversion"/>
  </si>
  <si>
    <t>관리비차감적립금에서 \12,329,720원 대체</t>
    <phoneticPr fontId="2" type="noConversion"/>
  </si>
  <si>
    <t>일</t>
    <phoneticPr fontId="2" type="noConversion"/>
  </si>
  <si>
    <t>청소용역 연차, 퇴직충당금</t>
    <phoneticPr fontId="2" type="noConversion"/>
  </si>
  <si>
    <t>2017년 4월분</t>
    <phoneticPr fontId="2" type="noConversion"/>
  </si>
  <si>
    <t>전월(3월)
발생금액</t>
    <phoneticPr fontId="2" type="noConversion"/>
  </si>
  <si>
    <t>당월(4월)
발생금액</t>
    <phoneticPr fontId="2" type="noConversion"/>
  </si>
  <si>
    <t xml:space="preserve"> </t>
    <phoneticPr fontId="2" type="noConversion"/>
  </si>
  <si>
    <t>관리비차감적립금에서 \33,486,340원 대체</t>
    <phoneticPr fontId="2" type="noConversion"/>
  </si>
  <si>
    <t>관리비차감적립금에서 \458,326원 대체</t>
    <phoneticPr fontId="2" type="noConversion"/>
  </si>
  <si>
    <t>관리비차감적립금에서 \5,230,750원 대체</t>
    <phoneticPr fontId="2" type="noConversion"/>
  </si>
  <si>
    <t>관리비차감적립금에서 \2,229,890원 대체</t>
    <phoneticPr fontId="2" type="noConversion"/>
  </si>
  <si>
    <t>삼우안전관리(관제실)  TEL : 949-8112</t>
    <phoneticPr fontId="2" type="noConversion"/>
  </si>
  <si>
    <t xml:space="preserve">1. 일 반 관 리 비 </t>
    <phoneticPr fontId="2" type="noConversion"/>
  </si>
  <si>
    <r>
      <t>"</t>
    </r>
    <r>
      <rPr>
        <sz val="11"/>
        <rFont val="맑은 고딕"/>
        <family val="3"/>
        <charset val="129"/>
      </rPr>
      <t>=======================================================</t>
    </r>
    <r>
      <rPr>
        <sz val="11"/>
        <color indexed="9"/>
        <rFont val="맑은 고딕"/>
        <family val="3"/>
        <charset val="129"/>
      </rPr>
      <t>"</t>
    </r>
    <phoneticPr fontId="2" type="noConversion"/>
  </si>
  <si>
    <t>요율0.083754</t>
    <phoneticPr fontId="2" type="noConversion"/>
  </si>
  <si>
    <t>항       목</t>
    <phoneticPr fontId="2" type="noConversion"/>
  </si>
  <si>
    <t>금      액</t>
    <phoneticPr fontId="2" type="noConversion"/>
  </si>
  <si>
    <t>135㎡초과</t>
    <phoneticPr fontId="2" type="noConversion"/>
  </si>
  <si>
    <t>부가세</t>
    <phoneticPr fontId="2" type="noConversion"/>
  </si>
  <si>
    <t>산      출      내      역</t>
    <phoneticPr fontId="2" type="noConversion"/>
  </si>
  <si>
    <t>인건비</t>
    <phoneticPr fontId="2" type="noConversion"/>
  </si>
  <si>
    <t>급               여</t>
    <phoneticPr fontId="2" type="noConversion"/>
  </si>
  <si>
    <t>▶ 직원급여(관리소장 외 9명)</t>
    <phoneticPr fontId="2" type="noConversion"/>
  </si>
  <si>
    <t>제      수      당</t>
    <phoneticPr fontId="2" type="noConversion"/>
  </si>
  <si>
    <t>▶ 자격수당, 야간근무수당, 직책수당, 근속수당외-신규 방화수당포함</t>
    <phoneticPr fontId="2" type="noConversion"/>
  </si>
  <si>
    <t>연차충당적립액</t>
    <phoneticPr fontId="2" type="noConversion"/>
  </si>
  <si>
    <t>▶ 일근직-통상임금/209*8*해당연차수, 기전실-통상임금/12*10*해당연차수</t>
    <phoneticPr fontId="2" type="noConversion"/>
  </si>
  <si>
    <t>퇴직충당적립금</t>
    <phoneticPr fontId="2" type="noConversion"/>
  </si>
  <si>
    <t>▶( 평균임금+연차)*3/92*30/12</t>
    <phoneticPr fontId="2" type="noConversion"/>
  </si>
  <si>
    <t>복리후생비</t>
    <phoneticPr fontId="2" type="noConversion"/>
  </si>
  <si>
    <t>식대등복리후생비</t>
    <phoneticPr fontId="2" type="noConversion"/>
  </si>
  <si>
    <t>▶ 식대 보조비,야간근로자 특수건강검진비,하계휴가비지원금</t>
    <phoneticPr fontId="2" type="noConversion"/>
  </si>
  <si>
    <t>국    민   연    금</t>
    <phoneticPr fontId="2" type="noConversion"/>
  </si>
  <si>
    <t>▶ 주민 부담분(급여*4.5%)</t>
    <phoneticPr fontId="2" type="noConversion"/>
  </si>
  <si>
    <t>건   강    보    험</t>
    <phoneticPr fontId="2" type="noConversion"/>
  </si>
  <si>
    <t xml:space="preserve">▶ 주민 부담분(급여*3.06%)+장기요양보험료(건강보험료*6.55%) </t>
    <phoneticPr fontId="2" type="noConversion"/>
  </si>
  <si>
    <t xml:space="preserve">산 재 . 고 용 </t>
    <phoneticPr fontId="2" type="noConversion"/>
  </si>
  <si>
    <t>▶ 산재·고용보험료</t>
    <phoneticPr fontId="2" type="noConversion"/>
  </si>
  <si>
    <t>계</t>
    <phoneticPr fontId="2" type="noConversion"/>
  </si>
  <si>
    <t>지  출  계</t>
    <phoneticPr fontId="2" type="noConversion"/>
  </si>
  <si>
    <t>위와 같이 결산을 보고합니다.</t>
    <phoneticPr fontId="2" type="noConversion"/>
  </si>
  <si>
    <t>◈  공 지 사 항  ◈</t>
    <phoneticPr fontId="2" type="noConversion"/>
  </si>
  <si>
    <t>1. 관리비 납부 안내</t>
  </si>
  <si>
    <t xml:space="preserve"> ① 관리비 고지 : 전월 1일부터 말일까지 정산하여 마감일 일주일전에 관리비 고지서 배부하고 </t>
    <phoneticPr fontId="2" type="noConversion"/>
  </si>
  <si>
    <t xml:space="preserve">                  납부 마감일은 매월 말일입니다.(마감일이 공휴일인 경우 다음날 납부마감)     </t>
    <phoneticPr fontId="2" type="noConversion"/>
  </si>
  <si>
    <r>
      <t xml:space="preserve"> ▶ </t>
    </r>
    <r>
      <rPr>
        <b/>
        <sz val="11"/>
        <color indexed="8"/>
        <rFont val="굴림체"/>
        <family val="3"/>
        <charset val="129"/>
      </rPr>
      <t>자동이체 신청(해지)은 세대에서 본인이 각 은행방문후 가능합니다.</t>
    </r>
    <phoneticPr fontId="2" type="noConversion"/>
  </si>
  <si>
    <t>   ―. 자동이체 출금은 각 해당은행 업무시간종료 시간에 맞추어 단 1회만 출금되오니, 통장잔고를</t>
    <phoneticPr fontId="2" type="noConversion"/>
  </si>
  <si>
    <t>반드시 확인하시기 바랍니다.(자세한 사항은 각 해당은행에 문의하시기 바랍니다.)</t>
    <phoneticPr fontId="2" type="noConversion"/>
  </si>
  <si>
    <t>▶ 금월 부과월에서 미납금액 포함하여 총금액으로 출금(부과월 별로 출금안됨)</t>
    <phoneticPr fontId="2" type="noConversion"/>
  </si>
  <si>
    <t> ② 관리비 연체요금 : 공동주택관리규약 제9장 제70조에[별표7] 따른 연체 요율이 적용됩니다.</t>
    <phoneticPr fontId="2" type="noConversion"/>
  </si>
  <si>
    <t>연체개월</t>
  </si>
  <si>
    <t>1년초과</t>
    <phoneticPr fontId="2" type="noConversion"/>
  </si>
  <si>
    <t>연체율%</t>
    <phoneticPr fontId="2" type="noConversion"/>
  </si>
  <si>
    <r>
      <t xml:space="preserve">* 연체 가산금 일할계산(가산금= 관리비 </t>
    </r>
    <r>
      <rPr>
        <sz val="10"/>
        <color indexed="8"/>
        <rFont val="맑은 고딕"/>
        <family val="3"/>
        <charset val="129"/>
      </rPr>
      <t>Χ</t>
    </r>
    <r>
      <rPr>
        <sz val="10"/>
        <color indexed="8"/>
        <rFont val="굴림체"/>
        <family val="3"/>
        <charset val="129"/>
      </rPr>
      <t xml:space="preserve"> 연체일/365*12%)</t>
    </r>
    <phoneticPr fontId="2" type="noConversion"/>
  </si>
  <si>
    <r>
      <t> </t>
    </r>
    <r>
      <rPr>
        <u/>
        <sz val="11"/>
        <color indexed="8"/>
        <rFont val="굴림체"/>
        <family val="3"/>
        <charset val="129"/>
      </rPr>
      <t xml:space="preserve">▶ </t>
    </r>
    <r>
      <rPr>
        <b/>
        <u/>
        <sz val="11"/>
        <color indexed="8"/>
        <rFont val="굴림체"/>
        <family val="3"/>
        <charset val="129"/>
      </rPr>
      <t>3개월 이상 연체시</t>
    </r>
    <r>
      <rPr>
        <b/>
        <sz val="11"/>
        <color indexed="8"/>
        <rFont val="굴림체"/>
        <family val="3"/>
        <charset val="129"/>
      </rPr>
      <t xml:space="preserve"> </t>
    </r>
    <r>
      <rPr>
        <sz val="11"/>
        <color indexed="8"/>
        <rFont val="굴림체"/>
        <family val="3"/>
        <charset val="129"/>
      </rPr>
      <t>선의의 입주자 보호를 위하여 게시판에 명단 공개나 단전, 단수  및 법적</t>
    </r>
    <phoneticPr fontId="2" type="noConversion"/>
  </si>
  <si>
    <t xml:space="preserve">    조치를 취하게 됩니다.</t>
    <phoneticPr fontId="2" type="noConversion"/>
  </si>
  <si>
    <r>
      <t xml:space="preserve"> ▶ </t>
    </r>
    <r>
      <rPr>
        <b/>
        <sz val="11"/>
        <color indexed="8"/>
        <rFont val="굴림체"/>
        <family val="3"/>
        <charset val="129"/>
      </rPr>
      <t xml:space="preserve">무통장 입금과 온라인 송금 시 </t>
    </r>
    <r>
      <rPr>
        <b/>
        <u/>
        <sz val="11"/>
        <color indexed="8"/>
        <rFont val="굴림체"/>
        <family val="3"/>
        <charset val="129"/>
      </rPr>
      <t>동. 호수</t>
    </r>
    <r>
      <rPr>
        <b/>
        <sz val="11"/>
        <color indexed="8"/>
        <rFont val="굴림체"/>
        <family val="3"/>
        <charset val="129"/>
      </rPr>
      <t>를 꼭 기재해 주시기 바랍니다.</t>
    </r>
    <phoneticPr fontId="2" type="noConversion"/>
  </si>
  <si>
    <t> ③ 관리비 과오납 및 이중납부 주의 요망</t>
    <phoneticPr fontId="2" type="noConversion"/>
  </si>
  <si>
    <t>   ―. 온라인 입금시 고지된 금액(납기내, 납기후)을 정확히 확인하여 입금하셔야 합니다.</t>
    <phoneticPr fontId="2" type="noConversion"/>
  </si>
  <si>
    <t>   ―. 폰뱅킹 입금시에는 입금즉시 동호, 성명, 입금은행, 입금일자를 관리소에 연락바랍니다.</t>
    <phoneticPr fontId="2" type="noConversion"/>
  </si>
  <si>
    <t xml:space="preserve">   ―. 인터넷 송금시 반드시 동, 호수로 기록하며 받는 통장과 보내는 통장 표기가 맞는지 </t>
    <phoneticPr fontId="2" type="noConversion"/>
  </si>
  <si>
    <t xml:space="preserve">       확인하시기 바랍니다.</t>
    <phoneticPr fontId="2" type="noConversion"/>
  </si>
  <si>
    <t>2. 세대 전출.전입시 안내</t>
    <phoneticPr fontId="2" type="noConversion"/>
  </si>
  <si>
    <t>★</t>
    <phoneticPr fontId="2" type="noConversion"/>
  </si>
  <si>
    <t>▶전출</t>
    <phoneticPr fontId="2" type="noConversion"/>
  </si>
  <si>
    <r>
      <t xml:space="preserve">-2,3일전에 관리사무소로 연락하신 후 이사 당일 관리소로 방문 </t>
    </r>
    <r>
      <rPr>
        <b/>
        <u/>
        <sz val="11"/>
        <rFont val="굴림체"/>
        <family val="3"/>
        <charset val="129"/>
      </rPr>
      <t>중간관리비 정산서를 받으셔서</t>
    </r>
    <phoneticPr fontId="2" type="noConversion"/>
  </si>
  <si>
    <t>전출.전입세대간 상호 정산하셔야 하며(관리소는 중간관리비를 수납받지 않습니다.)</t>
    <phoneticPr fontId="2" type="noConversion"/>
  </si>
  <si>
    <t>차량리모컨을 반드시 반납(입주시 무상지급-미 반납시 ￦9,000원 배상)하셔야 합니다.</t>
    <phoneticPr fontId="2" type="noConversion"/>
  </si>
  <si>
    <t>-미납관리비가 있을시는 전출이 불가하오니 반드시 납부하시기 바랍니다.(전입세대간 승계 불가)</t>
    <phoneticPr fontId="2" type="noConversion"/>
  </si>
  <si>
    <t>-자동이체세대(카드)는 반드시 각 해당은행(카드사)에 미리 해지요청을 하시기 바랍니다.</t>
    <phoneticPr fontId="2" type="noConversion"/>
  </si>
  <si>
    <t>▶전입</t>
    <phoneticPr fontId="2" type="noConversion"/>
  </si>
  <si>
    <t>[관리규약 제2장 제9조]에 의거 관리소로 방문 입주자카드작성 및 차량이 있으시면 차량스티커를</t>
    <phoneticPr fontId="2" type="noConversion"/>
  </si>
  <si>
    <t>발급 받으시기 바랍니다.(홈페이지 가입시 확인후 승인가능)</t>
    <phoneticPr fontId="2" type="noConversion"/>
  </si>
  <si>
    <t>3. 생활쓰레기 및 재활용 분리수거 배출일시 안내</t>
    <phoneticPr fontId="2" type="noConversion"/>
  </si>
  <si>
    <t>▶</t>
    <phoneticPr fontId="2" type="noConversion"/>
  </si>
  <si>
    <t>생활쓰레기(규격봉투사용) : 매일</t>
    <phoneticPr fontId="2" type="noConversion"/>
  </si>
  <si>
    <r>
      <rPr>
        <sz val="11"/>
        <rFont val="돋움"/>
        <family val="3"/>
        <charset val="129"/>
      </rPr>
      <t>-.</t>
    </r>
    <phoneticPr fontId="2" type="noConversion"/>
  </si>
  <si>
    <t>폐가구 및 재활용 불가 제품 무단배출 금지.(무단배출시 CCTV확인후 공개)</t>
    <phoneticPr fontId="2" type="noConversion"/>
  </si>
  <si>
    <t xml:space="preserve">-일부 비양심적인 주민들의 무단배출 행위로 쓰레기장 주위와 단지내 환경이 지저분하오니 </t>
    <phoneticPr fontId="2" type="noConversion"/>
  </si>
  <si>
    <t xml:space="preserve">       무단 배출을 삼가하여 산뜻한 환경이 될수 있도록 입주민들에 협조를 부탁드립니다.            </t>
    <phoneticPr fontId="2" type="noConversion"/>
  </si>
  <si>
    <t>-폐기물 배출시 관제실(관제실-관리동2층)에서 스티커 구입, 부착 후 배출.</t>
    <phoneticPr fontId="2" type="noConversion"/>
  </si>
  <si>
    <t>4. 종량제쓰레기 음식물 배출안내(13. 9. 1시행-카드분실시 관리소로 접수)</t>
    <phoneticPr fontId="2" type="noConversion"/>
  </si>
  <si>
    <t>음식물쓰레기량을 줄이기 위한 정부시책으로 시행합니다.</t>
    <phoneticPr fontId="2" type="noConversion"/>
  </si>
  <si>
    <t>파주시청 - www.paju.go.kr (파주환경시설과 ☎031-940-4731 문의)</t>
    <phoneticPr fontId="2" type="noConversion"/>
  </si>
  <si>
    <r>
      <t xml:space="preserve">시행전-세대당 월￦1,000 부과  </t>
    </r>
    <r>
      <rPr>
        <b/>
        <u/>
        <sz val="11"/>
        <rFont val="굴림"/>
        <family val="3"/>
        <charset val="129"/>
      </rPr>
      <t>→</t>
    </r>
    <r>
      <rPr>
        <u/>
        <sz val="11"/>
        <rFont val="굴림"/>
        <family val="3"/>
        <charset val="129"/>
      </rPr>
      <t xml:space="preserve"> 시행후 부과-배출량 무게에 따라 세대 월 부과</t>
    </r>
    <phoneticPr fontId="2" type="noConversion"/>
  </si>
  <si>
    <t xml:space="preserve">배출안내→계량기통에 카드를 대면 투입구가 열림→ 음식물쓰레기만 버림 </t>
    <phoneticPr fontId="2" type="noConversion"/>
  </si>
  <si>
    <t>→ 카드를 다시 대면 뚜껑이 닫힘(절대 손으로 닫지 마세요)</t>
    <phoneticPr fontId="2" type="noConversion"/>
  </si>
  <si>
    <t>5. 비상계단 적치물 제거 요망(소방법 규정에 의거 300만원이하 벌금)</t>
    <phoneticPr fontId="2" type="noConversion"/>
  </si>
  <si>
    <t xml:space="preserve">    -. 현재 비상계단에 쌓아놓은 세대 보관물건 및 신문지 등으로 화재 위험 및 청소시 불편을 </t>
    <phoneticPr fontId="2" type="noConversion"/>
  </si>
  <si>
    <t>       겪고 있으니 조속히 처리하여 주시기 바랍니다.</t>
    <phoneticPr fontId="2" type="noConversion"/>
  </si>
  <si>
    <t xml:space="preserve">    -. 창문 밑에 의자나 탁자를 놓아둔 주민께서는 혹시 아이들이 올라가 놀다가 창문 밖으로 </t>
    <phoneticPr fontId="2" type="noConversion"/>
  </si>
  <si>
    <t>       추락할 수 있다는 위험성을 생각바랍니다.</t>
    <phoneticPr fontId="2" type="noConversion"/>
  </si>
  <si>
    <t>6. 가스렌지 사용 유의</t>
    <phoneticPr fontId="2" type="noConversion"/>
  </si>
  <si>
    <t>    -. 외출시 콕크를 꼭 잠그고 가스렌지 철거 및 부착시는 도시가스(☎946-7229)에 연락바랍니다.</t>
    <phoneticPr fontId="2" type="noConversion"/>
  </si>
  <si>
    <t>7. 전열기 과열 및 화재 예방</t>
    <phoneticPr fontId="2" type="noConversion"/>
  </si>
  <si>
    <t xml:space="preserve">    -. 난방기기 등을 사용 후  집을 비울시는 꼭 전원을 꺼야 합니다. </t>
    <phoneticPr fontId="2" type="noConversion"/>
  </si>
  <si>
    <t>    -. 흡연 후 창밖으로 담배꽁초를 절대 버리지 마시기 바랍니다. </t>
    <phoneticPr fontId="2" type="noConversion"/>
  </si>
  <si>
    <t xml:space="preserve">    -. 항상 불조심에 유의하시기 바랍니다.</t>
    <phoneticPr fontId="2" type="noConversion"/>
  </si>
  <si>
    <t xml:space="preserve">8. 아이들 옥상 출입행위 엄중 단속 요망 </t>
    <phoneticPr fontId="2" type="noConversion"/>
  </si>
  <si>
    <t>    -. 옥상문은 화재발생에 대비하여 개방되어 있으나 일부 아이들이 출입하여 안전상 매우 위험</t>
    <phoneticPr fontId="2" type="noConversion"/>
  </si>
  <si>
    <t>       하니 부모님께서는 아이들에게 옥상에 올라가면 안된다는 교육을 하여 주시기 바랍니다.</t>
    <phoneticPr fontId="2" type="noConversion"/>
  </si>
  <si>
    <t>9. 윗층 소음 발생 감소노력 요망</t>
    <phoneticPr fontId="2" type="noConversion"/>
  </si>
  <si>
    <r>
      <t>   -. 현재 얼마나 많은</t>
    </r>
    <r>
      <rPr>
        <b/>
        <sz val="11"/>
        <color indexed="8"/>
        <rFont val="굴림체"/>
        <family val="3"/>
        <charset val="129"/>
      </rPr>
      <t xml:space="preserve"> </t>
    </r>
    <r>
      <rPr>
        <sz val="11"/>
        <color indexed="8"/>
        <rFont val="굴림체"/>
        <family val="3"/>
        <charset val="129"/>
      </rPr>
      <t xml:space="preserve">아래층 주민들이 윗층 소음 때문에 정신적 육체적 고통에 시달리고  </t>
    </r>
    <phoneticPr fontId="2" type="noConversion"/>
  </si>
  <si>
    <r>
      <t>     </t>
    </r>
    <r>
      <rPr>
        <sz val="6"/>
        <color indexed="8"/>
        <rFont val="굴림체"/>
        <family val="3"/>
        <charset val="129"/>
      </rPr>
      <t xml:space="preserve">  </t>
    </r>
    <r>
      <rPr>
        <sz val="11"/>
        <color indexed="8"/>
        <rFont val="굴림체"/>
        <family val="3"/>
        <charset val="129"/>
      </rPr>
      <t>계신지 아시는지요?  윗층 주민께서는 쿵쿵 울리는 발소리와 어린이들의 마구 뛰는 행동 및 늦은시간</t>
    </r>
    <phoneticPr fontId="2" type="noConversion"/>
  </si>
  <si>
    <t>     청소기, 세탁기 사용등 이웃을 배려하는 마음으로 자재하여 주시기 바랍니다.</t>
    <phoneticPr fontId="2" type="noConversion"/>
  </si>
  <si>
    <t>    -.</t>
  </si>
  <si>
    <t>층간소음 이웃사이센터 ☎ 1661-2642, 국가소음정보시스템 홈페이지 : www.noiseinfo.or.kr</t>
    <phoneticPr fontId="2" type="noConversion"/>
  </si>
  <si>
    <t>    -. 세대 내부의 공사시 반드시 관리사무소에 신고(승강기 내 공사 안내문 부착, 주민동의,승강기 사용료 납부 등)</t>
    <phoneticPr fontId="2" type="noConversion"/>
  </si>
  <si>
    <t xml:space="preserve">       하여 공사업체로부터 적절한 절차에 의거 공사를 시행할 수 있도록 협조 바랍니다.</t>
    <phoneticPr fontId="2" type="noConversion"/>
  </si>
  <si>
    <t>11. 주차선 이외 주차금지</t>
    <phoneticPr fontId="2" type="noConversion"/>
  </si>
  <si>
    <t>1) 중앙지하차도 출입구 양쪽끝 </t>
  </si>
  <si>
    <r>
      <t>2)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지하주차장 출입구 및 경사로</t>
    </r>
    <phoneticPr fontId="2" type="noConversion"/>
  </si>
  <si>
    <t>3) 115동에서 117동으로 올라가는 진입로</t>
  </si>
  <si>
    <t>4)102동에서 104동으로 내려가는 진입로</t>
  </si>
  <si>
    <t>※ 상기사항 위반시 경고장(강력 스티커) 부착.</t>
    <phoneticPr fontId="2" type="noConversion"/>
  </si>
  <si>
    <t>12. 주차장 이용 안내(차량스티커 필히 발급 부착)</t>
    <phoneticPr fontId="2" type="noConversion"/>
  </si>
  <si>
    <r>
      <t xml:space="preserve">     -.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세대 민원을 신속하게 처리하고 입주민들의 불편을 해소해 드리는 방안으로 아래의 품목을 교체 및</t>
    </r>
    <phoneticPr fontId="2" type="noConversion"/>
  </si>
  <si>
    <t>일부 동에 주차 공간이 부족하여 도로와 통로등에 주차하여 사고의 위험 및 소방차, 재활용 쓰레기</t>
    <phoneticPr fontId="2" type="noConversion"/>
  </si>
  <si>
    <t>수거차량, 이삿짐 차량 통행시 접촉 사고의 원인이 되고 있습니다.</t>
    <phoneticPr fontId="2" type="noConversion"/>
  </si>
  <si>
    <t xml:space="preserve"> </t>
    <phoneticPr fontId="2" type="noConversion"/>
  </si>
  <si>
    <t>다소 불편하시더라도 조금 떨어져 있는 아래의 여유있는 주차장에 주차하시어 쾌적하고 안전한</t>
    <phoneticPr fontId="2" type="noConversion"/>
  </si>
  <si>
    <t>단지를 만드는데 동참하여 주시기 간곡히 부탁드립니다.</t>
    <phoneticPr fontId="2" type="noConversion"/>
  </si>
  <si>
    <r>
      <t>13. 장기수선충당금 인상 안내</t>
    </r>
    <r>
      <rPr>
        <b/>
        <sz val="12"/>
        <rFont val="굴림"/>
        <family val="3"/>
        <charset val="129"/>
      </rPr>
      <t>(㎡당 75.65원 ⇒ 100원으로 인상적용)</t>
    </r>
    <phoneticPr fontId="2" type="noConversion"/>
  </si>
  <si>
    <t>관리규약 및 입주자대표회의 의결에 의거 2016년 1월 1일부터 장기수선충당금이 인상되었습니다.</t>
    <phoneticPr fontId="2" type="noConversion"/>
  </si>
  <si>
    <t>1) 우리아파트 주소변경안내</t>
    <phoneticPr fontId="2" type="noConversion"/>
  </si>
  <si>
    <t>지 번 주 소 : 경기도 파주시 목동동 2-117(해솔마을2단지월드메르디앙 (200동 000호)</t>
    <phoneticPr fontId="2" type="noConversion"/>
  </si>
  <si>
    <t>도로명주소 : 경기도 파주시 와석순환로 347(해솔마을2단지월드메르디앙 (200동 000호)</t>
    <phoneticPr fontId="2" type="noConversion"/>
  </si>
  <si>
    <t xml:space="preserve">   2) 전기요금 할인신청 안내 (고객번호 : 10 1614 3815)</t>
    <phoneticPr fontId="2" type="noConversion"/>
  </si>
  <si>
    <t>1.할인대상자는 주소 이전된 세대로서 한국전력 또는 관리사무소에 신청서를 제출하신 세대에 적용</t>
    <phoneticPr fontId="2" type="noConversion"/>
  </si>
  <si>
    <t>구    분</t>
    <phoneticPr fontId="2" type="noConversion"/>
  </si>
  <si>
    <t>내             역</t>
    <phoneticPr fontId="2" type="noConversion"/>
  </si>
  <si>
    <t>구비서류</t>
    <phoneticPr fontId="2" type="noConversion"/>
  </si>
  <si>
    <t>전기요금 복지할인</t>
    <phoneticPr fontId="2" type="noConversion"/>
  </si>
  <si>
    <t>복지할인(1급~3급)</t>
    <phoneticPr fontId="2" type="noConversion"/>
  </si>
  <si>
    <t>장애인,국가유공자, 5.18민주유공자</t>
    <phoneticPr fontId="2" type="noConversion"/>
  </si>
  <si>
    <t xml:space="preserve"> ①주민등록등본1부</t>
    <phoneticPr fontId="2" type="noConversion"/>
  </si>
  <si>
    <t>기초생활수급자,장애인,독립</t>
    <phoneticPr fontId="2" type="noConversion"/>
  </si>
  <si>
    <t>독립유공자,기초생활수급자 등 할인적용대상자</t>
    <phoneticPr fontId="2" type="noConversion"/>
  </si>
  <si>
    <t xml:space="preserve"> ②복지카드사본1부</t>
    <phoneticPr fontId="2" type="noConversion"/>
  </si>
  <si>
    <t>상이유공자-(기타계절-월16,000원, 
여름철(6월~8월)월20,000원 한도감액)</t>
    <phoneticPr fontId="2" type="noConversion"/>
  </si>
  <si>
    <t>대가족 신청(5인이상)</t>
    <phoneticPr fontId="2" type="noConversion"/>
  </si>
  <si>
    <t>300KW이상 누진제 완화</t>
    <phoneticPr fontId="2" type="noConversion"/>
  </si>
  <si>
    <t xml:space="preserve"> 주민등록등본1부</t>
    <phoneticPr fontId="2" type="noConversion"/>
  </si>
  <si>
    <t>3자녀, 대가족 - 현행유지</t>
    <phoneticPr fontId="2" type="noConversion"/>
  </si>
  <si>
    <t>3자녀 이상 가구</t>
    <phoneticPr fontId="2" type="noConversion"/>
  </si>
  <si>
    <t>해당월 전기요금의 30%할인(월12,000원 한도), 대가족요금비교</t>
    <phoneticPr fontId="2" type="noConversion"/>
  </si>
  <si>
    <t>(3자녀-30%,대가족 누진1단계</t>
    <phoneticPr fontId="2" type="noConversion"/>
  </si>
  <si>
    <t>하여 유리한 요금 적용</t>
    <phoneticPr fontId="2" type="noConversion"/>
  </si>
  <si>
    <t>하향조정) + 월16,000원한도</t>
    <phoneticPr fontId="2" type="noConversion"/>
  </si>
  <si>
    <t>TV수신료, 면제 대상자</t>
    <phoneticPr fontId="2" type="noConversion"/>
  </si>
  <si>
    <t>기초생활수급자, 시·청각장애</t>
    <phoneticPr fontId="2" type="noConversion"/>
  </si>
  <si>
    <t>차상위계층-2천원</t>
    <phoneticPr fontId="2" type="noConversion"/>
  </si>
  <si>
    <t>국가유공자면제대상</t>
    <phoneticPr fontId="2" type="noConversion"/>
  </si>
  <si>
    <t>TV미소지 세대(관리사무소 방문 신청)</t>
    <phoneticPr fontId="2" type="noConversion"/>
  </si>
  <si>
    <t xml:space="preserve"> 해당없음</t>
    <phoneticPr fontId="2" type="noConversion"/>
  </si>
  <si>
    <t>50KW미만 사용세대</t>
    <phoneticPr fontId="2" type="noConversion"/>
  </si>
  <si>
    <t xml:space="preserve">* 구체적인 사항은 한전파주지사(031-940-2294)로 문의하시기 바랍니다. </t>
    <phoneticPr fontId="2" type="noConversion"/>
  </si>
  <si>
    <r>
      <t>2.도시가스요금 할인 신청:기초생활수급자 대한 도시가스요금 경감 -</t>
    </r>
    <r>
      <rPr>
        <sz val="8"/>
        <rFont val="굴림체"/>
        <family val="3"/>
        <charset val="129"/>
      </rPr>
      <t>신청접수처:서울도시가스 경기1고객센터 문의 031-946-7229</t>
    </r>
    <phoneticPr fontId="2" type="noConversion"/>
  </si>
  <si>
    <r>
      <t>3.수도료 감면신청:기초생활수급자, 장애등금1-3급까지의 등록장애인─</t>
    </r>
    <r>
      <rPr>
        <sz val="8"/>
        <rFont val="굴림체"/>
        <family val="3"/>
        <charset val="129"/>
      </rPr>
      <t>관리사무소에 오셔서 신청, 문의:수도요금팀(940-5882,5888)</t>
    </r>
    <phoneticPr fontId="2" type="noConversion"/>
  </si>
  <si>
    <t xml:space="preserve">4.장애인은 전기,수도감면 신청, 대가족(5인이상 또는 자녀3명이상)은 전기료할인 신청하여 감면 받으십시오.  </t>
    <phoneticPr fontId="2" type="noConversion"/>
  </si>
  <si>
    <t xml:space="preserve">승강기 사용시는 \110,000을 납부하신후 사용하시기 바랍니다.(사다리불가라인\55,000원) </t>
    <phoneticPr fontId="2" type="noConversion"/>
  </si>
  <si>
    <t>10.세대 내부 공사시 관리소 신고(공사시 ￦88,000원 일부공사시 ￦33,000원)</t>
    <phoneticPr fontId="2" type="noConversion"/>
  </si>
  <si>
    <t>제출(안)자</t>
    <phoneticPr fontId="2" type="noConversion"/>
  </si>
  <si>
    <t>소장 박재원</t>
    <phoneticPr fontId="2" type="noConversion"/>
  </si>
  <si>
    <t>제출일자</t>
    <phoneticPr fontId="2" type="noConversion"/>
  </si>
  <si>
    <t>2017.02.01.</t>
    <phoneticPr fontId="2" type="noConversion"/>
  </si>
  <si>
    <t>공용 소모자재 구입</t>
    <phoneticPr fontId="2" type="noConversion"/>
  </si>
  <si>
    <t>동별</t>
    <phoneticPr fontId="2" type="noConversion"/>
  </si>
  <si>
    <t>라인</t>
    <phoneticPr fontId="2" type="noConversion"/>
  </si>
  <si>
    <t>부과세대수</t>
    <phoneticPr fontId="2" type="noConversion"/>
  </si>
  <si>
    <t>사용량(KWH)</t>
    <phoneticPr fontId="2" type="noConversion"/>
  </si>
  <si>
    <t>세대부과금액(원)</t>
    <phoneticPr fontId="2" type="noConversion"/>
  </si>
  <si>
    <t>사용금액(원)</t>
    <phoneticPr fontId="2" type="noConversion"/>
  </si>
  <si>
    <t>비고</t>
    <phoneticPr fontId="2" type="noConversion"/>
  </si>
  <si>
    <t>1~2</t>
    <phoneticPr fontId="2" type="noConversion"/>
  </si>
  <si>
    <t>202호</t>
    <phoneticPr fontId="2" type="noConversion"/>
  </si>
  <si>
    <t>3~4</t>
    <phoneticPr fontId="2" type="noConversion"/>
  </si>
  <si>
    <t>2F</t>
    <phoneticPr fontId="2" type="noConversion"/>
  </si>
  <si>
    <t>5~6</t>
    <phoneticPr fontId="2" type="noConversion"/>
  </si>
  <si>
    <t xml:space="preserve"> </t>
    <phoneticPr fontId="2" type="noConversion"/>
  </si>
  <si>
    <t>7~8</t>
    <phoneticPr fontId="2" type="noConversion"/>
  </si>
  <si>
    <t>201호</t>
    <phoneticPr fontId="2" type="noConversion"/>
  </si>
  <si>
    <t>204호</t>
    <phoneticPr fontId="2" type="noConversion"/>
  </si>
  <si>
    <t>206호</t>
    <phoneticPr fontId="2" type="noConversion"/>
  </si>
  <si>
    <t>1,2F</t>
    <phoneticPr fontId="2" type="noConversion"/>
  </si>
  <si>
    <t>합   계</t>
    <phoneticPr fontId="2" type="noConversion"/>
  </si>
  <si>
    <t>검침입력</t>
    <phoneticPr fontId="2" type="noConversion"/>
  </si>
  <si>
    <t>전월지침</t>
    <phoneticPr fontId="2" type="noConversion"/>
  </si>
  <si>
    <t>금월지침</t>
    <phoneticPr fontId="2" type="noConversion"/>
  </si>
  <si>
    <t>사용량</t>
    <phoneticPr fontId="2" type="noConversion"/>
  </si>
  <si>
    <t>2017년 5월분</t>
    <phoneticPr fontId="2" type="noConversion"/>
  </si>
  <si>
    <t>전월(4월)
발생금액</t>
    <phoneticPr fontId="2" type="noConversion"/>
  </si>
  <si>
    <t>당월(5월)
발생금액</t>
    <phoneticPr fontId="2" type="noConversion"/>
  </si>
  <si>
    <t>▶ 손님접대용 커피, 작업시 직원 간식비 등</t>
    <phoneticPr fontId="2" type="noConversion"/>
  </si>
  <si>
    <t xml:space="preserve">      - \18,974,700-.(한화손해보험/17. 5. 22 ~ 18. 5. 22) 12개월 분할부과</t>
    <phoneticPr fontId="2" type="noConversion"/>
  </si>
  <si>
    <t>▶ 대표회의 운영비 사용내역</t>
    <phoneticPr fontId="2" type="noConversion"/>
  </si>
  <si>
    <t>적  요</t>
    <phoneticPr fontId="2" type="noConversion"/>
  </si>
  <si>
    <t>금   액</t>
    <phoneticPr fontId="2" type="noConversion"/>
  </si>
  <si>
    <t>비  고</t>
    <phoneticPr fontId="2" type="noConversion"/>
  </si>
  <si>
    <t>일  자</t>
    <phoneticPr fontId="2" type="noConversion"/>
  </si>
  <si>
    <t>합  계</t>
    <phoneticPr fontId="2" type="noConversion"/>
  </si>
  <si>
    <t xml:space="preserve"> </t>
    <phoneticPr fontId="2" type="noConversion"/>
  </si>
  <si>
    <t>2018.06.05</t>
    <phoneticPr fontId="2" type="noConversion"/>
  </si>
  <si>
    <t>전월이월</t>
    <phoneticPr fontId="2" type="noConversion"/>
  </si>
  <si>
    <t>수  입</t>
    <phoneticPr fontId="2" type="noConversion"/>
  </si>
  <si>
    <t>잔  액</t>
    <phoneticPr fontId="2" type="noConversion"/>
  </si>
  <si>
    <t>지  출</t>
    <phoneticPr fontId="2" type="noConversion"/>
  </si>
  <si>
    <t>예     금     내     역</t>
    <phoneticPr fontId="2" type="noConversion"/>
  </si>
  <si>
    <t>비  고</t>
    <phoneticPr fontId="2" type="noConversion"/>
  </si>
  <si>
    <t>관리비 입금 외 다수</t>
    <phoneticPr fontId="2" type="noConversion"/>
  </si>
  <si>
    <t>수    익     기    금</t>
    <phoneticPr fontId="2" type="noConversion"/>
  </si>
  <si>
    <t>경비용역 연차, 퇴직충당금</t>
    <phoneticPr fontId="2" type="noConversion"/>
  </si>
  <si>
    <t>보 통 예 금</t>
    <phoneticPr fontId="2" type="noConversion"/>
  </si>
  <si>
    <t>2019.02.12.</t>
    <phoneticPr fontId="2" type="noConversion"/>
  </si>
  <si>
    <t>2018.03.31.</t>
    <phoneticPr fontId="2" type="noConversion"/>
  </si>
  <si>
    <t>신 한 은 행</t>
    <phoneticPr fontId="2" type="noConversion"/>
  </si>
  <si>
    <t>장기수선충당예치금</t>
    <phoneticPr fontId="2" type="noConversion"/>
  </si>
  <si>
    <t>2018.03.21</t>
    <phoneticPr fontId="2" type="noConversion"/>
  </si>
  <si>
    <t>2019.02.12</t>
    <phoneticPr fontId="2" type="noConversion"/>
  </si>
  <si>
    <t>농협</t>
    <phoneticPr fontId="2" type="noConversion"/>
  </si>
  <si>
    <t>장기수선충당예치금-예금</t>
    <phoneticPr fontId="2" type="noConversion"/>
  </si>
  <si>
    <t>2019.06.05</t>
    <phoneticPr fontId="2" type="noConversion"/>
  </si>
  <si>
    <t>소                       계</t>
    <phoneticPr fontId="2" type="noConversion"/>
  </si>
  <si>
    <t>우리은행</t>
    <phoneticPr fontId="2" type="noConversion"/>
  </si>
  <si>
    <t>월드어린이집 보증금</t>
    <phoneticPr fontId="2" type="noConversion"/>
  </si>
  <si>
    <t>2018.04.11</t>
    <phoneticPr fontId="2" type="noConversion"/>
  </si>
  <si>
    <t>합                     계</t>
    <phoneticPr fontId="2" type="noConversion"/>
  </si>
  <si>
    <t>2017년 6월분</t>
    <phoneticPr fontId="2" type="noConversion"/>
  </si>
  <si>
    <t>전월(5월)
발생금액</t>
    <phoneticPr fontId="2" type="noConversion"/>
  </si>
  <si>
    <t>당월(6월)
발생금액</t>
    <phoneticPr fontId="2" type="noConversion"/>
  </si>
  <si>
    <t>인건비(기전과장 5/15입사), 잡비 증가</t>
    <phoneticPr fontId="2" type="noConversion"/>
  </si>
  <si>
    <t>공용자재 증가</t>
    <phoneticPr fontId="2" type="noConversion"/>
  </si>
  <si>
    <t>화재보험료 갱신에 따른 증가
(2017.05.22.~ 2018.05.22.)</t>
    <phoneticPr fontId="2" type="noConversion"/>
  </si>
  <si>
    <t>5월분 참석수당 감소 및 간식비 증가</t>
    <phoneticPr fontId="2" type="noConversion"/>
  </si>
  <si>
    <t xml:space="preserve">인원 변동에 따른 4대보험 정산액 증가 </t>
    <phoneticPr fontId="2" type="noConversion"/>
  </si>
  <si>
    <t>미납집계표</t>
  </si>
  <si>
    <t>동    호 : 201 동 101 호 ~ 8888 동 113 호</t>
  </si>
  <si>
    <t>개월수</t>
  </si>
  <si>
    <t>세대수</t>
  </si>
  <si>
    <t>부과액</t>
  </si>
  <si>
    <t>연체료</t>
  </si>
  <si>
    <t>미수합계</t>
  </si>
  <si>
    <t>비고</t>
  </si>
  <si>
    <t>합계</t>
  </si>
  <si>
    <t>부과년월 : 1900년 01월 ~ 2017년 05월</t>
    <phoneticPr fontId="2" type="noConversion"/>
  </si>
  <si>
    <t>전월 미수내역</t>
    <phoneticPr fontId="2" type="noConversion"/>
  </si>
  <si>
    <t>당월 미수내역</t>
    <phoneticPr fontId="2" type="noConversion"/>
  </si>
  <si>
    <t>전월 미수내역</t>
    <phoneticPr fontId="2" type="noConversion"/>
  </si>
  <si>
    <t>당월 미수내역</t>
    <phoneticPr fontId="2" type="noConversion"/>
  </si>
  <si>
    <t>전월대비
 증감액</t>
    <phoneticPr fontId="2" type="noConversion"/>
  </si>
  <si>
    <t>회계감사비</t>
    <phoneticPr fontId="2" type="noConversion"/>
  </si>
  <si>
    <t>▶ 2016년도 외부회계감사비</t>
    <phoneticPr fontId="2" type="noConversion"/>
  </si>
  <si>
    <t>2017년 7월분</t>
    <phoneticPr fontId="2" type="noConversion"/>
  </si>
  <si>
    <t>부 가 세 (VAT)</t>
    <phoneticPr fontId="2" type="noConversion"/>
  </si>
  <si>
    <t>잔             액</t>
    <phoneticPr fontId="2" type="noConversion"/>
  </si>
  <si>
    <t>수              입</t>
    <phoneticPr fontId="2" type="noConversion"/>
  </si>
  <si>
    <t>금           액</t>
    <phoneticPr fontId="2" type="noConversion"/>
  </si>
  <si>
    <t>"</t>
    <phoneticPr fontId="2" type="noConversion"/>
  </si>
  <si>
    <t>광고료,재활용매각 수입계</t>
    <phoneticPr fontId="2" type="noConversion"/>
  </si>
  <si>
    <t>해솔마을 2단지 월드메르디앙아파트 입주자대표회의</t>
    <phoneticPr fontId="2" type="noConversion"/>
  </si>
  <si>
    <t>전월(6월)
발생금액</t>
    <phoneticPr fontId="2" type="noConversion"/>
  </si>
  <si>
    <t>당월(7월)
발생금액</t>
    <phoneticPr fontId="2" type="noConversion"/>
  </si>
  <si>
    <t>도서인쇄비, 잡비 감소</t>
    <phoneticPr fontId="2" type="noConversion"/>
  </si>
  <si>
    <t>공용자재 구입 감소</t>
    <phoneticPr fontId="2" type="noConversion"/>
  </si>
  <si>
    <t>7월분 참석수당 및 식대비 감소</t>
    <phoneticPr fontId="2" type="noConversion"/>
  </si>
  <si>
    <t>부과년월 : 1900년 01월 ~ 2017년 06월</t>
  </si>
  <si>
    <t>기준결산일 : 2017년 08월 17일</t>
  </si>
  <si>
    <t>후연체료</t>
  </si>
  <si>
    <t>연체료계</t>
  </si>
  <si>
    <t>재활용 분리수거 : 매주 금요일  오전 10시 ~ 토요일 오전 10시까지(반드시 수거일 및 수거시간 엄수요망)</t>
    <phoneticPr fontId="2" type="noConversion"/>
  </si>
  <si>
    <t>자동이체 할인</t>
    <phoneticPr fontId="2" type="noConversion"/>
  </si>
  <si>
    <t>중계기 전기료</t>
    <phoneticPr fontId="2" type="noConversion"/>
  </si>
  <si>
    <t>알뜰장 전기료</t>
    <phoneticPr fontId="2" type="noConversion"/>
  </si>
  <si>
    <t xml:space="preserve"> </t>
    <phoneticPr fontId="2" type="noConversion"/>
  </si>
  <si>
    <t xml:space="preserve">4) 공동전기료 </t>
    <phoneticPr fontId="2" type="noConversion"/>
  </si>
  <si>
    <t>업 체 분</t>
    <phoneticPr fontId="2" type="noConversion"/>
  </si>
  <si>
    <t>엘지유플러스, 케이티 중계기 전기료</t>
    <phoneticPr fontId="2" type="noConversion"/>
  </si>
  <si>
    <t xml:space="preserve"> </t>
    <phoneticPr fontId="2" type="noConversion"/>
  </si>
  <si>
    <t>가) 산출내역:  발생금액 ÷ 공급면적 =부과단가</t>
    <phoneticPr fontId="2" type="noConversion"/>
  </si>
  <si>
    <t>우리은행 자동이체 할인액</t>
    <phoneticPr fontId="2" type="noConversion"/>
  </si>
  <si>
    <t>인터넷업체외</t>
    <phoneticPr fontId="2" type="noConversion"/>
  </si>
  <si>
    <t>2017년 8월분</t>
    <phoneticPr fontId="2" type="noConversion"/>
  </si>
  <si>
    <t>전월(7월)
발생금액</t>
    <phoneticPr fontId="2" type="noConversion"/>
  </si>
  <si>
    <t>당월(8월)
발생금액</t>
    <phoneticPr fontId="2" type="noConversion"/>
  </si>
  <si>
    <t>증가</t>
    <phoneticPr fontId="2" type="noConversion"/>
  </si>
  <si>
    <t>도서인쇄비, 교육훈련비 증가</t>
    <phoneticPr fontId="2" type="noConversion"/>
  </si>
  <si>
    <t>8월분 대표회의 식대 증가</t>
    <phoneticPr fontId="2" type="noConversion"/>
  </si>
  <si>
    <t>7/21~8/15 메인 수도검침 계산으로 인한 감소(7일간)</t>
    <phoneticPr fontId="2" type="noConversion"/>
  </si>
  <si>
    <t>일  자</t>
    <phoneticPr fontId="2" type="noConversion"/>
  </si>
  <si>
    <t>적  요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</si>
  <si>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</si>
  <si>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</si>
  <si>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</si>
  <si>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전월이월</t>
    <phoneticPr fontId="2" type="noConversion"/>
  </si>
  <si>
    <t>합   계</t>
    <phoneticPr fontId="2" type="noConversion"/>
  </si>
  <si>
    <t>부과년월 : 1900년 01월 ~ 2017년 07월</t>
    <phoneticPr fontId="2" type="noConversion"/>
  </si>
  <si>
    <t>2017년 9월 13일 현재</t>
    <phoneticPr fontId="2" type="noConversion"/>
  </si>
  <si>
    <t>부과년월 : 1900년 01월 ~ 2017년 07월</t>
  </si>
  <si>
    <t>기준결산일 : 2017년 09월 18일</t>
  </si>
  <si>
    <t>미수개월수</t>
    <phoneticPr fontId="2" type="noConversion"/>
  </si>
  <si>
    <t>2017년 8월 31일 기준(부과액 기준)</t>
    <phoneticPr fontId="2" type="noConversion"/>
  </si>
  <si>
    <t>세대수</t>
    <phoneticPr fontId="2" type="noConversion"/>
  </si>
  <si>
    <t>금  액</t>
    <phoneticPr fontId="2" type="noConversion"/>
  </si>
  <si>
    <t>1개월</t>
    <phoneticPr fontId="2" type="noConversion"/>
  </si>
  <si>
    <t>2개월</t>
    <phoneticPr fontId="2" type="noConversion"/>
  </si>
  <si>
    <t>3개월</t>
    <phoneticPr fontId="2" type="noConversion"/>
  </si>
  <si>
    <t>4개월</t>
    <phoneticPr fontId="2" type="noConversion"/>
  </si>
  <si>
    <t>5개월</t>
    <phoneticPr fontId="2" type="noConversion"/>
  </si>
  <si>
    <t>계</t>
    <phoneticPr fontId="2" type="noConversion"/>
  </si>
  <si>
    <t>미수(체납)관리비 현황(2017년 10월 10일 기준)</t>
    <phoneticPr fontId="2" type="noConversion"/>
  </si>
  <si>
    <t>▶ 복사용지, 복사지, 종이컵등</t>
    <phoneticPr fontId="2" type="noConversion"/>
  </si>
  <si>
    <t>▶ 도시가스 사용료(관리동, 노인정, 관제실) 납부</t>
    <phoneticPr fontId="2" type="noConversion"/>
  </si>
  <si>
    <t>▶ 전직원 하복구입비</t>
    <phoneticPr fontId="2" type="noConversion"/>
  </si>
  <si>
    <t xml:space="preserve">  ㈜경보(17. 9.  1 ~ 19. 8. 31)</t>
    <phoneticPr fontId="2" type="noConversion"/>
  </si>
  <si>
    <t xml:space="preserve"> (주)덕산소방(주)(17. 04. 05. ~ 18. 04. 04.) </t>
    <phoneticPr fontId="2" type="noConversion"/>
  </si>
  <si>
    <t xml:space="preserve">자동문 보수용 자재 구매 </t>
    <phoneticPr fontId="2" type="noConversion"/>
  </si>
  <si>
    <t>단지내 잔디등 추가설치비</t>
    <phoneticPr fontId="2" type="noConversion"/>
  </si>
  <si>
    <t>급수용 정수위밸브 부품(다이아프램) 구입</t>
    <phoneticPr fontId="2" type="noConversion"/>
  </si>
  <si>
    <t>수선비</t>
    <phoneticPr fontId="2" type="noConversion"/>
  </si>
  <si>
    <t xml:space="preserve">1) 산출기간 : 2017년 </t>
    <phoneticPr fontId="2" type="noConversion"/>
  </si>
  <si>
    <t xml:space="preserve">2) 산출기간 : 2017년 </t>
    <phoneticPr fontId="2" type="noConversion"/>
  </si>
  <si>
    <t>* 10/12 내용증명 발송세대 (15세대) 8,412,820원</t>
    <phoneticPr fontId="2" type="noConversion"/>
  </si>
  <si>
    <t>2017년 9월분</t>
    <phoneticPr fontId="2" type="noConversion"/>
  </si>
  <si>
    <t>전월(8월)
발생금액</t>
    <phoneticPr fontId="2" type="noConversion"/>
  </si>
  <si>
    <t>당월(9월)
발생금액</t>
    <phoneticPr fontId="2" type="noConversion"/>
  </si>
  <si>
    <t>인원 변동에 따른 4대보험 정산액 감소</t>
    <phoneticPr fontId="2" type="noConversion"/>
  </si>
  <si>
    <t>복리후생비, 잡비 등 증가</t>
    <phoneticPr fontId="2" type="noConversion"/>
  </si>
  <si>
    <t>업체변경으로 인한 증가</t>
    <phoneticPr fontId="2" type="noConversion"/>
  </si>
  <si>
    <t>공용로비폰, 승강기 긴급보수비 등 증가</t>
    <phoneticPr fontId="2" type="noConversion"/>
  </si>
  <si>
    <t>9월분 대표회의 참석수당 및 식대 증가</t>
    <phoneticPr fontId="2" type="noConversion"/>
  </si>
  <si>
    <t>▶ 선거관리위원회 운영비 사용내역</t>
    <phoneticPr fontId="2" type="noConversion"/>
  </si>
  <si>
    <t>13. 선거관리위원회 운영비(제12기)</t>
    <phoneticPr fontId="2" type="noConversion"/>
  </si>
  <si>
    <t>14. 수도료</t>
    <phoneticPr fontId="2" type="noConversion"/>
  </si>
  <si>
    <t>15. 전  기  료  -----------------------------------------------------------------------</t>
    <phoneticPr fontId="2" type="noConversion"/>
  </si>
  <si>
    <t>일</t>
    <phoneticPr fontId="2" type="noConversion"/>
  </si>
  <si>
    <t>10월분 알뜰장 전기료</t>
    <phoneticPr fontId="2" type="noConversion"/>
  </si>
  <si>
    <t xml:space="preserve"> </t>
    <phoneticPr fontId="2" type="noConversion"/>
  </si>
  <si>
    <t>13.선거관리위원회 운영비</t>
    <phoneticPr fontId="2" type="noConversion"/>
  </si>
  <si>
    <t>15. 전기료</t>
    <phoneticPr fontId="2" type="noConversion"/>
  </si>
  <si>
    <t>감면:42세대</t>
    <phoneticPr fontId="2" type="noConversion"/>
  </si>
  <si>
    <t>도시생활폐기물 통합관리서비스-www.citywaste.or.kr 에서 배출량 확인가능(콘포테크 ☎1577-1936 문의)</t>
    <phoneticPr fontId="2" type="noConversion"/>
  </si>
  <si>
    <r>
      <t xml:space="preserve">14. 장기체납세대 명단공개 </t>
    </r>
    <r>
      <rPr>
        <b/>
        <sz val="11"/>
        <rFont val="굴림"/>
        <family val="3"/>
        <charset val="129"/>
      </rPr>
      <t>- 2015년 5월 20일 정기입주자대표회의 의결사항</t>
    </r>
    <phoneticPr fontId="2" type="noConversion"/>
  </si>
  <si>
    <t>NO</t>
    <phoneticPr fontId="2" type="noConversion"/>
  </si>
  <si>
    <t>동 호 수</t>
    <phoneticPr fontId="2" type="noConversion"/>
  </si>
  <si>
    <t>체납개월수</t>
    <phoneticPr fontId="2" type="noConversion"/>
  </si>
  <si>
    <t>금      액</t>
    <phoneticPr fontId="2" type="noConversion"/>
  </si>
  <si>
    <t>총  계</t>
    <phoneticPr fontId="2" type="noConversion"/>
  </si>
  <si>
    <t>201-1706</t>
    <phoneticPr fontId="2" type="noConversion"/>
  </si>
  <si>
    <t>17. 11. 15. 기준</t>
    <phoneticPr fontId="2" type="noConversion"/>
  </si>
  <si>
    <t>15. 기타사항</t>
    <phoneticPr fontId="2" type="noConversion"/>
  </si>
  <si>
    <t>2017년 10월 10일 기준(부과액 기준)</t>
    <phoneticPr fontId="2" type="noConversion"/>
  </si>
  <si>
    <t xml:space="preserve"> </t>
    <phoneticPr fontId="2" type="noConversion"/>
  </si>
  <si>
    <t>* 11/3 내용증명 발송세대 (23세대) 11,993,180원</t>
    <phoneticPr fontId="2" type="noConversion"/>
  </si>
  <si>
    <t>미수(체납)관리비 현황(2017년 11월 15일 기준)</t>
    <phoneticPr fontId="2" type="noConversion"/>
  </si>
  <si>
    <t>2017년 10월분</t>
    <phoneticPr fontId="2" type="noConversion"/>
  </si>
  <si>
    <t>전월(9월)
발생금액</t>
    <phoneticPr fontId="2" type="noConversion"/>
  </si>
  <si>
    <t>당월(10월)
발생금액</t>
    <phoneticPr fontId="2" type="noConversion"/>
  </si>
  <si>
    <t>선거관리위원회 운영비</t>
    <phoneticPr fontId="2" type="noConversion"/>
  </si>
  <si>
    <t>복리후생비, 잡비 등 감소</t>
    <phoneticPr fontId="2" type="noConversion"/>
  </si>
  <si>
    <t>10월분 참석수당 및 식대 감소</t>
    <phoneticPr fontId="2" type="noConversion"/>
  </si>
  <si>
    <t>10월분 참석수당 및 식대 발생</t>
    <phoneticPr fontId="2" type="noConversion"/>
  </si>
  <si>
    <t>관리비 부과 비교표</t>
    <phoneticPr fontId="2" type="noConversion"/>
  </si>
  <si>
    <t>인원 변동에 따른 4대보험 정산액 증가</t>
    <phoneticPr fontId="2" type="noConversion"/>
  </si>
  <si>
    <t>인원 변동에 따른 4대보험 정산액 증가</t>
    <phoneticPr fontId="2" type="noConversion"/>
  </si>
  <si>
    <t>공용자재비 감소</t>
    <phoneticPr fontId="2" type="noConversion"/>
  </si>
  <si>
    <t>교육훈련비</t>
    <phoneticPr fontId="2" type="noConversion"/>
  </si>
  <si>
    <t>▶ 공동주택종사자 교육 참석 및 본사 교육 참석시</t>
    <phoneticPr fontId="2" type="noConversion"/>
  </si>
  <si>
    <t>3회중 3회</t>
    <phoneticPr fontId="2" type="noConversion"/>
  </si>
  <si>
    <t>206동 2호기 승강기 긴급보수비</t>
    <phoneticPr fontId="2" type="noConversion"/>
  </si>
  <si>
    <t>215동 2호기 승강기 긴급보수비</t>
    <phoneticPr fontId="2" type="noConversion"/>
  </si>
  <si>
    <t>11월분 장기수선충당금 부과</t>
    <phoneticPr fontId="2" type="noConversion"/>
  </si>
  <si>
    <t xml:space="preserve"> </t>
    <phoneticPr fontId="2" type="noConversion"/>
  </si>
  <si>
    <t>11월 대표회의시 직원 간식비</t>
    <phoneticPr fontId="2" type="noConversion"/>
  </si>
  <si>
    <t>11월 대표회의 참석수당 및 결재수당 지급</t>
    <phoneticPr fontId="2" type="noConversion"/>
  </si>
  <si>
    <t>11월 대표회의 식대</t>
    <phoneticPr fontId="2" type="noConversion"/>
  </si>
  <si>
    <t>2차 선거관리위원회 회의 참석수당 지급</t>
    <phoneticPr fontId="2" type="noConversion"/>
  </si>
  <si>
    <t>2차 선거관리위원회 식대</t>
    <phoneticPr fontId="2" type="noConversion"/>
  </si>
  <si>
    <t>202,204동 동대표 해임관련 투표업무시 참석수당(11/12)</t>
    <phoneticPr fontId="2" type="noConversion"/>
  </si>
  <si>
    <t>주택관리업자 재계약 및 입찰배제 
서면동의서 접수업무시 참석수당(11/10~11/16)</t>
    <phoneticPr fontId="2" type="noConversion"/>
  </si>
  <si>
    <t>주택관리업자 재계약 및 입찰배제 
서면동의서 접수업무시 식대(11/10~11/16)</t>
    <phoneticPr fontId="2" type="noConversion"/>
  </si>
  <si>
    <t>204호</t>
    <phoneticPr fontId="2" type="noConversion"/>
  </si>
  <si>
    <t>16. 제예금 현황(2017년 11월 30일 현재)</t>
    <phoneticPr fontId="2" type="noConversion"/>
  </si>
  <si>
    <t>17. 관리외 수익 현황(2017년 11월 30일 현재)</t>
    <phoneticPr fontId="2" type="noConversion"/>
  </si>
  <si>
    <t>18. 예비비 사용내역(2017년 11월 30일 현재)</t>
    <phoneticPr fontId="2" type="noConversion"/>
  </si>
  <si>
    <t>단지내 환경개선용 골재 추가 구입</t>
    <phoneticPr fontId="2" type="noConversion"/>
  </si>
  <si>
    <t>소방작동 기능점검 지적사항
(소방시설)보수비</t>
    <phoneticPr fontId="2" type="noConversion"/>
  </si>
  <si>
    <t>19. 수익사업기금 내역서</t>
    <phoneticPr fontId="2" type="noConversion"/>
  </si>
  <si>
    <t>11월분</t>
    <phoneticPr fontId="2" type="noConversion"/>
  </si>
  <si>
    <t>11월분 재활용분리지원금 및 쓰레기봉투, 마대자루 구입비</t>
    <phoneticPr fontId="2" type="noConversion"/>
  </si>
  <si>
    <t>기간 : 2017년 11월 1일 ~2017년 11월 30일</t>
    <phoneticPr fontId="2" type="noConversion"/>
  </si>
  <si>
    <t>승강기수입(공사)</t>
    <phoneticPr fontId="2" type="noConversion"/>
  </si>
  <si>
    <t>218-302</t>
    <phoneticPr fontId="2" type="noConversion"/>
  </si>
  <si>
    <t>승강기수입(전입)</t>
    <phoneticPr fontId="2" type="noConversion"/>
  </si>
  <si>
    <t>203-1502</t>
    <phoneticPr fontId="2" type="noConversion"/>
  </si>
  <si>
    <t>215-206</t>
    <phoneticPr fontId="2" type="noConversion"/>
  </si>
  <si>
    <t>차이홍중국어</t>
    <phoneticPr fontId="2" type="noConversion"/>
  </si>
  <si>
    <t>태산씽크</t>
    <phoneticPr fontId="2" type="noConversion"/>
  </si>
  <si>
    <t>영어과외</t>
    <phoneticPr fontId="2" type="noConversion"/>
  </si>
  <si>
    <t>센트럴파크리움</t>
    <phoneticPr fontId="2" type="noConversion"/>
  </si>
  <si>
    <t>한샘</t>
    <phoneticPr fontId="2" type="noConversion"/>
  </si>
  <si>
    <t>216-804</t>
    <phoneticPr fontId="2" type="noConversion"/>
  </si>
  <si>
    <t>알뜰장계약금</t>
    <phoneticPr fontId="2" type="noConversion"/>
  </si>
  <si>
    <t>승강기수입(전출)</t>
    <phoneticPr fontId="2" type="noConversion"/>
  </si>
  <si>
    <t>217-803</t>
    <phoneticPr fontId="2" type="noConversion"/>
  </si>
  <si>
    <t>214-202</t>
    <phoneticPr fontId="2" type="noConversion"/>
  </si>
  <si>
    <t>216-202</t>
    <phoneticPr fontId="2" type="noConversion"/>
  </si>
  <si>
    <t>윤앤영수학학원</t>
    <phoneticPr fontId="2" type="noConversion"/>
  </si>
  <si>
    <t>현대캐피탈</t>
    <phoneticPr fontId="2" type="noConversion"/>
  </si>
  <si>
    <t>파주국제유치원</t>
    <phoneticPr fontId="2" type="noConversion"/>
  </si>
  <si>
    <t>그룹과외</t>
    <phoneticPr fontId="2" type="noConversion"/>
  </si>
  <si>
    <t>뉴캐슬어학원</t>
    <phoneticPr fontId="2" type="noConversion"/>
  </si>
  <si>
    <t>방선생수학학원</t>
    <phoneticPr fontId="2" type="noConversion"/>
  </si>
  <si>
    <t>예은유치원</t>
    <phoneticPr fontId="2" type="noConversion"/>
  </si>
  <si>
    <t>알뜰장잔금</t>
    <phoneticPr fontId="2" type="noConversion"/>
  </si>
  <si>
    <t>세븐애드</t>
    <phoneticPr fontId="2" type="noConversion"/>
  </si>
  <si>
    <t>해법공부방</t>
    <phoneticPr fontId="2" type="noConversion"/>
  </si>
  <si>
    <t>상가</t>
    <phoneticPr fontId="2" type="noConversion"/>
  </si>
  <si>
    <t>운정강한학원</t>
    <phoneticPr fontId="2" type="noConversion"/>
  </si>
  <si>
    <t>연리지문화센터</t>
    <phoneticPr fontId="2" type="noConversion"/>
  </si>
  <si>
    <t>연세이바름치과</t>
    <phoneticPr fontId="2" type="noConversion"/>
  </si>
  <si>
    <t>한솔수학</t>
    <phoneticPr fontId="2" type="noConversion"/>
  </si>
  <si>
    <t>케이힐스</t>
    <phoneticPr fontId="2" type="noConversion"/>
  </si>
  <si>
    <t>동양난방열관리</t>
    <phoneticPr fontId="2" type="noConversion"/>
  </si>
  <si>
    <t>JP기획</t>
    <phoneticPr fontId="2" type="noConversion"/>
  </si>
  <si>
    <t>운정캠</t>
    <phoneticPr fontId="2" type="noConversion"/>
  </si>
  <si>
    <t>운정캠 착오입금</t>
    <phoneticPr fontId="2" type="noConversion"/>
  </si>
  <si>
    <t>11월분 팩스비, 복사비</t>
    <phoneticPr fontId="2" type="noConversion"/>
  </si>
  <si>
    <t>214-1104</t>
    <phoneticPr fontId="2" type="noConversion"/>
  </si>
  <si>
    <t>215-602</t>
    <phoneticPr fontId="2" type="noConversion"/>
  </si>
  <si>
    <t>215-1001</t>
    <phoneticPr fontId="2" type="noConversion"/>
  </si>
  <si>
    <t>212-1703</t>
    <phoneticPr fontId="2" type="noConversion"/>
  </si>
  <si>
    <t>214-803</t>
    <phoneticPr fontId="2" type="noConversion"/>
  </si>
  <si>
    <t>206-1303</t>
    <phoneticPr fontId="2" type="noConversion"/>
  </si>
  <si>
    <t>217-1704</t>
    <phoneticPr fontId="2" type="noConversion"/>
  </si>
  <si>
    <t>201-1001</t>
    <phoneticPr fontId="2" type="noConversion"/>
  </si>
  <si>
    <t>관제실 지원금(11월)</t>
    <phoneticPr fontId="2" type="noConversion"/>
  </si>
  <si>
    <t>재활용수거업체 계약
만료에 따른 보증금 환불</t>
    <phoneticPr fontId="2" type="noConversion"/>
  </si>
  <si>
    <t>재활용 지원금(10월)</t>
    <phoneticPr fontId="2" type="noConversion"/>
  </si>
  <si>
    <t xml:space="preserve"> </t>
    <phoneticPr fontId="2" type="noConversion"/>
  </si>
  <si>
    <r>
      <t>&lt;</t>
    </r>
    <r>
      <rPr>
        <sz val="18"/>
        <rFont val="궁서체"/>
        <family val="1"/>
        <charset val="129"/>
      </rPr>
      <t>2017년 11월분</t>
    </r>
    <r>
      <rPr>
        <b/>
        <sz val="20"/>
        <rFont val="궁서체"/>
        <family val="1"/>
        <charset val="129"/>
      </rPr>
      <t>&gt;</t>
    </r>
    <phoneticPr fontId="2" type="noConversion"/>
  </si>
  <si>
    <t>산 출  기 간 : 2017년 11월 1일 ~ 2017년 11월 30일까지</t>
    <phoneticPr fontId="2" type="noConversion"/>
  </si>
  <si>
    <t>납 부 기 간 : 2017년  12월  31일</t>
    <phoneticPr fontId="2" type="noConversion"/>
  </si>
  <si>
    <t>2017년 11월분</t>
    <phoneticPr fontId="2" type="noConversion"/>
  </si>
  <si>
    <t>전월(10월)
발생금액</t>
    <phoneticPr fontId="2" type="noConversion"/>
  </si>
  <si>
    <t>당월(11월)
발생금액</t>
    <phoneticPr fontId="2" type="noConversion"/>
  </si>
  <si>
    <t>증가</t>
    <phoneticPr fontId="2" type="noConversion"/>
  </si>
  <si>
    <t>사무용품비, 제세공과금, 교육훈련비 증가</t>
    <phoneticPr fontId="2" type="noConversion"/>
  </si>
  <si>
    <t>11월분 참석수당 및 식대 증가</t>
    <phoneticPr fontId="2" type="noConversion"/>
  </si>
  <si>
    <t>202동, 204동대표 해임투표 및 
주택관리업자 재계약 서면동의서 접수로 
인한 참석수당 및 식대 증가</t>
    <phoneticPr fontId="2" type="noConversion"/>
  </si>
  <si>
    <t>사용량에 따라 변동</t>
    <phoneticPr fontId="2" type="noConversion"/>
  </si>
  <si>
    <t>공용자재비 증가</t>
    <phoneticPr fontId="2" type="noConversion"/>
  </si>
  <si>
    <t>미수(체납)관리비 현황(2017년 12월 19일 기준)</t>
    <phoneticPr fontId="2" type="noConversion"/>
  </si>
  <si>
    <t>2017년 11월 15일 기준(부과액 기준)</t>
    <phoneticPr fontId="2" type="noConversion"/>
  </si>
  <si>
    <t xml:space="preserve"> </t>
    <phoneticPr fontId="2" type="noConversion"/>
  </si>
  <si>
    <t>6개월</t>
    <phoneticPr fontId="2" type="noConversion"/>
  </si>
  <si>
    <t>* 12/5 내용증명 발송세대 (22세대) 9,890,250원</t>
    <phoneticPr fontId="2" type="noConversion"/>
  </si>
</sst>
</file>

<file path=xl/styles.xml><?xml version="1.0" encoding="utf-8"?>
<styleSheet xmlns="http://schemas.openxmlformats.org/spreadsheetml/2006/main">
  <numFmts count="3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\-* #,##0.00_-;_-* &quot;-&quot;_-;_-@_-"/>
    <numFmt numFmtId="178" formatCode="##,#0#&quot;원&quot;"/>
    <numFmt numFmtId="179" formatCode="#,##0\k\w"/>
    <numFmt numFmtId="180" formatCode="#,###.##&quot;원&quot;"/>
    <numFmt numFmtId="181" formatCode="#&quot;동&quot;"/>
    <numFmt numFmtId="182" formatCode="@\ &quot;라&quot;&quot;인&quot;"/>
    <numFmt numFmtId="183" formatCode="#,###\ &quot;세&quot;&quot;대&quot;"/>
    <numFmt numFmtId="184" formatCode="#,###&quot;㎾&quot;"/>
    <numFmt numFmtId="185" formatCode="#,##0_);[Red]\(#,##0\)"/>
    <numFmt numFmtId="186" formatCode="General&quot;㎡&quot;"/>
    <numFmt numFmtId="187" formatCode="##.00\ &quot;원&quot;&quot;/&quot;&quot;㎡&quot;"/>
    <numFmt numFmtId="188" formatCode="_-* #,##0.000_-;\-* #,##0.000_-;_-* &quot;-&quot;_-;_-@_-"/>
    <numFmt numFmtId="189" formatCode="&quot;÷&quot;\ ##,###\ &quot;㎡&quot;"/>
    <numFmt numFmtId="190" formatCode="0.00_);[Red]\(0.00\)"/>
    <numFmt numFmtId="191" formatCode="##,#0#&quot;원&quot;\ \ \ \ "/>
    <numFmt numFmtId="192" formatCode="#,##0.00_ "/>
    <numFmt numFmtId="193" formatCode="##,###,###&quot;원&quot;"/>
    <numFmt numFmtId="194" formatCode="#&quot;월&quot;&quot;분&quot;"/>
    <numFmt numFmtId="195" formatCode="_-* #,##0_-;\-* #,##0_-;_-* &quot;-&quot;??_-;_-@_-"/>
    <numFmt numFmtId="196" formatCode="&quot;₩&quot;#,###&quot;원&quot;"/>
    <numFmt numFmtId="197" formatCode="#,##0\ &quot;톤&quot;"/>
    <numFmt numFmtId="198" formatCode="#,##0\ &quot;원&quot;"/>
    <numFmt numFmtId="199" formatCode="#,##0.0\ &quot;㎡&quot;"/>
    <numFmt numFmtId="200" formatCode="#,###.00\ &quot;㎡&quot;"/>
    <numFmt numFmtId="201" formatCode="0.00_ "/>
    <numFmt numFmtId="202" formatCode="0.000%"/>
    <numFmt numFmtId="203" formatCode="&quot;₩&quot;#,##0"/>
    <numFmt numFmtId="204" formatCode="_-* #,##0.0000_-;\-* #,##0.0000_-;_-* &quot;-&quot;_-;_-@_-"/>
    <numFmt numFmtId="205" formatCode="_-* #,##0.0_-;\-* #,##0.0_-;_-* &quot;-&quot;_-;_-@_-"/>
    <numFmt numFmtId="206" formatCode="##,#0#&quot;일&quot;"/>
    <numFmt numFmtId="207" formatCode="mm&quot;월&quot;\ dd&quot;일&quot;"/>
    <numFmt numFmtId="208" formatCode="m&quot;월&quot;\ d&quot;일&quot;;@"/>
    <numFmt numFmtId="209" formatCode="0_ "/>
  </numFmts>
  <fonts count="17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8"/>
      <name val="궁서체"/>
      <family val="1"/>
      <charset val="129"/>
    </font>
    <font>
      <b/>
      <sz val="20"/>
      <name val="궁서체"/>
      <family val="1"/>
      <charset val="129"/>
    </font>
    <font>
      <sz val="24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2"/>
      <name val="굴림"/>
      <family val="3"/>
      <charset val="129"/>
    </font>
    <font>
      <b/>
      <sz val="18"/>
      <name val="굴림체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b/>
      <i/>
      <sz val="16"/>
      <name val="굴림"/>
      <family val="3"/>
      <charset val="129"/>
    </font>
    <font>
      <sz val="8"/>
      <name val="굴림"/>
      <family val="3"/>
      <charset val="129"/>
    </font>
    <font>
      <b/>
      <sz val="10"/>
      <name val="굴림"/>
      <family val="3"/>
      <charset val="129"/>
    </font>
    <font>
      <sz val="12"/>
      <name val="궁서체"/>
      <family val="1"/>
      <charset val="129"/>
    </font>
    <font>
      <b/>
      <sz val="14"/>
      <name val="굴림체"/>
      <family val="3"/>
      <charset val="129"/>
    </font>
    <font>
      <b/>
      <sz val="12"/>
      <name val="굴림"/>
      <family val="3"/>
      <charset val="129"/>
    </font>
    <font>
      <b/>
      <sz val="14"/>
      <name val="굴림"/>
      <family val="3"/>
      <charset val="129"/>
    </font>
    <font>
      <b/>
      <sz val="12"/>
      <name val="굴림체"/>
      <family val="3"/>
      <charset val="129"/>
    </font>
    <font>
      <sz val="7"/>
      <name val="굴림"/>
      <family val="3"/>
      <charset val="129"/>
    </font>
    <font>
      <u/>
      <sz val="10"/>
      <name val="굴림"/>
      <family val="3"/>
      <charset val="129"/>
    </font>
    <font>
      <b/>
      <sz val="11"/>
      <name val="굴림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3"/>
      <name val="굴림체"/>
      <family val="3"/>
      <charset val="129"/>
    </font>
    <font>
      <sz val="6"/>
      <name val="굴림"/>
      <family val="3"/>
      <charset val="129"/>
    </font>
    <font>
      <b/>
      <u/>
      <sz val="15"/>
      <color indexed="8"/>
      <name val="돋움"/>
      <family val="3"/>
      <charset val="129"/>
    </font>
    <font>
      <b/>
      <u/>
      <sz val="15"/>
      <color indexed="8"/>
      <name val="HY견고딕"/>
      <family val="1"/>
      <charset val="129"/>
    </font>
    <font>
      <sz val="12.5"/>
      <color indexed="8"/>
      <name val="돋움"/>
      <family val="3"/>
      <charset val="129"/>
    </font>
    <font>
      <sz val="12.5"/>
      <color indexed="8"/>
      <name val="새굴림"/>
      <family val="1"/>
      <charset val="129"/>
    </font>
    <font>
      <b/>
      <sz val="12.5"/>
      <color indexed="8"/>
      <name val="새굴림"/>
      <family val="1"/>
      <charset val="129"/>
    </font>
    <font>
      <b/>
      <sz val="12.5"/>
      <color indexed="8"/>
      <name val="돋움"/>
      <family val="3"/>
      <charset val="129"/>
    </font>
    <font>
      <b/>
      <sz val="14"/>
      <name val="HY울릉도M"/>
      <family val="1"/>
      <charset val="129"/>
    </font>
    <font>
      <b/>
      <sz val="10.5"/>
      <name val="굴림"/>
      <family val="3"/>
      <charset val="129"/>
    </font>
    <font>
      <sz val="10.5"/>
      <name val="굴림"/>
      <family val="3"/>
      <charset val="129"/>
    </font>
    <font>
      <sz val="12"/>
      <color indexed="8"/>
      <name val="새굴림"/>
      <family val="1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.5"/>
      <name val="맑은 고딕"/>
      <family val="3"/>
      <charset val="129"/>
    </font>
    <font>
      <sz val="10.5"/>
      <name val="맑은 고딕"/>
      <family val="3"/>
      <charset val="129"/>
    </font>
    <font>
      <b/>
      <sz val="6"/>
      <name val="굴림"/>
      <family val="3"/>
      <charset val="129"/>
    </font>
    <font>
      <sz val="14"/>
      <name val="HY수평선B"/>
      <family val="1"/>
      <charset val="129"/>
    </font>
    <font>
      <sz val="11"/>
      <name val="HY견명조"/>
      <family val="1"/>
      <charset val="129"/>
    </font>
    <font>
      <sz val="11"/>
      <color indexed="9"/>
      <name val="HY견명조"/>
      <family val="1"/>
      <charset val="129"/>
    </font>
    <font>
      <b/>
      <sz val="11"/>
      <name val="HY견명조"/>
      <family val="1"/>
      <charset val="129"/>
    </font>
    <font>
      <sz val="10"/>
      <name val="HY견명조"/>
      <family val="1"/>
      <charset val="129"/>
    </font>
    <font>
      <sz val="8"/>
      <name val="HY견명조"/>
      <family val="1"/>
      <charset val="129"/>
    </font>
    <font>
      <sz val="9"/>
      <name val="HY견명조"/>
      <family val="1"/>
      <charset val="129"/>
    </font>
    <font>
      <b/>
      <sz val="14"/>
      <name val="HY견명조"/>
      <family val="1"/>
      <charset val="129"/>
    </font>
    <font>
      <b/>
      <sz val="24"/>
      <name val="HY견명조"/>
      <family val="1"/>
      <charset val="129"/>
    </font>
    <font>
      <sz val="2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u/>
      <sz val="15"/>
      <color rgb="FF000000"/>
      <name val="돋움"/>
      <family val="3"/>
      <charset val="129"/>
    </font>
    <font>
      <b/>
      <sz val="12.5"/>
      <color rgb="FF000000"/>
      <name val="새굴림"/>
      <family val="1"/>
      <charset val="129"/>
    </font>
    <font>
      <sz val="12.5"/>
      <color rgb="FF000000"/>
      <name val="돋움"/>
      <family val="3"/>
      <charset val="129"/>
    </font>
    <font>
      <sz val="10.5"/>
      <color rgb="FF000000"/>
      <name val="한컴바탕"/>
      <family val="1"/>
      <charset val="129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indexed="9"/>
      <name val="맑은 고딕"/>
      <family val="3"/>
      <charset val="129"/>
      <scheme val="minor"/>
    </font>
    <font>
      <b/>
      <u/>
      <sz val="18"/>
      <name val="맑은 고딕"/>
      <family val="3"/>
      <charset val="129"/>
      <scheme val="minor"/>
    </font>
    <font>
      <b/>
      <u/>
      <sz val="24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theme="0" tint="-4.9989318521683403E-2"/>
      <name val="맑은 고딕"/>
      <family val="3"/>
      <charset val="129"/>
      <scheme val="minor"/>
    </font>
    <font>
      <sz val="10"/>
      <color theme="0" tint="-4.9989318521683403E-2"/>
      <name val="맑은 고딕"/>
      <family val="3"/>
      <charset val="129"/>
      <scheme val="minor"/>
    </font>
    <font>
      <b/>
      <sz val="11"/>
      <color theme="0" tint="-4.9989318521683403E-2"/>
      <name val="맑은 고딕"/>
      <family val="3"/>
      <charset val="129"/>
      <scheme val="minor"/>
    </font>
    <font>
      <sz val="11"/>
      <color theme="0" tint="-4.9989318521683403E-2"/>
      <name val="맑은 고딕"/>
      <family val="3"/>
      <charset val="129"/>
    </font>
    <font>
      <sz val="12"/>
      <color theme="0"/>
      <name val="맑은 고딕"/>
      <family val="3"/>
      <charset val="129"/>
      <scheme val="major"/>
    </font>
    <font>
      <sz val="11"/>
      <color theme="0"/>
      <name val="맑은 고딕"/>
      <family val="3"/>
      <charset val="129"/>
      <scheme val="major"/>
    </font>
    <font>
      <sz val="11"/>
      <color theme="0"/>
      <name val="굴림"/>
      <family val="3"/>
      <charset val="129"/>
    </font>
    <font>
      <sz val="8"/>
      <color theme="0"/>
      <name val="굴림"/>
      <family val="3"/>
      <charset val="129"/>
    </font>
    <font>
      <sz val="11"/>
      <color theme="0" tint="-4.9989318521683403E-2"/>
      <name val="굴림"/>
      <family val="3"/>
      <charset val="129"/>
    </font>
    <font>
      <sz val="7.5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sz val="10"/>
      <color theme="1"/>
      <name val="굴림"/>
      <family val="3"/>
      <charset val="129"/>
    </font>
    <font>
      <b/>
      <sz val="11"/>
      <name val="맑은 고딕"/>
      <family val="3"/>
      <charset val="129"/>
      <scheme val="major"/>
    </font>
    <font>
      <sz val="5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9.5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sz val="11"/>
      <color theme="0" tint="-0.34998626667073579"/>
      <name val="맑은 고딕"/>
      <family val="3"/>
      <charset val="129"/>
    </font>
    <font>
      <sz val="10"/>
      <color theme="0"/>
      <name val="굴림"/>
      <family val="3"/>
      <charset val="129"/>
    </font>
    <font>
      <b/>
      <sz val="11"/>
      <color rgb="FFC00000"/>
      <name val="굴림"/>
      <family val="3"/>
      <charset val="129"/>
    </font>
    <font>
      <sz val="10.5"/>
      <color rgb="FF000000"/>
      <name val="굴림"/>
      <family val="3"/>
      <charset val="129"/>
    </font>
    <font>
      <sz val="11"/>
      <color theme="2" tint="-9.9978637043366805E-2"/>
      <name val="맑은 고딕"/>
      <family val="3"/>
      <charset val="129"/>
      <scheme val="minor"/>
    </font>
    <font>
      <sz val="7"/>
      <color theme="2" tint="-9.9978637043366805E-2"/>
      <name val="맑은 고딕"/>
      <family val="3"/>
      <charset val="129"/>
      <scheme val="minor"/>
    </font>
    <font>
      <sz val="11"/>
      <name val="맑은고딕"/>
      <family val="3"/>
      <charset val="129"/>
    </font>
    <font>
      <sz val="11"/>
      <color indexed="9"/>
      <name val="맑은고딕"/>
      <family val="3"/>
      <charset val="129"/>
    </font>
    <font>
      <sz val="10"/>
      <name val="맑은고딕"/>
      <family val="3"/>
      <charset val="129"/>
    </font>
    <font>
      <b/>
      <sz val="1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7"/>
      <name val="맑은고딕"/>
      <family val="3"/>
      <charset val="129"/>
    </font>
    <font>
      <b/>
      <sz val="12"/>
      <name val="맑은고딕"/>
      <family val="3"/>
      <charset val="129"/>
    </font>
    <font>
      <sz val="9"/>
      <name val="맑은고딕"/>
      <family val="3"/>
      <charset val="129"/>
    </font>
    <font>
      <sz val="8"/>
      <name val="맑은고딕"/>
      <family val="3"/>
      <charset val="129"/>
    </font>
    <font>
      <sz val="6"/>
      <name val="맑은고딕"/>
      <family val="3"/>
      <charset val="129"/>
    </font>
    <font>
      <b/>
      <sz val="8"/>
      <name val="맑은고딕"/>
      <family val="3"/>
      <charset val="129"/>
    </font>
    <font>
      <sz val="10"/>
      <color indexed="8"/>
      <name val="맑은 고딕"/>
      <family val="3"/>
      <charset val="129"/>
    </font>
    <font>
      <sz val="13"/>
      <name val="굴림"/>
      <family val="3"/>
      <charset val="129"/>
    </font>
    <font>
      <sz val="12"/>
      <color theme="2" tint="-9.9978637043366805E-2"/>
      <name val="맑은 고딕"/>
      <family val="3"/>
      <charset val="129"/>
      <scheme val="major"/>
    </font>
    <font>
      <sz val="11"/>
      <color theme="2" tint="-9.9978637043366805E-2"/>
      <name val="맑은 고딕"/>
      <family val="3"/>
      <charset val="129"/>
      <scheme val="major"/>
    </font>
    <font>
      <sz val="11"/>
      <color theme="2" tint="-9.9978637043366805E-2"/>
      <name val="맑은 고딕"/>
      <family val="3"/>
      <charset val="129"/>
    </font>
    <font>
      <sz val="11"/>
      <color theme="2" tint="-9.9978637043366805E-2"/>
      <name val="굴림"/>
      <family val="3"/>
      <charset val="129"/>
    </font>
    <font>
      <b/>
      <sz val="11"/>
      <color theme="2" tint="-9.9978637043366805E-2"/>
      <name val="맑은 고딕"/>
      <family val="3"/>
      <charset val="129"/>
      <scheme val="minor"/>
    </font>
    <font>
      <sz val="8"/>
      <color theme="2" tint="-9.9978637043366805E-2"/>
      <name val="굴림"/>
      <family val="3"/>
      <charset val="129"/>
    </font>
    <font>
      <b/>
      <sz val="11"/>
      <color theme="2" tint="-9.9978637043366805E-2"/>
      <name val="굴림"/>
      <family val="3"/>
      <charset val="129"/>
    </font>
    <font>
      <sz val="10"/>
      <color theme="2" tint="-9.9978637043366805E-2"/>
      <name val="굴림"/>
      <family val="3"/>
      <charset val="129"/>
    </font>
    <font>
      <sz val="10"/>
      <color theme="2" tint="-9.9978637043366805E-2"/>
      <name val="맑은 고딕"/>
      <family val="3"/>
      <charset val="129"/>
      <scheme val="minor"/>
    </font>
    <font>
      <b/>
      <sz val="8"/>
      <color theme="2" tint="-9.9978637043366805E-2"/>
      <name val="굴림"/>
      <family val="3"/>
      <charset val="129"/>
    </font>
    <font>
      <b/>
      <sz val="10"/>
      <color theme="2" tint="-9.9978637043366805E-2"/>
      <name val="돋움"/>
      <family val="3"/>
      <charset val="129"/>
    </font>
    <font>
      <b/>
      <sz val="11"/>
      <color rgb="FFFF0000"/>
      <name val="맑은 고딕"/>
      <family val="3"/>
      <charset val="129"/>
      <scheme val="major"/>
    </font>
    <font>
      <b/>
      <sz val="15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u/>
      <sz val="13"/>
      <color indexed="8"/>
      <name val="HY수평선B"/>
      <family val="1"/>
      <charset val="129"/>
    </font>
    <font>
      <sz val="8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u/>
      <sz val="11"/>
      <color indexed="8"/>
      <name val="굴림체"/>
      <family val="3"/>
      <charset val="129"/>
    </font>
    <font>
      <b/>
      <u/>
      <sz val="11"/>
      <color indexed="8"/>
      <name val="굴림체"/>
      <family val="3"/>
      <charset val="129"/>
    </font>
    <font>
      <sz val="15"/>
      <name val="굴림"/>
      <family val="3"/>
      <charset val="129"/>
    </font>
    <font>
      <sz val="11"/>
      <name val="굴림체"/>
      <family val="3"/>
      <charset val="129"/>
    </font>
    <font>
      <sz val="11"/>
      <name val="HY수평선B"/>
      <family val="1"/>
      <charset val="129"/>
    </font>
    <font>
      <b/>
      <u/>
      <sz val="11"/>
      <name val="굴림체"/>
      <family val="3"/>
      <charset val="129"/>
    </font>
    <font>
      <b/>
      <u/>
      <sz val="15"/>
      <color indexed="8"/>
      <name val="굴림체"/>
      <family val="3"/>
      <charset val="129"/>
    </font>
    <font>
      <b/>
      <u/>
      <sz val="11"/>
      <name val="굴림"/>
      <family val="3"/>
      <charset val="129"/>
    </font>
    <font>
      <u/>
      <sz val="13"/>
      <color indexed="8"/>
      <name val="HY수평선B"/>
      <family val="1"/>
      <charset val="129"/>
    </font>
    <font>
      <b/>
      <u/>
      <sz val="14"/>
      <color indexed="8"/>
      <name val="HY수평선B"/>
      <family val="1"/>
      <charset val="129"/>
    </font>
    <font>
      <b/>
      <u/>
      <sz val="12"/>
      <name val="돋움"/>
      <family val="3"/>
      <charset val="129"/>
    </font>
    <font>
      <b/>
      <sz val="15"/>
      <name val="HY수평선B"/>
      <family val="1"/>
      <charset val="129"/>
    </font>
    <font>
      <b/>
      <sz val="11"/>
      <name val="돋움"/>
      <family val="3"/>
      <charset val="129"/>
    </font>
    <font>
      <u/>
      <sz val="11"/>
      <name val="굴림"/>
      <family val="3"/>
      <charset val="129"/>
    </font>
    <font>
      <sz val="12"/>
      <name val="돋움"/>
      <family val="3"/>
      <charset val="129"/>
    </font>
    <font>
      <sz val="6"/>
      <color indexed="8"/>
      <name val="굴림체"/>
      <family val="3"/>
      <charset val="129"/>
    </font>
    <font>
      <u/>
      <sz val="11"/>
      <color theme="10"/>
      <name val="돋움"/>
      <family val="3"/>
      <charset val="129"/>
    </font>
    <font>
      <b/>
      <u/>
      <sz val="11"/>
      <color theme="1"/>
      <name val="돋움"/>
      <family val="3"/>
      <charset val="129"/>
    </font>
    <font>
      <b/>
      <u/>
      <sz val="15"/>
      <color indexed="8"/>
      <name val="HY수평선B"/>
      <family val="1"/>
      <charset val="129"/>
    </font>
    <font>
      <b/>
      <sz val="13"/>
      <name val="HY수평선B"/>
      <family val="1"/>
      <charset val="129"/>
    </font>
    <font>
      <b/>
      <sz val="15"/>
      <name val="굴림"/>
      <family val="3"/>
      <charset val="129"/>
    </font>
    <font>
      <sz val="10"/>
      <name val="굴림체"/>
      <family val="3"/>
      <charset val="129"/>
    </font>
    <font>
      <sz val="8"/>
      <name val="굴림체"/>
      <family val="3"/>
      <charset val="129"/>
    </font>
    <font>
      <b/>
      <sz val="10"/>
      <name val="돋움"/>
      <family val="3"/>
      <charset val="129"/>
    </font>
    <font>
      <sz val="7"/>
      <name val="굴림체"/>
      <family val="3"/>
      <charset val="129"/>
    </font>
    <font>
      <sz val="10"/>
      <name val="맑은 고딕"/>
      <family val="3"/>
      <charset val="129"/>
    </font>
    <font>
      <sz val="9"/>
      <color theme="1"/>
      <name val="맑은고딕"/>
      <family val="3"/>
      <charset val="129"/>
    </font>
    <font>
      <b/>
      <sz val="9"/>
      <name val="맑은고딕"/>
      <family val="3"/>
      <charset val="129"/>
    </font>
    <font>
      <b/>
      <sz val="24"/>
      <name val="굴림"/>
      <family val="3"/>
      <charset val="129"/>
    </font>
    <font>
      <b/>
      <sz val="9"/>
      <name val="굴림"/>
      <family val="3"/>
      <charset val="129"/>
    </font>
    <font>
      <b/>
      <sz val="20"/>
      <name val="굴림체"/>
      <family val="3"/>
      <charset val="129"/>
    </font>
    <font>
      <sz val="9"/>
      <name val="돋움체"/>
      <family val="3"/>
      <charset val="129"/>
    </font>
    <font>
      <sz val="9"/>
      <name val="굴림체"/>
      <family val="3"/>
      <charset val="129"/>
    </font>
    <font>
      <b/>
      <sz val="10"/>
      <name val="굴림체"/>
      <family val="3"/>
      <charset val="129"/>
    </font>
    <font>
      <sz val="8"/>
      <color theme="1"/>
      <name val="굴림"/>
      <family val="3"/>
      <charset val="129"/>
    </font>
    <font>
      <sz val="7"/>
      <color theme="0" tint="-4.9989318521683403E-2"/>
      <name val="맑은 고딕"/>
      <family val="3"/>
      <charset val="129"/>
      <scheme val="minor"/>
    </font>
    <font>
      <sz val="11"/>
      <color theme="1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1"/>
        <bgColor indexed="64"/>
      </patternFill>
    </fill>
  </fills>
  <borders count="1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/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hair">
        <color indexed="64"/>
      </top>
      <bottom/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0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>
      <alignment vertical="top"/>
      <protection locked="0"/>
    </xf>
  </cellStyleXfs>
  <cellXfs count="166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9" fillId="0" borderId="0" xfId="0" applyFont="1" applyAlignment="1">
      <alignment vertical="center"/>
    </xf>
    <xf numFmtId="0" fontId="0" fillId="0" borderId="0" xfId="0" applyFont="1"/>
    <xf numFmtId="0" fontId="11" fillId="0" borderId="0" xfId="0" applyFont="1" applyAlignment="1">
      <alignment horizontal="left" vertical="center"/>
    </xf>
    <xf numFmtId="41" fontId="7" fillId="0" borderId="0" xfId="3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1" fontId="7" fillId="0" borderId="2" xfId="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1" fontId="7" fillId="0" borderId="0" xfId="3" applyFont="1" applyAlignment="1">
      <alignment vertical="center"/>
    </xf>
    <xf numFmtId="0" fontId="7" fillId="0" borderId="0" xfId="0" applyFont="1" applyBorder="1" applyAlignment="1">
      <alignment vertical="center"/>
    </xf>
    <xf numFmtId="0" fontId="63" fillId="0" borderId="0" xfId="0" applyFont="1" applyAlignment="1">
      <alignment horizontal="left"/>
    </xf>
    <xf numFmtId="0" fontId="0" fillId="0" borderId="0" xfId="0" applyAlignment="1">
      <alignment vertical="center"/>
    </xf>
    <xf numFmtId="0" fontId="36" fillId="4" borderId="3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41" fontId="37" fillId="0" borderId="4" xfId="3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41" fontId="38" fillId="0" borderId="3" xfId="3" applyFont="1" applyBorder="1" applyAlignment="1">
      <alignment vertical="center"/>
    </xf>
    <xf numFmtId="41" fontId="38" fillId="0" borderId="3" xfId="3" applyFont="1" applyBorder="1" applyAlignment="1">
      <alignment horizontal="right" vertical="center"/>
    </xf>
    <xf numFmtId="0" fontId="38" fillId="0" borderId="3" xfId="0" applyFont="1" applyBorder="1" applyAlignment="1">
      <alignment horizontal="distributed" vertical="center"/>
    </xf>
    <xf numFmtId="41" fontId="38" fillId="0" borderId="6" xfId="3" applyFont="1" applyBorder="1" applyAlignment="1">
      <alignment vertical="center"/>
    </xf>
    <xf numFmtId="0" fontId="64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15" fillId="0" borderId="7" xfId="0" applyFont="1" applyBorder="1" applyAlignment="1">
      <alignment horizontal="center" vertical="center" wrapText="1"/>
    </xf>
    <xf numFmtId="0" fontId="66" fillId="0" borderId="8" xfId="0" applyFont="1" applyBorder="1" applyAlignment="1">
      <alignment horizontal="justify"/>
    </xf>
    <xf numFmtId="0" fontId="38" fillId="0" borderId="9" xfId="0" applyFont="1" applyBorder="1" applyAlignment="1">
      <alignment horizontal="center" vertical="center"/>
    </xf>
    <xf numFmtId="0" fontId="29" fillId="5" borderId="10" xfId="0" quotePrefix="1" applyFont="1" applyFill="1" applyBorder="1" applyAlignment="1">
      <alignment vertical="center"/>
    </xf>
    <xf numFmtId="41" fontId="38" fillId="0" borderId="11" xfId="3" applyFont="1" applyBorder="1" applyAlignment="1">
      <alignment horizontal="right" vertical="center"/>
    </xf>
    <xf numFmtId="0" fontId="12" fillId="0" borderId="12" xfId="0" applyFont="1" applyBorder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horizontal="centerContinuous" vertical="center"/>
    </xf>
    <xf numFmtId="0" fontId="73" fillId="0" borderId="0" xfId="0" applyFont="1" applyFill="1" applyAlignment="1">
      <alignment horizontal="centerContinuous" vertical="center"/>
    </xf>
    <xf numFmtId="0" fontId="73" fillId="0" borderId="0" xfId="0" applyFont="1" applyFill="1" applyAlignment="1">
      <alignment horizontal="centerContinuous" vertical="center" shrinkToFit="1"/>
    </xf>
    <xf numFmtId="0" fontId="70" fillId="0" borderId="0" xfId="0" applyFont="1" applyFill="1" applyAlignment="1">
      <alignment horizontal="centerContinuous" vertical="center"/>
    </xf>
    <xf numFmtId="0" fontId="70" fillId="0" borderId="0" xfId="0" applyFont="1" applyFill="1" applyAlignment="1">
      <alignment vertical="center"/>
    </xf>
    <xf numFmtId="0" fontId="71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41" fontId="70" fillId="0" borderId="13" xfId="3" applyFont="1" applyFill="1" applyBorder="1" applyAlignment="1">
      <alignment horizontal="right" vertical="center"/>
    </xf>
    <xf numFmtId="41" fontId="70" fillId="0" borderId="14" xfId="0" applyNumberFormat="1" applyFont="1" applyFill="1" applyBorder="1" applyAlignment="1">
      <alignment horizontal="center" vertical="center" shrinkToFit="1"/>
    </xf>
    <xf numFmtId="0" fontId="74" fillId="0" borderId="0" xfId="0" applyFont="1" applyFill="1" applyAlignment="1">
      <alignment horizontal="left" vertical="center"/>
    </xf>
    <xf numFmtId="41" fontId="70" fillId="0" borderId="15" xfId="3" applyFont="1" applyFill="1" applyBorder="1" applyAlignment="1">
      <alignment horizontal="right" vertical="center"/>
    </xf>
    <xf numFmtId="41" fontId="70" fillId="0" borderId="3" xfId="0" applyNumberFormat="1" applyFont="1" applyFill="1" applyBorder="1" applyAlignment="1">
      <alignment horizontal="center" vertical="center" shrinkToFit="1"/>
    </xf>
    <xf numFmtId="185" fontId="70" fillId="0" borderId="3" xfId="0" applyNumberFormat="1" applyFont="1" applyFill="1" applyBorder="1" applyAlignment="1">
      <alignment horizontal="right" vertical="center"/>
    </xf>
    <xf numFmtId="0" fontId="75" fillId="0" borderId="3" xfId="0" applyFont="1" applyFill="1" applyBorder="1" applyAlignment="1">
      <alignment horizontal="distributed" vertical="center" wrapText="1"/>
    </xf>
    <xf numFmtId="176" fontId="70" fillId="0" borderId="3" xfId="0" applyNumberFormat="1" applyFont="1" applyFill="1" applyBorder="1" applyAlignment="1">
      <alignment horizontal="right" vertical="center"/>
    </xf>
    <xf numFmtId="41" fontId="70" fillId="0" borderId="3" xfId="3" applyFont="1" applyFill="1" applyBorder="1" applyAlignment="1">
      <alignment horizontal="right" vertical="center"/>
    </xf>
    <xf numFmtId="0" fontId="70" fillId="0" borderId="3" xfId="0" applyFont="1" applyFill="1" applyBorder="1" applyAlignment="1">
      <alignment horizontal="center" vertical="center" wrapText="1"/>
    </xf>
    <xf numFmtId="41" fontId="70" fillId="0" borderId="16" xfId="0" applyNumberFormat="1" applyFont="1" applyFill="1" applyBorder="1" applyAlignment="1">
      <alignment horizontal="right" vertical="center" shrinkToFit="1"/>
    </xf>
    <xf numFmtId="0" fontId="75" fillId="0" borderId="16" xfId="0" applyFont="1" applyFill="1" applyBorder="1" applyAlignment="1">
      <alignment horizontal="distributed" vertical="center"/>
    </xf>
    <xf numFmtId="41" fontId="70" fillId="0" borderId="16" xfId="3" applyFont="1" applyFill="1" applyBorder="1" applyAlignment="1">
      <alignment horizontal="center" vertical="center"/>
    </xf>
    <xf numFmtId="41" fontId="76" fillId="0" borderId="17" xfId="0" applyNumberFormat="1" applyFont="1" applyFill="1" applyBorder="1" applyAlignment="1">
      <alignment horizontal="center" vertical="center" wrapText="1" shrinkToFit="1"/>
    </xf>
    <xf numFmtId="0" fontId="75" fillId="0" borderId="15" xfId="0" applyFont="1" applyFill="1" applyBorder="1" applyAlignment="1">
      <alignment horizontal="distributed" vertical="center"/>
    </xf>
    <xf numFmtId="0" fontId="75" fillId="0" borderId="15" xfId="0" applyFont="1" applyFill="1" applyBorder="1" applyAlignment="1">
      <alignment horizontal="distributed" vertical="center" shrinkToFit="1"/>
    </xf>
    <xf numFmtId="0" fontId="70" fillId="0" borderId="15" xfId="0" applyFont="1" applyFill="1" applyBorder="1" applyAlignment="1">
      <alignment horizontal="center" vertical="center"/>
    </xf>
    <xf numFmtId="41" fontId="70" fillId="0" borderId="3" xfId="3" applyFont="1" applyFill="1" applyBorder="1" applyAlignment="1">
      <alignment horizontal="center" vertical="center" shrinkToFit="1"/>
    </xf>
    <xf numFmtId="41" fontId="74" fillId="0" borderId="0" xfId="3" applyFont="1" applyFill="1" applyBorder="1" applyAlignment="1">
      <alignment horizontal="center" vertical="center"/>
    </xf>
    <xf numFmtId="0" fontId="71" fillId="0" borderId="0" xfId="0" applyFont="1" applyFill="1" applyAlignment="1">
      <alignment vertical="center"/>
    </xf>
    <xf numFmtId="41" fontId="70" fillId="0" borderId="14" xfId="3" applyFont="1" applyFill="1" applyBorder="1" applyAlignment="1">
      <alignment vertical="center"/>
    </xf>
    <xf numFmtId="41" fontId="70" fillId="0" borderId="3" xfId="3" applyFont="1" applyFill="1" applyBorder="1" applyAlignment="1">
      <alignment vertical="center"/>
    </xf>
    <xf numFmtId="41" fontId="76" fillId="0" borderId="3" xfId="3" applyFont="1" applyFill="1" applyBorder="1" applyAlignment="1">
      <alignment vertical="center"/>
    </xf>
    <xf numFmtId="0" fontId="77" fillId="0" borderId="15" xfId="0" applyFont="1" applyFill="1" applyBorder="1" applyAlignment="1">
      <alignment vertical="center"/>
    </xf>
    <xf numFmtId="0" fontId="75" fillId="0" borderId="19" xfId="0" applyFont="1" applyFill="1" applyBorder="1" applyAlignment="1">
      <alignment vertical="center"/>
    </xf>
    <xf numFmtId="0" fontId="75" fillId="0" borderId="20" xfId="0" applyFont="1" applyFill="1" applyBorder="1" applyAlignment="1">
      <alignment vertical="center"/>
    </xf>
    <xf numFmtId="0" fontId="76" fillId="0" borderId="3" xfId="0" applyFont="1" applyFill="1" applyBorder="1" applyAlignment="1">
      <alignment vertical="center"/>
    </xf>
    <xf numFmtId="0" fontId="76" fillId="0" borderId="3" xfId="0" applyFont="1" applyFill="1" applyBorder="1" applyAlignment="1">
      <alignment vertical="center" shrinkToFit="1"/>
    </xf>
    <xf numFmtId="0" fontId="76" fillId="0" borderId="3" xfId="0" applyFont="1" applyFill="1" applyBorder="1" applyAlignment="1">
      <alignment vertical="center" wrapText="1"/>
    </xf>
    <xf numFmtId="41" fontId="70" fillId="0" borderId="0" xfId="0" applyNumberFormat="1" applyFont="1" applyFill="1" applyBorder="1" applyAlignment="1">
      <alignment horizontal="center" vertical="center"/>
    </xf>
    <xf numFmtId="189" fontId="70" fillId="0" borderId="0" xfId="3" applyNumberFormat="1" applyFont="1" applyFill="1" applyBorder="1" applyAlignment="1">
      <alignment horizontal="center" vertical="center"/>
    </xf>
    <xf numFmtId="188" fontId="75" fillId="0" borderId="0" xfId="3" applyNumberFormat="1" applyFont="1" applyFill="1" applyBorder="1" applyAlignment="1">
      <alignment horizontal="center" vertical="center"/>
    </xf>
    <xf numFmtId="189" fontId="70" fillId="0" borderId="21" xfId="3" applyNumberFormat="1" applyFont="1" applyFill="1" applyBorder="1" applyAlignment="1">
      <alignment horizontal="center" vertical="center"/>
    </xf>
    <xf numFmtId="188" fontId="75" fillId="0" borderId="21" xfId="3" applyNumberFormat="1" applyFont="1" applyFill="1" applyBorder="1" applyAlignment="1">
      <alignment horizontal="center" vertical="center"/>
    </xf>
    <xf numFmtId="0" fontId="70" fillId="0" borderId="22" xfId="0" applyFont="1" applyFill="1" applyBorder="1" applyAlignment="1">
      <alignment horizontal="center" vertical="center" shrinkToFit="1"/>
    </xf>
    <xf numFmtId="41" fontId="70" fillId="0" borderId="3" xfId="3" applyNumberFormat="1" applyFont="1" applyFill="1" applyBorder="1" applyAlignment="1">
      <alignment horizontal="center" vertical="center" shrinkToFit="1"/>
    </xf>
    <xf numFmtId="177" fontId="77" fillId="0" borderId="15" xfId="0" quotePrefix="1" applyNumberFormat="1" applyFont="1" applyFill="1" applyBorder="1" applyAlignment="1">
      <alignment vertical="center"/>
    </xf>
    <xf numFmtId="177" fontId="77" fillId="0" borderId="20" xfId="0" applyNumberFormat="1" applyFont="1" applyFill="1" applyBorder="1" applyAlignment="1">
      <alignment vertical="center"/>
    </xf>
    <xf numFmtId="177" fontId="77" fillId="0" borderId="15" xfId="0" applyNumberFormat="1" applyFont="1" applyFill="1" applyBorder="1" applyAlignment="1">
      <alignment vertical="center"/>
    </xf>
    <xf numFmtId="41" fontId="70" fillId="0" borderId="11" xfId="3" applyNumberFormat="1" applyFont="1" applyFill="1" applyBorder="1" applyAlignment="1">
      <alignment horizontal="center" vertical="center" shrinkToFit="1"/>
    </xf>
    <xf numFmtId="177" fontId="77" fillId="0" borderId="23" xfId="0" applyNumberFormat="1" applyFont="1" applyFill="1" applyBorder="1" applyAlignment="1">
      <alignment vertical="center"/>
    </xf>
    <xf numFmtId="177" fontId="77" fillId="0" borderId="24" xfId="0" applyNumberFormat="1" applyFont="1" applyFill="1" applyBorder="1" applyAlignment="1">
      <alignment vertical="center"/>
    </xf>
    <xf numFmtId="41" fontId="70" fillId="0" borderId="14" xfId="3" applyNumberFormat="1" applyFont="1" applyFill="1" applyBorder="1" applyAlignment="1">
      <alignment horizontal="center" vertical="center" shrinkToFit="1"/>
    </xf>
    <xf numFmtId="41" fontId="77" fillId="0" borderId="13" xfId="0" applyNumberFormat="1" applyFont="1" applyFill="1" applyBorder="1" applyAlignment="1">
      <alignment vertical="center" wrapText="1" shrinkToFit="1"/>
    </xf>
    <xf numFmtId="41" fontId="77" fillId="0" borderId="25" xfId="0" applyNumberFormat="1" applyFont="1" applyFill="1" applyBorder="1" applyAlignment="1">
      <alignment vertical="center" wrapText="1" shrinkToFit="1"/>
    </xf>
    <xf numFmtId="41" fontId="70" fillId="0" borderId="15" xfId="0" applyNumberFormat="1" applyFont="1" applyFill="1" applyBorder="1" applyAlignment="1">
      <alignment vertical="center"/>
    </xf>
    <xf numFmtId="41" fontId="70" fillId="0" borderId="20" xfId="0" applyNumberFormat="1" applyFont="1" applyFill="1" applyBorder="1" applyAlignment="1">
      <alignment vertical="center"/>
    </xf>
    <xf numFmtId="0" fontId="78" fillId="0" borderId="0" xfId="0" applyFont="1" applyFill="1" applyAlignment="1">
      <alignment vertical="center"/>
    </xf>
    <xf numFmtId="0" fontId="70" fillId="0" borderId="0" xfId="0" applyNumberFormat="1" applyFont="1" applyFill="1" applyAlignment="1">
      <alignment horizontal="left" vertical="center"/>
    </xf>
    <xf numFmtId="41" fontId="70" fillId="0" borderId="0" xfId="3" applyFont="1" applyFill="1" applyBorder="1" applyAlignment="1">
      <alignment horizontal="center" vertical="center" shrinkToFit="1"/>
    </xf>
    <xf numFmtId="188" fontId="74" fillId="0" borderId="0" xfId="3" applyNumberFormat="1" applyFont="1" applyFill="1" applyBorder="1" applyAlignment="1">
      <alignment horizontal="center" vertical="center"/>
    </xf>
    <xf numFmtId="0" fontId="70" fillId="0" borderId="26" xfId="0" applyFont="1" applyFill="1" applyBorder="1" applyAlignment="1">
      <alignment horizontal="center" vertical="center" shrinkToFit="1"/>
    </xf>
    <xf numFmtId="42" fontId="78" fillId="0" borderId="0" xfId="5" applyFont="1" applyFill="1" applyBorder="1" applyAlignment="1">
      <alignment horizontal="center" vertical="center"/>
    </xf>
    <xf numFmtId="0" fontId="70" fillId="0" borderId="0" xfId="0" applyFont="1"/>
    <xf numFmtId="178" fontId="78" fillId="0" borderId="21" xfId="5" applyNumberFormat="1" applyFont="1" applyFill="1" applyBorder="1" applyAlignment="1">
      <alignment horizontal="right" vertical="center"/>
    </xf>
    <xf numFmtId="0" fontId="74" fillId="0" borderId="0" xfId="0" applyFont="1" applyFill="1" applyBorder="1" applyAlignment="1">
      <alignment horizontal="center" vertical="center"/>
    </xf>
    <xf numFmtId="3" fontId="75" fillId="0" borderId="14" xfId="0" applyNumberFormat="1" applyFont="1" applyFill="1" applyBorder="1" applyAlignment="1">
      <alignment horizontal="center" vertical="center"/>
    </xf>
    <xf numFmtId="3" fontId="75" fillId="0" borderId="3" xfId="0" applyNumberFormat="1" applyFont="1" applyFill="1" applyBorder="1" applyAlignment="1">
      <alignment horizontal="center" vertical="center"/>
    </xf>
    <xf numFmtId="3" fontId="70" fillId="0" borderId="3" xfId="0" applyNumberFormat="1" applyFont="1" applyFill="1" applyBorder="1" applyAlignment="1">
      <alignment horizontal="center" vertical="center"/>
    </xf>
    <xf numFmtId="3" fontId="70" fillId="0" borderId="14" xfId="0" applyNumberFormat="1" applyFont="1" applyFill="1" applyBorder="1" applyAlignment="1">
      <alignment horizontal="center" vertical="center"/>
    </xf>
    <xf numFmtId="41" fontId="74" fillId="0" borderId="14" xfId="3" applyNumberFormat="1" applyFont="1" applyFill="1" applyBorder="1" applyAlignment="1">
      <alignment horizontal="center" vertical="center" shrinkToFit="1"/>
    </xf>
    <xf numFmtId="41" fontId="74" fillId="0" borderId="3" xfId="3" applyNumberFormat="1" applyFont="1" applyFill="1" applyBorder="1" applyAlignment="1">
      <alignment horizontal="center" vertical="center" shrinkToFit="1"/>
    </xf>
    <xf numFmtId="0" fontId="79" fillId="0" borderId="0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41" fontId="38" fillId="0" borderId="11" xfId="3" applyFont="1" applyBorder="1" applyAlignment="1">
      <alignment vertical="center"/>
    </xf>
    <xf numFmtId="206" fontId="7" fillId="0" borderId="0" xfId="0" applyNumberFormat="1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80" fillId="0" borderId="0" xfId="0" applyFont="1" applyAlignment="1">
      <alignment vertical="center"/>
    </xf>
    <xf numFmtId="0" fontId="3" fillId="0" borderId="30" xfId="0" applyFont="1" applyBorder="1" applyAlignment="1">
      <alignment horizontal="center" vertical="center"/>
    </xf>
    <xf numFmtId="201" fontId="3" fillId="0" borderId="3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1" fontId="3" fillId="0" borderId="10" xfId="3" applyFont="1" applyBorder="1" applyAlignment="1">
      <alignment vertical="center"/>
    </xf>
    <xf numFmtId="41" fontId="0" fillId="0" borderId="0" xfId="3" applyFont="1" applyAlignment="1">
      <alignment vertical="center"/>
    </xf>
    <xf numFmtId="41" fontId="3" fillId="0" borderId="3" xfId="3" applyFont="1" applyBorder="1" applyAlignment="1">
      <alignment horizontal="center" vertical="center"/>
    </xf>
    <xf numFmtId="41" fontId="76" fillId="0" borderId="14" xfId="3" applyFont="1" applyFill="1" applyBorder="1" applyAlignment="1">
      <alignment horizontal="center" vertical="center"/>
    </xf>
    <xf numFmtId="0" fontId="77" fillId="0" borderId="32" xfId="0" applyFont="1" applyFill="1" applyBorder="1" applyAlignment="1">
      <alignment vertical="center"/>
    </xf>
    <xf numFmtId="0" fontId="75" fillId="0" borderId="33" xfId="0" applyFont="1" applyFill="1" applyBorder="1" applyAlignment="1">
      <alignment vertical="center"/>
    </xf>
    <xf numFmtId="0" fontId="75" fillId="0" borderId="34" xfId="0" applyFont="1" applyFill="1" applyBorder="1" applyAlignment="1">
      <alignment vertical="center"/>
    </xf>
    <xf numFmtId="41" fontId="76" fillId="0" borderId="3" xfId="3" applyFont="1" applyFill="1" applyBorder="1" applyAlignment="1">
      <alignment horizontal="center" vertical="center"/>
    </xf>
    <xf numFmtId="41" fontId="81" fillId="0" borderId="0" xfId="3" applyFont="1" applyAlignment="1">
      <alignment vertical="center"/>
    </xf>
    <xf numFmtId="182" fontId="7" fillId="6" borderId="3" xfId="3" applyNumberFormat="1" applyFont="1" applyFill="1" applyBorder="1" applyAlignment="1">
      <alignment horizontal="center" vertical="center"/>
    </xf>
    <xf numFmtId="0" fontId="7" fillId="6" borderId="3" xfId="3" applyNumberFormat="1" applyFont="1" applyFill="1" applyBorder="1" applyAlignment="1">
      <alignment horizontal="center" vertical="center"/>
    </xf>
    <xf numFmtId="41" fontId="7" fillId="6" borderId="3" xfId="0" applyNumberFormat="1" applyFont="1" applyFill="1" applyBorder="1" applyAlignment="1">
      <alignment horizontal="left" vertical="center"/>
    </xf>
    <xf numFmtId="3" fontId="7" fillId="6" borderId="3" xfId="0" applyNumberFormat="1" applyFont="1" applyFill="1" applyBorder="1" applyAlignment="1">
      <alignment horizontal="center" vertical="center"/>
    </xf>
    <xf numFmtId="176" fontId="7" fillId="6" borderId="3" xfId="0" applyNumberFormat="1" applyFont="1" applyFill="1" applyBorder="1" applyAlignment="1">
      <alignment horizontal="right" vertical="center" indent="1"/>
    </xf>
    <xf numFmtId="41" fontId="82" fillId="0" borderId="0" xfId="3" applyFont="1" applyAlignment="1">
      <alignment vertical="center"/>
    </xf>
    <xf numFmtId="0" fontId="12" fillId="0" borderId="3" xfId="0" applyFont="1" applyBorder="1" applyAlignment="1">
      <alignment horizontal="distributed" vertical="center" wrapText="1"/>
    </xf>
    <xf numFmtId="41" fontId="83" fillId="0" borderId="0" xfId="0" applyNumberFormat="1" applyFont="1" applyFill="1" applyBorder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185" fontId="83" fillId="0" borderId="0" xfId="0" applyNumberFormat="1" applyFont="1" applyFill="1" applyBorder="1" applyAlignment="1">
      <alignment horizontal="left" vertical="center"/>
    </xf>
    <xf numFmtId="185" fontId="83" fillId="0" borderId="0" xfId="0" applyNumberFormat="1" applyFont="1" applyFill="1" applyBorder="1" applyAlignment="1">
      <alignment horizontal="right" vertical="center"/>
    </xf>
    <xf numFmtId="41" fontId="83" fillId="0" borderId="0" xfId="3" applyFont="1" applyFill="1" applyBorder="1" applyAlignment="1">
      <alignment horizontal="right" vertical="center"/>
    </xf>
    <xf numFmtId="0" fontId="83" fillId="0" borderId="0" xfId="0" applyFont="1" applyFill="1" applyAlignment="1">
      <alignment horizontal="centerContinuous" vertical="center"/>
    </xf>
    <xf numFmtId="193" fontId="85" fillId="0" borderId="0" xfId="5" applyNumberFormat="1" applyFont="1" applyFill="1" applyBorder="1" applyAlignment="1">
      <alignment horizontal="right" vertical="center"/>
    </xf>
    <xf numFmtId="0" fontId="83" fillId="0" borderId="0" xfId="0" applyFont="1" applyFill="1" applyBorder="1" applyAlignment="1">
      <alignment horizontal="left" vertical="center"/>
    </xf>
    <xf numFmtId="41" fontId="83" fillId="0" borderId="0" xfId="0" applyNumberFormat="1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left" vertical="center" shrinkToFit="1"/>
    </xf>
    <xf numFmtId="0" fontId="83" fillId="0" borderId="0" xfId="0" applyFont="1" applyFill="1" applyBorder="1" applyAlignment="1">
      <alignment horizontal="left" vertical="center" wrapText="1"/>
    </xf>
    <xf numFmtId="41" fontId="83" fillId="0" borderId="0" xfId="3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center" vertical="center"/>
    </xf>
    <xf numFmtId="0" fontId="83" fillId="6" borderId="0" xfId="0" applyFont="1" applyFill="1" applyAlignment="1">
      <alignment horizontal="center" vertical="center"/>
    </xf>
    <xf numFmtId="0" fontId="70" fillId="6" borderId="0" xfId="0" applyFont="1" applyFill="1" applyAlignment="1">
      <alignment horizontal="center" vertical="center"/>
    </xf>
    <xf numFmtId="0" fontId="83" fillId="6" borderId="0" xfId="0" applyFont="1" applyFill="1" applyBorder="1" applyAlignment="1">
      <alignment horizontal="center" vertical="center"/>
    </xf>
    <xf numFmtId="41" fontId="83" fillId="6" borderId="0" xfId="3" applyFont="1" applyFill="1" applyBorder="1" applyAlignment="1">
      <alignment horizontal="center" vertical="center"/>
    </xf>
    <xf numFmtId="0" fontId="83" fillId="6" borderId="0" xfId="0" applyFont="1" applyFill="1" applyAlignment="1">
      <alignment horizontal="centerContinuous" vertical="center"/>
    </xf>
    <xf numFmtId="193" fontId="85" fillId="6" borderId="0" xfId="5" applyNumberFormat="1" applyFont="1" applyFill="1" applyBorder="1" applyAlignment="1">
      <alignment horizontal="right" vertical="center"/>
    </xf>
    <xf numFmtId="0" fontId="83" fillId="6" borderId="0" xfId="0" applyFont="1" applyFill="1" applyBorder="1" applyAlignment="1">
      <alignment horizontal="left" vertical="center"/>
    </xf>
    <xf numFmtId="0" fontId="71" fillId="6" borderId="0" xfId="0" applyFont="1" applyFill="1" applyAlignment="1">
      <alignment horizontal="center" vertical="center"/>
    </xf>
    <xf numFmtId="0" fontId="71" fillId="6" borderId="0" xfId="0" applyFont="1" applyFill="1" applyBorder="1" applyAlignment="1">
      <alignment horizontal="center" vertical="center"/>
    </xf>
    <xf numFmtId="0" fontId="83" fillId="6" borderId="0" xfId="0" applyFont="1" applyFill="1" applyBorder="1" applyAlignment="1">
      <alignment horizontal="left" vertical="center" shrinkToFit="1"/>
    </xf>
    <xf numFmtId="0" fontId="83" fillId="6" borderId="0" xfId="0" applyFont="1" applyFill="1" applyBorder="1" applyAlignment="1">
      <alignment horizontal="left" vertical="center" wrapText="1"/>
    </xf>
    <xf numFmtId="41" fontId="83" fillId="6" borderId="0" xfId="3" applyFont="1" applyFill="1" applyBorder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41" fontId="74" fillId="0" borderId="0" xfId="3" applyFont="1" applyFill="1" applyAlignment="1">
      <alignment horizontal="left" vertical="center"/>
    </xf>
    <xf numFmtId="41" fontId="74" fillId="0" borderId="0" xfId="3" applyFont="1" applyFill="1" applyBorder="1" applyAlignment="1">
      <alignment horizontal="left" vertical="center"/>
    </xf>
    <xf numFmtId="0" fontId="83" fillId="6" borderId="0" xfId="0" applyFont="1" applyFill="1" applyBorder="1" applyAlignment="1">
      <alignment horizontal="center" vertical="center"/>
    </xf>
    <xf numFmtId="41" fontId="7" fillId="0" borderId="35" xfId="3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>
      <alignment horizontal="right" vertical="center"/>
    </xf>
    <xf numFmtId="41" fontId="7" fillId="0" borderId="36" xfId="3" applyFont="1" applyFill="1" applyBorder="1" applyAlignment="1">
      <alignment horizontal="right" vertical="center"/>
    </xf>
    <xf numFmtId="179" fontId="9" fillId="0" borderId="0" xfId="3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9" fontId="7" fillId="0" borderId="21" xfId="3" applyNumberFormat="1" applyFont="1" applyFill="1" applyBorder="1" applyAlignment="1">
      <alignment horizontal="right" vertical="center"/>
    </xf>
    <xf numFmtId="178" fontId="7" fillId="0" borderId="21" xfId="0" applyNumberFormat="1" applyFont="1" applyFill="1" applyBorder="1" applyAlignment="1">
      <alignment horizontal="right" vertical="center"/>
    </xf>
    <xf numFmtId="41" fontId="86" fillId="0" borderId="0" xfId="3" applyFont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87" fillId="0" borderId="0" xfId="0" applyFont="1" applyFill="1" applyBorder="1" applyAlignment="1">
      <alignment vertical="center"/>
    </xf>
    <xf numFmtId="0" fontId="88" fillId="0" borderId="0" xfId="0" applyFont="1" applyFill="1" applyBorder="1" applyAlignment="1">
      <alignment vertical="center"/>
    </xf>
    <xf numFmtId="0" fontId="89" fillId="6" borderId="0" xfId="0" applyFont="1" applyFill="1" applyBorder="1" applyAlignment="1">
      <alignment horizontal="center" vertical="center"/>
    </xf>
    <xf numFmtId="0" fontId="89" fillId="6" borderId="0" xfId="0" applyNumberFormat="1" applyFont="1" applyFill="1" applyBorder="1" applyAlignment="1">
      <alignment horizontal="center" vertical="center"/>
    </xf>
    <xf numFmtId="0" fontId="89" fillId="6" borderId="0" xfId="0" applyFont="1" applyFill="1" applyBorder="1" applyAlignment="1">
      <alignment horizontal="left" vertical="center"/>
    </xf>
    <xf numFmtId="41" fontId="83" fillId="0" borderId="0" xfId="3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Continuous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/>
    </xf>
    <xf numFmtId="0" fontId="61" fillId="6" borderId="0" xfId="0" applyFont="1" applyFill="1" applyBorder="1" applyAlignment="1">
      <alignment vertical="center"/>
    </xf>
    <xf numFmtId="177" fontId="89" fillId="6" borderId="0" xfId="3" applyNumberFormat="1" applyFont="1" applyFill="1" applyBorder="1" applyAlignment="1">
      <alignment horizontal="left" vertical="center"/>
    </xf>
    <xf numFmtId="41" fontId="90" fillId="6" borderId="0" xfId="3" applyFont="1" applyFill="1" applyBorder="1" applyAlignment="1">
      <alignment horizontal="right" vertical="center"/>
    </xf>
    <xf numFmtId="41" fontId="89" fillId="6" borderId="0" xfId="0" applyNumberFormat="1" applyFont="1" applyFill="1" applyBorder="1" applyAlignment="1">
      <alignment horizontal="center" vertical="center"/>
    </xf>
    <xf numFmtId="179" fontId="89" fillId="6" borderId="0" xfId="3" applyNumberFormat="1" applyFont="1" applyFill="1" applyBorder="1" applyAlignment="1">
      <alignment horizontal="right" vertical="center"/>
    </xf>
    <xf numFmtId="41" fontId="89" fillId="6" borderId="0" xfId="0" applyNumberFormat="1" applyFont="1" applyFill="1" applyBorder="1" applyAlignment="1">
      <alignment horizontal="right" vertical="center" indent="2"/>
    </xf>
    <xf numFmtId="0" fontId="70" fillId="6" borderId="0" xfId="0" applyFont="1" applyFill="1" applyAlignment="1">
      <alignment vertical="center"/>
    </xf>
    <xf numFmtId="0" fontId="0" fillId="6" borderId="0" xfId="0" applyFont="1" applyFill="1"/>
    <xf numFmtId="185" fontId="70" fillId="6" borderId="0" xfId="3" applyNumberFormat="1" applyFont="1" applyFill="1" applyAlignment="1">
      <alignment vertical="center"/>
    </xf>
    <xf numFmtId="0" fontId="70" fillId="6" borderId="0" xfId="0" applyFont="1" applyFill="1" applyAlignment="1">
      <alignment horizontal="left" vertical="center"/>
    </xf>
    <xf numFmtId="41" fontId="70" fillId="6" borderId="0" xfId="0" applyNumberFormat="1" applyFont="1" applyFill="1" applyAlignment="1">
      <alignment vertical="center"/>
    </xf>
    <xf numFmtId="0" fontId="83" fillId="6" borderId="0" xfId="0" applyFont="1" applyFill="1" applyBorder="1" applyAlignment="1">
      <alignment vertical="center"/>
    </xf>
    <xf numFmtId="0" fontId="91" fillId="6" borderId="0" xfId="0" applyFont="1" applyFill="1" applyBorder="1" applyAlignment="1">
      <alignment horizontal="center" vertical="center"/>
    </xf>
    <xf numFmtId="179" fontId="91" fillId="6" borderId="0" xfId="3" applyNumberFormat="1" applyFont="1" applyFill="1" applyBorder="1" applyAlignment="1">
      <alignment horizontal="right" vertical="center"/>
    </xf>
    <xf numFmtId="178" fontId="91" fillId="6" borderId="0" xfId="0" applyNumberFormat="1" applyFont="1" applyFill="1" applyBorder="1" applyAlignment="1">
      <alignment horizontal="right" vertical="center"/>
    </xf>
    <xf numFmtId="0" fontId="7" fillId="6" borderId="3" xfId="0" applyNumberFormat="1" applyFont="1" applyFill="1" applyBorder="1" applyAlignment="1">
      <alignment horizontal="left" vertical="center"/>
    </xf>
    <xf numFmtId="0" fontId="92" fillId="0" borderId="15" xfId="0" applyFont="1" applyFill="1" applyBorder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41" fontId="51" fillId="0" borderId="0" xfId="3" applyFont="1" applyFill="1" applyAlignment="1">
      <alignment horizontal="center" vertical="center"/>
    </xf>
    <xf numFmtId="0" fontId="53" fillId="0" borderId="21" xfId="0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54" fillId="0" borderId="3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4" fillId="0" borderId="13" xfId="0" applyFont="1" applyFill="1" applyBorder="1" applyAlignment="1">
      <alignment horizontal="distributed" vertical="center"/>
    </xf>
    <xf numFmtId="41" fontId="54" fillId="0" borderId="14" xfId="3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distributed" vertical="center"/>
    </xf>
    <xf numFmtId="41" fontId="54" fillId="0" borderId="3" xfId="3" applyFont="1" applyFill="1" applyBorder="1" applyAlignment="1">
      <alignment horizontal="center" vertical="center"/>
    </xf>
    <xf numFmtId="0" fontId="54" fillId="0" borderId="15" xfId="0" applyFont="1" applyFill="1" applyBorder="1" applyAlignment="1">
      <alignment horizontal="distributed" vertical="center"/>
    </xf>
    <xf numFmtId="0" fontId="55" fillId="0" borderId="3" xfId="0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left" vertical="center" wrapText="1"/>
    </xf>
    <xf numFmtId="0" fontId="55" fillId="0" borderId="3" xfId="0" applyFont="1" applyFill="1" applyBorder="1" applyAlignment="1">
      <alignment horizontal="left" vertical="center" wrapText="1" shrinkToFit="1"/>
    </xf>
    <xf numFmtId="0" fontId="56" fillId="0" borderId="3" xfId="0" applyFont="1" applyFill="1" applyBorder="1" applyAlignment="1">
      <alignment horizontal="distributed" vertical="center"/>
    </xf>
    <xf numFmtId="0" fontId="55" fillId="0" borderId="3" xfId="0" applyFont="1" applyFill="1" applyBorder="1" applyAlignment="1">
      <alignment horizontal="distributed" vertical="center"/>
    </xf>
    <xf numFmtId="41" fontId="83" fillId="0" borderId="0" xfId="3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194" fontId="70" fillId="0" borderId="18" xfId="0" applyNumberFormat="1" applyFont="1" applyFill="1" applyBorder="1" applyAlignment="1">
      <alignment horizontal="center" vertical="center"/>
    </xf>
    <xf numFmtId="0" fontId="75" fillId="0" borderId="18" xfId="0" applyFont="1" applyFill="1" applyBorder="1" applyAlignment="1">
      <alignment horizontal="center" vertical="center"/>
    </xf>
    <xf numFmtId="0" fontId="70" fillId="0" borderId="0" xfId="0" applyFont="1" applyBorder="1"/>
    <xf numFmtId="41" fontId="70" fillId="0" borderId="0" xfId="3" applyNumberFormat="1" applyFont="1" applyFill="1" applyBorder="1" applyAlignment="1">
      <alignment horizontal="center" vertical="center"/>
    </xf>
    <xf numFmtId="41" fontId="70" fillId="0" borderId="0" xfId="3" applyFont="1" applyFill="1" applyBorder="1" applyAlignment="1">
      <alignment horizontal="right" vertical="center"/>
    </xf>
    <xf numFmtId="41" fontId="70" fillId="0" borderId="0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vertical="center"/>
    </xf>
    <xf numFmtId="20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1" fontId="9" fillId="0" borderId="0" xfId="3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182" fontId="7" fillId="0" borderId="3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left" vertical="center"/>
    </xf>
    <xf numFmtId="3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right" vertical="center" indent="1"/>
    </xf>
    <xf numFmtId="0" fontId="7" fillId="0" borderId="3" xfId="0" applyNumberFormat="1" applyFont="1" applyFill="1" applyBorder="1" applyAlignment="1">
      <alignment horizontal="left" vertical="center"/>
    </xf>
    <xf numFmtId="41" fontId="7" fillId="0" borderId="3" xfId="3" applyNumberFormat="1" applyFont="1" applyFill="1" applyBorder="1" applyAlignment="1">
      <alignment horizontal="center" vertical="center"/>
    </xf>
    <xf numFmtId="183" fontId="12" fillId="0" borderId="3" xfId="3" applyNumberFormat="1" applyFont="1" applyFill="1" applyBorder="1" applyAlignment="1">
      <alignment horizontal="center" vertical="center"/>
    </xf>
    <xf numFmtId="184" fontId="7" fillId="0" borderId="3" xfId="3" applyNumberFormat="1" applyFont="1" applyFill="1" applyBorder="1" applyAlignment="1">
      <alignment horizontal="center" vertical="center"/>
    </xf>
    <xf numFmtId="41" fontId="7" fillId="0" borderId="3" xfId="3" applyFont="1" applyFill="1" applyBorder="1" applyAlignment="1">
      <alignment horizontal="right" vertical="center" indent="1"/>
    </xf>
    <xf numFmtId="41" fontId="49" fillId="0" borderId="3" xfId="0" applyNumberFormat="1" applyFont="1" applyFill="1" applyBorder="1" applyAlignment="1">
      <alignment horizontal="left" vertical="center"/>
    </xf>
    <xf numFmtId="0" fontId="70" fillId="6" borderId="0" xfId="0" applyFont="1" applyFill="1" applyAlignment="1">
      <alignment horizontal="centerContinuous" vertical="center"/>
    </xf>
    <xf numFmtId="0" fontId="83" fillId="6" borderId="0" xfId="0" applyFont="1" applyFill="1" applyBorder="1" applyAlignment="1">
      <alignment horizontal="centerContinuous" vertical="center"/>
    </xf>
    <xf numFmtId="0" fontId="70" fillId="6" borderId="0" xfId="0" applyFont="1" applyFill="1" applyBorder="1" applyAlignment="1">
      <alignment horizontal="left" vertical="center"/>
    </xf>
    <xf numFmtId="0" fontId="70" fillId="6" borderId="0" xfId="0" applyFont="1" applyFill="1" applyBorder="1" applyAlignment="1">
      <alignment horizontal="left" vertical="center" shrinkToFit="1"/>
    </xf>
    <xf numFmtId="0" fontId="60" fillId="6" borderId="0" xfId="0" applyFont="1" applyFill="1" applyBorder="1" applyAlignment="1">
      <alignment horizontal="center" vertical="center"/>
    </xf>
    <xf numFmtId="195" fontId="60" fillId="6" borderId="0" xfId="0" applyNumberFormat="1" applyFont="1" applyFill="1" applyBorder="1" applyAlignment="1">
      <alignment horizontal="left" vertical="center"/>
    </xf>
    <xf numFmtId="0" fontId="60" fillId="6" borderId="0" xfId="0" applyFont="1" applyFill="1" applyBorder="1" applyAlignment="1">
      <alignment horizontal="left" vertical="center"/>
    </xf>
    <xf numFmtId="41" fontId="60" fillId="6" borderId="0" xfId="0" applyNumberFormat="1" applyFont="1" applyFill="1" applyBorder="1" applyAlignment="1">
      <alignment horizontal="left" vertical="center"/>
    </xf>
    <xf numFmtId="193" fontId="93" fillId="6" borderId="0" xfId="5" applyNumberFormat="1" applyFont="1" applyFill="1" applyBorder="1" applyAlignment="1">
      <alignment horizontal="right" vertical="center"/>
    </xf>
    <xf numFmtId="193" fontId="62" fillId="6" borderId="0" xfId="5" applyNumberFormat="1" applyFont="1" applyFill="1" applyBorder="1" applyAlignment="1">
      <alignment horizontal="right" vertical="center"/>
    </xf>
    <xf numFmtId="0" fontId="61" fillId="6" borderId="0" xfId="0" applyFont="1" applyFill="1" applyBorder="1" applyAlignment="1">
      <alignment horizontal="center" vertical="center"/>
    </xf>
    <xf numFmtId="0" fontId="61" fillId="6" borderId="0" xfId="0" applyFont="1" applyFill="1" applyBorder="1" applyAlignment="1">
      <alignment horizontal="left" vertical="center"/>
    </xf>
    <xf numFmtId="41" fontId="61" fillId="6" borderId="0" xfId="0" applyNumberFormat="1" applyFont="1" applyFill="1" applyBorder="1" applyAlignment="1">
      <alignment horizontal="left" vertical="center" shrinkToFit="1"/>
    </xf>
    <xf numFmtId="0" fontId="61" fillId="6" borderId="0" xfId="0" applyFont="1" applyFill="1" applyBorder="1" applyAlignment="1">
      <alignment horizontal="left" vertical="center" shrinkToFit="1"/>
    </xf>
    <xf numFmtId="0" fontId="61" fillId="6" borderId="0" xfId="0" applyFont="1" applyFill="1" applyBorder="1" applyAlignment="1">
      <alignment horizontal="left" vertical="center" wrapText="1"/>
    </xf>
    <xf numFmtId="0" fontId="94" fillId="0" borderId="0" xfId="0" applyFont="1" applyFill="1" applyAlignment="1">
      <alignment horizontal="left" vertical="center"/>
    </xf>
    <xf numFmtId="41" fontId="94" fillId="0" borderId="0" xfId="1" applyNumberFormat="1" applyFont="1" applyFill="1" applyAlignment="1">
      <alignment horizontal="left" vertical="center"/>
    </xf>
    <xf numFmtId="0" fontId="94" fillId="0" borderId="0" xfId="1" applyFont="1" applyFill="1" applyAlignment="1">
      <alignment horizontal="left" vertical="center"/>
    </xf>
    <xf numFmtId="41" fontId="94" fillId="0" borderId="0" xfId="1" quotePrefix="1" applyNumberFormat="1" applyFont="1" applyFill="1" applyAlignment="1">
      <alignment horizontal="left" vertical="center"/>
    </xf>
    <xf numFmtId="41" fontId="94" fillId="0" borderId="0" xfId="1" applyNumberFormat="1" applyFont="1" applyFill="1" applyBorder="1" applyAlignment="1">
      <alignment horizontal="center" vertical="center"/>
    </xf>
    <xf numFmtId="0" fontId="94" fillId="0" borderId="0" xfId="1" applyFont="1" applyFill="1" applyAlignment="1">
      <alignment horizontal="center" vertical="center"/>
    </xf>
    <xf numFmtId="41" fontId="94" fillId="0" borderId="37" xfId="3" applyFont="1" applyFill="1" applyBorder="1" applyAlignment="1">
      <alignment vertical="center"/>
    </xf>
    <xf numFmtId="41" fontId="94" fillId="0" borderId="0" xfId="3" applyFont="1" applyFill="1" applyBorder="1" applyAlignment="1">
      <alignment horizontal="center" vertical="center"/>
    </xf>
    <xf numFmtId="176" fontId="95" fillId="6" borderId="0" xfId="3" applyNumberFormat="1" applyFont="1" applyFill="1" applyBorder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41" fontId="70" fillId="0" borderId="0" xfId="3" applyFont="1" applyFill="1" applyBorder="1" applyAlignment="1">
      <alignment horizontal="center" vertical="center"/>
    </xf>
    <xf numFmtId="0" fontId="70" fillId="0" borderId="0" xfId="0" applyNumberFormat="1" applyFont="1" applyFill="1" applyBorder="1" applyAlignment="1">
      <alignment horizontal="distributed" vertical="center"/>
    </xf>
    <xf numFmtId="41" fontId="70" fillId="0" borderId="0" xfId="3" applyFont="1" applyFill="1" applyBorder="1" applyAlignment="1">
      <alignment vertical="center"/>
    </xf>
    <xf numFmtId="41" fontId="76" fillId="0" borderId="0" xfId="3" applyFont="1" applyFill="1" applyBorder="1" applyAlignment="1">
      <alignment vertical="center"/>
    </xf>
    <xf numFmtId="176" fontId="70" fillId="0" borderId="0" xfId="3" applyNumberFormat="1" applyFont="1" applyFill="1" applyBorder="1" applyAlignment="1">
      <alignment horizontal="right" vertical="center" indent="2"/>
    </xf>
    <xf numFmtId="176" fontId="70" fillId="0" borderId="0" xfId="0" applyNumberFormat="1" applyFont="1" applyFill="1" applyBorder="1" applyAlignment="1">
      <alignment horizontal="right" vertical="center" indent="2"/>
    </xf>
    <xf numFmtId="0" fontId="64" fillId="0" borderId="0" xfId="0" applyFont="1" applyAlignment="1">
      <alignment horizontal="left"/>
    </xf>
    <xf numFmtId="0" fontId="21" fillId="0" borderId="10" xfId="0" applyFont="1" applyBorder="1" applyAlignment="1">
      <alignment vertical="center"/>
    </xf>
    <xf numFmtId="0" fontId="21" fillId="0" borderId="10" xfId="0" quotePrefix="1" applyFont="1" applyFill="1" applyBorder="1" applyAlignment="1">
      <alignment vertical="center"/>
    </xf>
    <xf numFmtId="0" fontId="70" fillId="0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76" fillId="0" borderId="15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center" vertical="center"/>
    </xf>
    <xf numFmtId="0" fontId="71" fillId="6" borderId="0" xfId="0" applyFont="1" applyFill="1" applyBorder="1" applyAlignment="1">
      <alignment horizontal="center" vertical="center"/>
    </xf>
    <xf numFmtId="41" fontId="83" fillId="0" borderId="0" xfId="3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41" fontId="40" fillId="4" borderId="15" xfId="3" applyFont="1" applyFill="1" applyBorder="1" applyAlignment="1">
      <alignment vertical="center"/>
    </xf>
    <xf numFmtId="41" fontId="40" fillId="4" borderId="19" xfId="3" applyFont="1" applyFill="1" applyBorder="1" applyAlignment="1">
      <alignment vertical="center"/>
    </xf>
    <xf numFmtId="41" fontId="40" fillId="4" borderId="47" xfId="3" applyFont="1" applyFill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41" fontId="40" fillId="0" borderId="0" xfId="3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43" fontId="40" fillId="0" borderId="0" xfId="0" applyNumberFormat="1" applyFont="1" applyBorder="1" applyAlignment="1">
      <alignment vertical="center"/>
    </xf>
    <xf numFmtId="3" fontId="40" fillId="0" borderId="0" xfId="0" applyNumberFormat="1" applyFont="1" applyBorder="1" applyAlignment="1">
      <alignment horizontal="center" vertical="center"/>
    </xf>
    <xf numFmtId="41" fontId="40" fillId="0" borderId="0" xfId="3" applyFont="1" applyBorder="1" applyAlignment="1">
      <alignment vertical="center"/>
    </xf>
    <xf numFmtId="0" fontId="87" fillId="6" borderId="0" xfId="0" applyFont="1" applyFill="1" applyBorder="1" applyAlignment="1">
      <alignment vertical="center"/>
    </xf>
    <xf numFmtId="0" fontId="88" fillId="6" borderId="0" xfId="0" applyFont="1" applyFill="1" applyBorder="1" applyAlignment="1">
      <alignment vertical="center"/>
    </xf>
    <xf numFmtId="185" fontId="70" fillId="0" borderId="0" xfId="3" applyNumberFormat="1" applyFont="1" applyAlignment="1">
      <alignment vertical="center"/>
    </xf>
    <xf numFmtId="0" fontId="70" fillId="0" borderId="0" xfId="0" applyFont="1" applyAlignment="1">
      <alignment horizontal="left" vertical="center"/>
    </xf>
    <xf numFmtId="201" fontId="7" fillId="0" borderId="0" xfId="0" applyNumberFormat="1" applyFont="1" applyFill="1" applyBorder="1" applyAlignment="1">
      <alignment horizontal="center" vertical="center"/>
    </xf>
    <xf numFmtId="177" fontId="7" fillId="0" borderId="0" xfId="3" applyNumberFormat="1" applyFont="1" applyFill="1" applyBorder="1" applyAlignment="1">
      <alignment horizontal="left" vertical="center"/>
    </xf>
    <xf numFmtId="201" fontId="7" fillId="0" borderId="0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right" shrinkToFit="1"/>
    </xf>
    <xf numFmtId="41" fontId="0" fillId="0" borderId="3" xfId="3" applyFont="1" applyFill="1" applyBorder="1" applyAlignment="1">
      <alignment horizontal="right" shrinkToFit="1"/>
    </xf>
    <xf numFmtId="0" fontId="7" fillId="6" borderId="0" xfId="0" applyNumberFormat="1" applyFont="1" applyFill="1" applyBorder="1" applyAlignment="1">
      <alignment horizontal="center" vertical="center"/>
    </xf>
    <xf numFmtId="41" fontId="1" fillId="0" borderId="14" xfId="3" applyFont="1" applyFill="1" applyBorder="1" applyAlignment="1">
      <alignment horizontal="center"/>
    </xf>
    <xf numFmtId="41" fontId="7" fillId="0" borderId="3" xfId="0" applyNumberFormat="1" applyFont="1" applyFill="1" applyBorder="1" applyAlignment="1">
      <alignment horizontal="center" vertical="center"/>
    </xf>
    <xf numFmtId="207" fontId="7" fillId="6" borderId="0" xfId="0" applyNumberFormat="1" applyFont="1" applyFill="1" applyBorder="1" applyAlignment="1">
      <alignment horizontal="center" vertical="center"/>
    </xf>
    <xf numFmtId="41" fontId="1" fillId="6" borderId="14" xfId="3" applyFont="1" applyFill="1" applyBorder="1" applyAlignment="1">
      <alignment horizontal="center"/>
    </xf>
    <xf numFmtId="41" fontId="1" fillId="0" borderId="3" xfId="3" applyFont="1" applyFill="1" applyBorder="1" applyAlignment="1">
      <alignment horizontal="center"/>
    </xf>
    <xf numFmtId="41" fontId="49" fillId="6" borderId="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horizontal="center" vertical="center"/>
    </xf>
    <xf numFmtId="41" fontId="7" fillId="0" borderId="0" xfId="3" applyFont="1" applyFill="1" applyBorder="1" applyAlignment="1">
      <alignment horizontal="right" vertical="center" indent="2"/>
    </xf>
    <xf numFmtId="41" fontId="7" fillId="0" borderId="0" xfId="0" applyNumberFormat="1" applyFont="1" applyFill="1" applyBorder="1" applyAlignment="1">
      <alignment horizontal="right" vertical="center" indent="2"/>
    </xf>
    <xf numFmtId="41" fontId="74" fillId="0" borderId="0" xfId="0" applyNumberFormat="1" applyFont="1" applyFill="1" applyBorder="1" applyAlignment="1">
      <alignment horizontal="center" vertical="center"/>
    </xf>
    <xf numFmtId="176" fontId="74" fillId="0" borderId="0" xfId="3" applyNumberFormat="1" applyFont="1" applyFill="1" applyBorder="1" applyAlignment="1">
      <alignment horizontal="right" vertical="center" indent="2"/>
    </xf>
    <xf numFmtId="176" fontId="74" fillId="0" borderId="0" xfId="0" applyNumberFormat="1" applyFont="1" applyFill="1" applyBorder="1" applyAlignment="1">
      <alignment horizontal="right" vertical="center" indent="2"/>
    </xf>
    <xf numFmtId="43" fontId="74" fillId="0" borderId="0" xfId="3" applyNumberFormat="1" applyFont="1" applyFill="1" applyBorder="1" applyAlignment="1">
      <alignment horizontal="center" vertical="center" shrinkToFit="1"/>
    </xf>
    <xf numFmtId="177" fontId="74" fillId="0" borderId="0" xfId="3" applyNumberFormat="1" applyFont="1" applyFill="1" applyBorder="1" applyAlignment="1">
      <alignment horizontal="center" vertical="center"/>
    </xf>
    <xf numFmtId="192" fontId="70" fillId="0" borderId="0" xfId="0" applyNumberFormat="1" applyFont="1" applyFill="1" applyBorder="1" applyAlignment="1">
      <alignment horizontal="center" vertical="center"/>
    </xf>
    <xf numFmtId="3" fontId="70" fillId="0" borderId="0" xfId="0" applyNumberFormat="1" applyFont="1" applyFill="1" applyBorder="1" applyAlignment="1">
      <alignment horizontal="center" vertical="center"/>
    </xf>
    <xf numFmtId="195" fontId="74" fillId="0" borderId="0" xfId="3" applyNumberFormat="1" applyFont="1" applyFill="1" applyBorder="1" applyAlignment="1">
      <alignment horizontal="center" vertical="center" shrinkToFit="1"/>
    </xf>
    <xf numFmtId="0" fontId="7" fillId="0" borderId="0" xfId="0" applyFo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1" fontId="7" fillId="0" borderId="3" xfId="3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1" fontId="7" fillId="0" borderId="18" xfId="3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41" fontId="7" fillId="0" borderId="0" xfId="3" applyFont="1"/>
    <xf numFmtId="0" fontId="7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4" fillId="0" borderId="0" xfId="0" applyFont="1" applyAlignment="1">
      <alignment horizontal="left"/>
    </xf>
    <xf numFmtId="0" fontId="61" fillId="0" borderId="0" xfId="0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left" vertical="center" shrinkToFit="1"/>
    </xf>
    <xf numFmtId="0" fontId="61" fillId="0" borderId="0" xfId="0" applyFont="1" applyFill="1" applyBorder="1" applyAlignment="1">
      <alignment horizontal="left" vertical="center" wrapText="1"/>
    </xf>
    <xf numFmtId="0" fontId="107" fillId="6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left" vertical="center"/>
    </xf>
    <xf numFmtId="41" fontId="107" fillId="0" borderId="0" xfId="3" applyFont="1" applyFill="1" applyBorder="1" applyAlignment="1">
      <alignment vertical="center"/>
    </xf>
    <xf numFmtId="41" fontId="108" fillId="0" borderId="0" xfId="3" applyFont="1" applyFill="1" applyBorder="1" applyAlignment="1">
      <alignment horizontal="center" vertical="center"/>
    </xf>
    <xf numFmtId="41" fontId="108" fillId="0" borderId="0" xfId="3" applyFont="1" applyFill="1" applyBorder="1" applyAlignment="1">
      <alignment vertical="center"/>
    </xf>
    <xf numFmtId="0" fontId="109" fillId="0" borderId="0" xfId="0" applyFont="1" applyFill="1" applyAlignment="1">
      <alignment horizontal="left" vertical="center"/>
    </xf>
    <xf numFmtId="0" fontId="109" fillId="0" borderId="0" xfId="0" applyFont="1" applyFill="1" applyAlignment="1">
      <alignment horizontal="center" vertical="center"/>
    </xf>
    <xf numFmtId="0" fontId="109" fillId="0" borderId="0" xfId="0" applyFont="1" applyFill="1" applyAlignment="1">
      <alignment horizontal="right" vertical="center"/>
    </xf>
    <xf numFmtId="0" fontId="110" fillId="0" borderId="0" xfId="0" applyFont="1" applyFill="1" applyAlignment="1">
      <alignment horizontal="center" vertical="center"/>
    </xf>
    <xf numFmtId="0" fontId="110" fillId="0" borderId="0" xfId="0" applyFont="1" applyFill="1" applyBorder="1" applyAlignment="1">
      <alignment horizontal="center" vertical="center"/>
    </xf>
    <xf numFmtId="179" fontId="110" fillId="0" borderId="0" xfId="3" applyNumberFormat="1" applyFont="1" applyFill="1" applyBorder="1" applyAlignment="1">
      <alignment horizontal="right" vertical="center"/>
    </xf>
    <xf numFmtId="178" fontId="110" fillId="0" borderId="0" xfId="0" applyNumberFormat="1" applyFont="1" applyFill="1" applyBorder="1" applyAlignment="1">
      <alignment horizontal="right" vertical="center"/>
    </xf>
    <xf numFmtId="178" fontId="109" fillId="0" borderId="0" xfId="0" applyNumberFormat="1" applyFont="1" applyFill="1" applyBorder="1" applyAlignment="1">
      <alignment horizontal="right" vertical="center"/>
    </xf>
    <xf numFmtId="0" fontId="109" fillId="0" borderId="0" xfId="0" applyFont="1" applyFill="1" applyBorder="1" applyAlignment="1">
      <alignment horizontal="center" vertical="center"/>
    </xf>
    <xf numFmtId="0" fontId="110" fillId="0" borderId="0" xfId="0" applyFont="1" applyFill="1" applyAlignment="1">
      <alignment horizontal="right" vertical="center"/>
    </xf>
    <xf numFmtId="0" fontId="109" fillId="0" borderId="0" xfId="0" applyFont="1" applyFill="1" applyBorder="1" applyAlignment="1">
      <alignment horizontal="distributed" vertical="center"/>
    </xf>
    <xf numFmtId="0" fontId="110" fillId="0" borderId="0" xfId="0" applyFont="1" applyFill="1" applyBorder="1" applyAlignment="1">
      <alignment horizontal="distributed" vertical="center"/>
    </xf>
    <xf numFmtId="0" fontId="113" fillId="0" borderId="0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left" vertical="center"/>
    </xf>
    <xf numFmtId="41" fontId="113" fillId="0" borderId="0" xfId="3" applyFont="1" applyFill="1" applyBorder="1" applyAlignment="1">
      <alignment horizontal="center" vertical="center"/>
    </xf>
    <xf numFmtId="176" fontId="109" fillId="0" borderId="0" xfId="3" applyNumberFormat="1" applyFont="1" applyFill="1" applyBorder="1" applyAlignment="1">
      <alignment vertical="center"/>
    </xf>
    <xf numFmtId="176" fontId="110" fillId="0" borderId="0" xfId="3" applyNumberFormat="1" applyFont="1" applyFill="1" applyBorder="1" applyAlignment="1">
      <alignment vertical="center"/>
    </xf>
    <xf numFmtId="0" fontId="109" fillId="0" borderId="0" xfId="0" applyFont="1" applyFill="1" applyBorder="1" applyAlignment="1">
      <alignment vertical="center"/>
    </xf>
    <xf numFmtId="0" fontId="110" fillId="0" borderId="0" xfId="0" applyFont="1" applyFill="1" applyBorder="1" applyAlignment="1">
      <alignment vertical="center"/>
    </xf>
    <xf numFmtId="41" fontId="109" fillId="0" borderId="0" xfId="3" applyFont="1" applyFill="1" applyBorder="1" applyAlignment="1">
      <alignment horizontal="center" vertical="center"/>
    </xf>
    <xf numFmtId="41" fontId="110" fillId="0" borderId="0" xfId="3" applyFont="1" applyFill="1" applyBorder="1" applyAlignment="1">
      <alignment horizontal="center" vertical="center"/>
    </xf>
    <xf numFmtId="41" fontId="109" fillId="0" borderId="0" xfId="3" applyFont="1" applyFill="1" applyBorder="1" applyAlignment="1">
      <alignment horizontal="right" vertical="center"/>
    </xf>
    <xf numFmtId="41" fontId="110" fillId="0" borderId="0" xfId="3" applyFont="1" applyFill="1" applyBorder="1" applyAlignment="1">
      <alignment horizontal="right" vertical="center"/>
    </xf>
    <xf numFmtId="0" fontId="117" fillId="0" borderId="0" xfId="0" applyFont="1" applyFill="1" applyBorder="1" applyAlignment="1">
      <alignment vertical="center"/>
    </xf>
    <xf numFmtId="176" fontId="109" fillId="0" borderId="0" xfId="0" applyNumberFormat="1" applyFont="1" applyFill="1" applyBorder="1" applyAlignment="1">
      <alignment vertical="center"/>
    </xf>
    <xf numFmtId="176" fontId="110" fillId="0" borderId="0" xfId="0" applyNumberFormat="1" applyFont="1" applyFill="1" applyBorder="1" applyAlignment="1">
      <alignment vertical="center"/>
    </xf>
    <xf numFmtId="0" fontId="109" fillId="0" borderId="0" xfId="0" applyFont="1" applyFill="1" applyAlignment="1">
      <alignment vertical="center"/>
    </xf>
    <xf numFmtId="0" fontId="115" fillId="0" borderId="0" xfId="0" applyFont="1" applyFill="1" applyAlignment="1">
      <alignment horizontal="left" vertical="center"/>
    </xf>
    <xf numFmtId="0" fontId="116" fillId="0" borderId="20" xfId="0" applyFont="1" applyFill="1" applyBorder="1" applyAlignment="1">
      <alignment horizontal="center" vertical="center" shrinkToFit="1"/>
    </xf>
    <xf numFmtId="0" fontId="116" fillId="0" borderId="58" xfId="0" applyFont="1" applyFill="1" applyBorder="1" applyAlignment="1">
      <alignment horizontal="center" vertical="center"/>
    </xf>
    <xf numFmtId="0" fontId="116" fillId="0" borderId="3" xfId="0" applyFont="1" applyFill="1" applyBorder="1" applyAlignment="1">
      <alignment horizontal="center" vertical="center"/>
    </xf>
    <xf numFmtId="0" fontId="117" fillId="0" borderId="11" xfId="0" applyFont="1" applyFill="1" applyBorder="1" applyAlignment="1">
      <alignment horizontal="center" vertical="center" shrinkToFit="1"/>
    </xf>
    <xf numFmtId="0" fontId="116" fillId="0" borderId="14" xfId="0" applyFont="1" applyFill="1" applyBorder="1" applyAlignment="1">
      <alignment horizontal="center" vertical="center" shrinkToFit="1"/>
    </xf>
    <xf numFmtId="0" fontId="116" fillId="0" borderId="14" xfId="0" applyFont="1" applyFill="1" applyBorder="1" applyAlignment="1">
      <alignment horizontal="center" vertical="center"/>
    </xf>
    <xf numFmtId="0" fontId="116" fillId="0" borderId="52" xfId="0" applyFont="1" applyFill="1" applyBorder="1" applyAlignment="1">
      <alignment horizontal="center" vertical="center" shrinkToFit="1"/>
    </xf>
    <xf numFmtId="0" fontId="118" fillId="0" borderId="20" xfId="0" applyFont="1" applyFill="1" applyBorder="1" applyAlignment="1">
      <alignment horizontal="center" vertical="center" shrinkToFit="1"/>
    </xf>
    <xf numFmtId="0" fontId="114" fillId="0" borderId="20" xfId="0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41" fontId="37" fillId="0" borderId="7" xfId="3" applyFont="1" applyBorder="1" applyAlignment="1">
      <alignment horizontal="center" vertical="center" wrapText="1"/>
    </xf>
    <xf numFmtId="41" fontId="38" fillId="0" borderId="20" xfId="3" applyFont="1" applyBorder="1" applyAlignment="1">
      <alignment horizontal="right" vertical="center"/>
    </xf>
    <xf numFmtId="41" fontId="12" fillId="0" borderId="15" xfId="3" applyFont="1" applyBorder="1" applyAlignment="1">
      <alignment horizontal="center" vertical="center"/>
    </xf>
    <xf numFmtId="0" fontId="12" fillId="0" borderId="16" xfId="0" applyFont="1" applyBorder="1" applyAlignment="1">
      <alignment horizontal="distributed" vertical="center"/>
    </xf>
    <xf numFmtId="41" fontId="38" fillId="0" borderId="16" xfId="3" applyFont="1" applyBorder="1" applyAlignment="1">
      <alignment vertical="center"/>
    </xf>
    <xf numFmtId="41" fontId="12" fillId="0" borderId="22" xfId="3" applyFont="1" applyBorder="1" applyAlignment="1">
      <alignment horizontal="center" vertical="center"/>
    </xf>
    <xf numFmtId="41" fontId="38" fillId="0" borderId="42" xfId="3" applyFont="1" applyBorder="1" applyAlignment="1">
      <alignment horizontal="right" vertical="center"/>
    </xf>
    <xf numFmtId="0" fontId="21" fillId="0" borderId="138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41" fontId="15" fillId="0" borderId="28" xfId="3" applyFont="1" applyBorder="1" applyAlignment="1">
      <alignment vertical="center"/>
    </xf>
    <xf numFmtId="41" fontId="15" fillId="0" borderId="38" xfId="3" applyFont="1" applyBorder="1" applyAlignment="1">
      <alignment horizontal="center" vertical="center"/>
    </xf>
    <xf numFmtId="41" fontId="15" fillId="0" borderId="56" xfId="3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41" fontId="70" fillId="0" borderId="20" xfId="3" applyFont="1" applyFill="1" applyBorder="1" applyAlignment="1">
      <alignment horizontal="center" vertical="center"/>
    </xf>
    <xf numFmtId="178" fontId="78" fillId="0" borderId="0" xfId="5" applyNumberFormat="1" applyFont="1" applyFill="1" applyBorder="1" applyAlignment="1">
      <alignment horizontal="right" vertical="center"/>
    </xf>
    <xf numFmtId="0" fontId="70" fillId="0" borderId="15" xfId="0" applyFont="1" applyFill="1" applyBorder="1" applyAlignment="1">
      <alignment horizontal="center" vertical="center"/>
    </xf>
    <xf numFmtId="41" fontId="70" fillId="0" borderId="3" xfId="0" applyNumberFormat="1" applyFont="1" applyFill="1" applyBorder="1" applyAlignment="1">
      <alignment horizontal="center" vertical="center"/>
    </xf>
    <xf numFmtId="177" fontId="70" fillId="0" borderId="0" xfId="3" applyNumberFormat="1" applyFont="1" applyFill="1" applyBorder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0" fontId="70" fillId="0" borderId="2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/>
    </xf>
    <xf numFmtId="0" fontId="70" fillId="0" borderId="16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/>
    </xf>
    <xf numFmtId="41" fontId="70" fillId="0" borderId="3" xfId="0" applyNumberFormat="1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4" fillId="0" borderId="15" xfId="0" applyFont="1" applyFill="1" applyBorder="1" applyAlignment="1">
      <alignment horizontal="center" vertical="center"/>
    </xf>
    <xf numFmtId="0" fontId="74" fillId="0" borderId="20" xfId="0" applyFont="1" applyFill="1" applyBorder="1" applyAlignment="1">
      <alignment horizontal="center" vertical="center"/>
    </xf>
    <xf numFmtId="0" fontId="70" fillId="0" borderId="15" xfId="0" applyFont="1" applyFill="1" applyBorder="1" applyAlignment="1">
      <alignment horizontal="center" vertical="center"/>
    </xf>
    <xf numFmtId="178" fontId="78" fillId="0" borderId="0" xfId="5" applyNumberFormat="1" applyFont="1" applyFill="1" applyBorder="1" applyAlignment="1">
      <alignment horizontal="right" vertical="center"/>
    </xf>
    <xf numFmtId="0" fontId="70" fillId="0" borderId="0" xfId="0" applyFont="1" applyFill="1" applyAlignment="1">
      <alignment horizontal="left" vertical="center"/>
    </xf>
    <xf numFmtId="41" fontId="74" fillId="0" borderId="3" xfId="0" applyNumberFormat="1" applyFont="1" applyFill="1" applyBorder="1" applyAlignment="1">
      <alignment horizontal="center" vertical="center"/>
    </xf>
    <xf numFmtId="41" fontId="70" fillId="0" borderId="20" xfId="3" applyFont="1" applyFill="1" applyBorder="1" applyAlignment="1">
      <alignment horizontal="center" vertical="center"/>
    </xf>
    <xf numFmtId="0" fontId="70" fillId="0" borderId="20" xfId="0" applyFont="1" applyFill="1" applyBorder="1" applyAlignment="1">
      <alignment horizontal="center" vertical="center"/>
    </xf>
    <xf numFmtId="41" fontId="74" fillId="0" borderId="20" xfId="3" applyFont="1" applyFill="1" applyBorder="1" applyAlignment="1">
      <alignment horizontal="center" vertical="center"/>
    </xf>
    <xf numFmtId="0" fontId="78" fillId="0" borderId="0" xfId="0" applyFont="1" applyFill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41" fontId="40" fillId="0" borderId="0" xfId="0" applyNumberFormat="1" applyFont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7" fillId="4" borderId="0" xfId="0" applyFont="1" applyFill="1" applyAlignment="1">
      <alignment vertical="center"/>
    </xf>
    <xf numFmtId="0" fontId="122" fillId="7" borderId="0" xfId="0" applyFont="1" applyFill="1" applyBorder="1" applyAlignment="1">
      <alignment vertical="center"/>
    </xf>
    <xf numFmtId="0" fontId="122" fillId="4" borderId="0" xfId="0" applyFont="1" applyFill="1" applyAlignment="1">
      <alignment vertical="center"/>
    </xf>
    <xf numFmtId="0" fontId="123" fillId="7" borderId="0" xfId="0" applyFont="1" applyFill="1" applyBorder="1" applyAlignment="1">
      <alignment vertical="center"/>
    </xf>
    <xf numFmtId="0" fontId="123" fillId="4" borderId="0" xfId="0" applyFont="1" applyFill="1" applyAlignment="1">
      <alignment vertical="center"/>
    </xf>
    <xf numFmtId="0" fontId="107" fillId="7" borderId="0" xfId="0" applyFont="1" applyFill="1" applyBorder="1" applyAlignment="1">
      <alignment vertical="center"/>
    </xf>
    <xf numFmtId="0" fontId="107" fillId="4" borderId="0" xfId="0" applyFont="1" applyFill="1" applyAlignment="1">
      <alignment horizontal="right" vertical="center"/>
    </xf>
    <xf numFmtId="0" fontId="125" fillId="4" borderId="29" xfId="0" applyFont="1" applyFill="1" applyBorder="1" applyAlignment="1">
      <alignment horizontal="center" vertical="center"/>
    </xf>
    <xf numFmtId="176" fontId="128" fillId="4" borderId="29" xfId="3" applyNumberFormat="1" applyFont="1" applyFill="1" applyBorder="1" applyAlignment="1">
      <alignment horizontal="right" vertical="center"/>
    </xf>
    <xf numFmtId="176" fontId="125" fillId="4" borderId="29" xfId="3" applyNumberFormat="1" applyFont="1" applyFill="1" applyBorder="1" applyAlignment="1">
      <alignment horizontal="right" vertical="center"/>
    </xf>
    <xf numFmtId="0" fontId="107" fillId="4" borderId="0" xfId="0" applyFont="1" applyFill="1" applyBorder="1" applyAlignment="1">
      <alignment vertical="center"/>
    </xf>
    <xf numFmtId="0" fontId="107" fillId="4" borderId="0" xfId="0" applyFont="1" applyFill="1" applyAlignment="1">
      <alignment horizontal="center" vertical="center"/>
    </xf>
    <xf numFmtId="0" fontId="107" fillId="4" borderId="0" xfId="0" applyFont="1" applyFill="1" applyBorder="1" applyAlignment="1">
      <alignment horizontal="center" vertical="center"/>
    </xf>
    <xf numFmtId="41" fontId="122" fillId="4" borderId="0" xfId="0" applyNumberFormat="1" applyFont="1" applyFill="1" applyAlignment="1">
      <alignment vertical="center"/>
    </xf>
    <xf numFmtId="0" fontId="122" fillId="4" borderId="0" xfId="0" applyFont="1" applyFill="1" applyAlignment="1">
      <alignment horizontal="center" vertical="center"/>
    </xf>
    <xf numFmtId="0" fontId="123" fillId="4" borderId="0" xfId="0" applyFont="1" applyFill="1" applyAlignment="1">
      <alignment horizontal="left" vertical="center"/>
    </xf>
    <xf numFmtId="0" fontId="123" fillId="4" borderId="0" xfId="0" applyFont="1" applyFill="1" applyAlignment="1">
      <alignment horizontal="center" vertical="center"/>
    </xf>
    <xf numFmtId="41" fontId="125" fillId="4" borderId="3" xfId="3" applyFont="1" applyFill="1" applyBorder="1" applyAlignment="1">
      <alignment horizontal="center" vertical="center" shrinkToFit="1"/>
    </xf>
    <xf numFmtId="41" fontId="125" fillId="4" borderId="3" xfId="3" applyFont="1" applyFill="1" applyBorder="1" applyAlignment="1">
      <alignment horizontal="center" vertical="center"/>
    </xf>
    <xf numFmtId="0" fontId="123" fillId="4" borderId="3" xfId="0" applyFont="1" applyFill="1" applyBorder="1" applyAlignment="1">
      <alignment horizontal="center" vertical="center"/>
    </xf>
    <xf numFmtId="41" fontId="123" fillId="4" borderId="3" xfId="3" applyFont="1" applyFill="1" applyBorder="1" applyAlignment="1">
      <alignment vertical="center"/>
    </xf>
    <xf numFmtId="202" fontId="123" fillId="4" borderId="3" xfId="2" applyNumberFormat="1" applyFont="1" applyFill="1" applyBorder="1" applyAlignment="1">
      <alignment vertical="center"/>
    </xf>
    <xf numFmtId="41" fontId="123" fillId="4" borderId="3" xfId="0" applyNumberFormat="1" applyFont="1" applyFill="1" applyBorder="1" applyAlignment="1">
      <alignment vertical="center"/>
    </xf>
    <xf numFmtId="0" fontId="107" fillId="4" borderId="3" xfId="0" applyFont="1" applyFill="1" applyBorder="1" applyAlignment="1">
      <alignment horizontal="center" vertical="center"/>
    </xf>
    <xf numFmtId="41" fontId="107" fillId="4" borderId="3" xfId="3" applyFont="1" applyFill="1" applyBorder="1" applyAlignment="1">
      <alignment vertical="center"/>
    </xf>
    <xf numFmtId="203" fontId="126" fillId="4" borderId="0" xfId="0" applyNumberFormat="1" applyFont="1" applyFill="1" applyAlignment="1">
      <alignment vertical="center"/>
    </xf>
    <xf numFmtId="41" fontId="107" fillId="4" borderId="3" xfId="0" applyNumberFormat="1" applyFont="1" applyFill="1" applyBorder="1" applyAlignment="1">
      <alignment vertical="center"/>
    </xf>
    <xf numFmtId="0" fontId="107" fillId="4" borderId="3" xfId="0" applyFont="1" applyFill="1" applyBorder="1" applyAlignment="1">
      <alignment vertical="center"/>
    </xf>
    <xf numFmtId="0" fontId="123" fillId="4" borderId="3" xfId="2" applyNumberFormat="1" applyFont="1" applyFill="1" applyBorder="1" applyAlignment="1">
      <alignment vertical="center"/>
    </xf>
    <xf numFmtId="0" fontId="126" fillId="4" borderId="3" xfId="0" applyFont="1" applyFill="1" applyBorder="1" applyAlignment="1">
      <alignment horizontal="center" vertical="center"/>
    </xf>
    <xf numFmtId="0" fontId="125" fillId="4" borderId="48" xfId="0" applyFont="1" applyFill="1" applyBorder="1" applyAlignment="1">
      <alignment horizontal="center" vertical="center"/>
    </xf>
    <xf numFmtId="0" fontId="125" fillId="4" borderId="28" xfId="0" applyFont="1" applyFill="1" applyBorder="1" applyAlignment="1">
      <alignment horizontal="center" vertical="center"/>
    </xf>
    <xf numFmtId="41" fontId="125" fillId="4" borderId="28" xfId="3" applyFont="1" applyFill="1" applyBorder="1" applyAlignment="1">
      <alignment horizontal="center" vertical="center"/>
    </xf>
    <xf numFmtId="204" fontId="126" fillId="4" borderId="3" xfId="0" applyNumberFormat="1" applyFont="1" applyFill="1" applyBorder="1" applyAlignment="1">
      <alignment horizontal="left" vertical="center"/>
    </xf>
    <xf numFmtId="0" fontId="125" fillId="4" borderId="8" xfId="0" applyFont="1" applyFill="1" applyBorder="1" applyAlignment="1">
      <alignment horizontal="left" vertical="center" indent="1"/>
    </xf>
    <xf numFmtId="41" fontId="125" fillId="4" borderId="49" xfId="3" applyFont="1" applyFill="1" applyBorder="1" applyAlignment="1">
      <alignment horizontal="right" vertical="center"/>
    </xf>
    <xf numFmtId="185" fontId="125" fillId="4" borderId="50" xfId="3" applyNumberFormat="1" applyFont="1" applyFill="1" applyBorder="1" applyAlignment="1">
      <alignment horizontal="center" vertical="center"/>
    </xf>
    <xf numFmtId="185" fontId="125" fillId="4" borderId="51" xfId="3" applyNumberFormat="1" applyFont="1" applyFill="1" applyBorder="1" applyAlignment="1">
      <alignment horizontal="center" vertical="center"/>
    </xf>
    <xf numFmtId="185" fontId="125" fillId="4" borderId="52" xfId="3" applyNumberFormat="1" applyFont="1" applyFill="1" applyBorder="1" applyAlignment="1">
      <alignment horizontal="center" vertical="center"/>
    </xf>
    <xf numFmtId="41" fontId="126" fillId="4" borderId="3" xfId="3" applyFont="1" applyFill="1" applyBorder="1" applyAlignment="1">
      <alignment horizontal="right" vertical="center"/>
    </xf>
    <xf numFmtId="0" fontId="125" fillId="4" borderId="1" xfId="0" applyFont="1" applyFill="1" applyBorder="1" applyAlignment="1">
      <alignment horizontal="left" vertical="center" indent="1"/>
    </xf>
    <xf numFmtId="41" fontId="125" fillId="4" borderId="3" xfId="3" applyFont="1" applyFill="1" applyBorder="1" applyAlignment="1">
      <alignment horizontal="right" vertical="center"/>
    </xf>
    <xf numFmtId="185" fontId="125" fillId="4" borderId="15" xfId="3" applyNumberFormat="1" applyFont="1" applyFill="1" applyBorder="1" applyAlignment="1">
      <alignment horizontal="center" vertical="center"/>
    </xf>
    <xf numFmtId="185" fontId="125" fillId="4" borderId="19" xfId="3" applyNumberFormat="1" applyFont="1" applyFill="1" applyBorder="1" applyAlignment="1">
      <alignment horizontal="center" vertical="center"/>
    </xf>
    <xf numFmtId="185" fontId="125" fillId="4" borderId="20" xfId="3" applyNumberFormat="1" applyFont="1" applyFill="1" applyBorder="1" applyAlignment="1">
      <alignment horizontal="center" vertical="center"/>
    </xf>
    <xf numFmtId="41" fontId="126" fillId="4" borderId="3" xfId="0" applyNumberFormat="1" applyFont="1" applyFill="1" applyBorder="1" applyAlignment="1">
      <alignment horizontal="left" vertical="center"/>
    </xf>
    <xf numFmtId="41" fontId="126" fillId="4" borderId="3" xfId="3" applyFont="1" applyFill="1" applyBorder="1" applyAlignment="1">
      <alignment vertical="center"/>
    </xf>
    <xf numFmtId="41" fontId="107" fillId="4" borderId="0" xfId="0" applyNumberFormat="1" applyFont="1" applyFill="1" applyAlignment="1">
      <alignment vertical="center"/>
    </xf>
    <xf numFmtId="185" fontId="125" fillId="4" borderId="20" xfId="3" applyNumberFormat="1" applyFont="1" applyFill="1" applyBorder="1" applyAlignment="1">
      <alignment vertical="center"/>
    </xf>
    <xf numFmtId="41" fontId="107" fillId="4" borderId="0" xfId="0" applyNumberFormat="1" applyFont="1" applyFill="1" applyAlignment="1">
      <alignment horizontal="center" vertical="center"/>
    </xf>
    <xf numFmtId="41" fontId="126" fillId="4" borderId="0" xfId="0" applyNumberFormat="1" applyFont="1" applyFill="1" applyAlignment="1">
      <alignment vertical="center"/>
    </xf>
    <xf numFmtId="0" fontId="125" fillId="4" borderId="53" xfId="0" applyFont="1" applyFill="1" applyBorder="1" applyAlignment="1">
      <alignment horizontal="left" vertical="center" indent="1"/>
    </xf>
    <xf numFmtId="41" fontId="125" fillId="4" borderId="11" xfId="3" applyFont="1" applyFill="1" applyBorder="1" applyAlignment="1">
      <alignment horizontal="center" vertical="center"/>
    </xf>
    <xf numFmtId="0" fontId="126" fillId="4" borderId="0" xfId="0" applyFont="1" applyFill="1" applyAlignment="1">
      <alignment vertical="center"/>
    </xf>
    <xf numFmtId="0" fontId="125" fillId="4" borderId="8" xfId="0" applyFont="1" applyFill="1" applyBorder="1" applyAlignment="1">
      <alignment horizontal="left" vertical="center" wrapText="1" indent="1"/>
    </xf>
    <xf numFmtId="41" fontId="125" fillId="4" borderId="50" xfId="3" applyFont="1" applyFill="1" applyBorder="1" applyAlignment="1">
      <alignment horizontal="center" vertical="center"/>
    </xf>
    <xf numFmtId="0" fontId="125" fillId="4" borderId="1" xfId="0" applyFont="1" applyFill="1" applyBorder="1" applyAlignment="1">
      <alignment horizontal="left" vertical="center" wrapText="1" indent="1"/>
    </xf>
    <xf numFmtId="41" fontId="125" fillId="4" borderId="15" xfId="3" applyFont="1" applyFill="1" applyBorder="1" applyAlignment="1">
      <alignment horizontal="center" vertical="center"/>
    </xf>
    <xf numFmtId="41" fontId="126" fillId="4" borderId="0" xfId="3" applyFont="1" applyFill="1" applyAlignment="1">
      <alignment vertical="center"/>
    </xf>
    <xf numFmtId="185" fontId="125" fillId="4" borderId="15" xfId="3" applyNumberFormat="1" applyFont="1" applyFill="1" applyBorder="1" applyAlignment="1">
      <alignment horizontal="right" vertical="center"/>
    </xf>
    <xf numFmtId="185" fontId="125" fillId="4" borderId="19" xfId="3" applyNumberFormat="1" applyFont="1" applyFill="1" applyBorder="1" applyAlignment="1">
      <alignment horizontal="right" vertical="center"/>
    </xf>
    <xf numFmtId="0" fontId="125" fillId="4" borderId="53" xfId="0" applyFont="1" applyFill="1" applyBorder="1" applyAlignment="1">
      <alignment horizontal="left" vertical="center" wrapText="1" indent="1"/>
    </xf>
    <xf numFmtId="41" fontId="125" fillId="4" borderId="23" xfId="3" applyFont="1" applyFill="1" applyBorder="1" applyAlignment="1">
      <alignment horizontal="center" vertical="center"/>
    </xf>
    <xf numFmtId="41" fontId="125" fillId="4" borderId="54" xfId="3" applyFont="1" applyFill="1" applyBorder="1" applyAlignment="1">
      <alignment horizontal="center" vertical="center"/>
    </xf>
    <xf numFmtId="205" fontId="107" fillId="4" borderId="3" xfId="3" applyNumberFormat="1" applyFont="1" applyFill="1" applyBorder="1" applyAlignment="1">
      <alignment vertical="center"/>
    </xf>
    <xf numFmtId="43" fontId="107" fillId="4" borderId="0" xfId="0" applyNumberFormat="1" applyFont="1" applyFill="1" applyAlignment="1">
      <alignment vertical="center"/>
    </xf>
    <xf numFmtId="0" fontId="129" fillId="4" borderId="48" xfId="0" applyFont="1" applyFill="1" applyBorder="1" applyAlignment="1">
      <alignment horizontal="left" vertical="center" indent="1"/>
    </xf>
    <xf numFmtId="41" fontId="125" fillId="4" borderId="28" xfId="3" applyFont="1" applyFill="1" applyBorder="1" applyAlignment="1">
      <alignment horizontal="right" vertical="center"/>
    </xf>
    <xf numFmtId="0" fontId="125" fillId="4" borderId="48" xfId="0" applyFont="1" applyFill="1" applyBorder="1" applyAlignment="1">
      <alignment horizontal="left" vertical="center" indent="1"/>
    </xf>
    <xf numFmtId="0" fontId="125" fillId="4" borderId="38" xfId="0" applyFont="1" applyFill="1" applyBorder="1" applyAlignment="1">
      <alignment horizontal="left" vertical="center"/>
    </xf>
    <xf numFmtId="0" fontId="125" fillId="4" borderId="55" xfId="0" applyFont="1" applyFill="1" applyBorder="1" applyAlignment="1">
      <alignment horizontal="center" vertical="center"/>
    </xf>
    <xf numFmtId="185" fontId="125" fillId="4" borderId="38" xfId="3" applyNumberFormat="1" applyFont="1" applyFill="1" applyBorder="1" applyAlignment="1">
      <alignment horizontal="left" vertical="center"/>
    </xf>
    <xf numFmtId="185" fontId="125" fillId="4" borderId="55" xfId="3" applyNumberFormat="1" applyFont="1" applyFill="1" applyBorder="1" applyAlignment="1">
      <alignment horizontal="right" vertical="center"/>
    </xf>
    <xf numFmtId="185" fontId="125" fillId="4" borderId="56" xfId="3" applyNumberFormat="1" applyFont="1" applyFill="1" applyBorder="1" applyAlignment="1">
      <alignment horizontal="right" vertical="center"/>
    </xf>
    <xf numFmtId="41" fontId="107" fillId="4" borderId="0" xfId="3" applyFont="1" applyFill="1" applyAlignment="1">
      <alignment horizontal="center" vertical="center"/>
    </xf>
    <xf numFmtId="41" fontId="125" fillId="4" borderId="50" xfId="3" applyFont="1" applyFill="1" applyBorder="1" applyAlignment="1">
      <alignment horizontal="right" vertical="center" shrinkToFit="1"/>
    </xf>
    <xf numFmtId="41" fontId="107" fillId="4" borderId="0" xfId="3" applyFont="1" applyFill="1" applyAlignment="1">
      <alignment vertical="center"/>
    </xf>
    <xf numFmtId="41" fontId="125" fillId="4" borderId="15" xfId="3" applyFont="1" applyFill="1" applyBorder="1" applyAlignment="1">
      <alignment horizontal="right" vertical="center" shrinkToFit="1"/>
    </xf>
    <xf numFmtId="176" fontId="107" fillId="4" borderId="0" xfId="0" applyNumberFormat="1" applyFont="1" applyFill="1" applyAlignment="1">
      <alignment horizontal="center" vertical="center"/>
    </xf>
    <xf numFmtId="203" fontId="107" fillId="4" borderId="0" xfId="0" applyNumberFormat="1" applyFont="1" applyFill="1" applyAlignment="1">
      <alignment vertical="center"/>
    </xf>
    <xf numFmtId="0" fontId="129" fillId="4" borderId="48" xfId="0" applyFont="1" applyFill="1" applyBorder="1" applyAlignment="1">
      <alignment horizontal="left" vertical="center" wrapText="1" indent="1"/>
    </xf>
    <xf numFmtId="196" fontId="130" fillId="4" borderId="0" xfId="0" applyNumberFormat="1" applyFont="1" applyFill="1" applyAlignment="1">
      <alignment vertical="center"/>
    </xf>
    <xf numFmtId="196" fontId="107" fillId="4" borderId="0" xfId="0" applyNumberFormat="1" applyFont="1" applyFill="1" applyAlignment="1">
      <alignment vertical="center"/>
    </xf>
    <xf numFmtId="196" fontId="107" fillId="4" borderId="0" xfId="0" applyNumberFormat="1" applyFont="1" applyFill="1" applyAlignment="1">
      <alignment horizontal="center" vertical="center"/>
    </xf>
    <xf numFmtId="0" fontId="129" fillId="4" borderId="48" xfId="0" applyFont="1" applyFill="1" applyBorder="1" applyAlignment="1">
      <alignment vertical="center"/>
    </xf>
    <xf numFmtId="0" fontId="128" fillId="4" borderId="48" xfId="0" applyFont="1" applyFill="1" applyBorder="1" applyAlignment="1">
      <alignment horizontal="center" vertical="center"/>
    </xf>
    <xf numFmtId="41" fontId="131" fillId="4" borderId="38" xfId="3" applyFont="1" applyFill="1" applyBorder="1" applyAlignment="1">
      <alignment horizontal="right" vertical="center"/>
    </xf>
    <xf numFmtId="180" fontId="132" fillId="4" borderId="55" xfId="0" applyNumberFormat="1" applyFont="1" applyFill="1" applyBorder="1" applyAlignment="1">
      <alignment horizontal="left" vertical="center"/>
    </xf>
    <xf numFmtId="41" fontId="126" fillId="4" borderId="0" xfId="0" applyNumberFormat="1" applyFont="1" applyFill="1" applyAlignment="1">
      <alignment horizontal="center" vertical="center"/>
    </xf>
    <xf numFmtId="41" fontId="126" fillId="4" borderId="0" xfId="3" applyFont="1" applyFill="1" applyAlignment="1">
      <alignment horizontal="center" vertical="center"/>
    </xf>
    <xf numFmtId="0" fontId="130" fillId="4" borderId="0" xfId="0" applyFont="1" applyFill="1" applyAlignment="1">
      <alignment vertical="center"/>
    </xf>
    <xf numFmtId="41" fontId="130" fillId="4" borderId="0" xfId="0" applyNumberFormat="1" applyFont="1" applyFill="1" applyAlignment="1">
      <alignment vertical="center"/>
    </xf>
    <xf numFmtId="0" fontId="109" fillId="0" borderId="0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4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6" fillId="0" borderId="0" xfId="0" applyFont="1" applyAlignment="1">
      <alignment vertical="center"/>
    </xf>
    <xf numFmtId="0" fontId="136" fillId="0" borderId="0" xfId="0" applyFont="1" applyAlignment="1">
      <alignment horizontal="left" vertical="center"/>
    </xf>
    <xf numFmtId="0" fontId="138" fillId="0" borderId="0" xfId="0" applyFont="1" applyAlignment="1">
      <alignment horizontal="left" vertical="center"/>
    </xf>
    <xf numFmtId="0" fontId="12" fillId="0" borderId="44" xfId="0" applyFont="1" applyFill="1" applyBorder="1" applyAlignment="1">
      <alignment horizontal="center" vertical="center"/>
    </xf>
    <xf numFmtId="0" fontId="136" fillId="0" borderId="141" xfId="0" applyFont="1" applyBorder="1" applyAlignment="1">
      <alignment horizontal="center" vertical="center" wrapText="1"/>
    </xf>
    <xf numFmtId="0" fontId="136" fillId="0" borderId="142" xfId="0" applyFont="1" applyBorder="1" applyAlignment="1">
      <alignment horizontal="center" vertical="center" wrapText="1"/>
    </xf>
    <xf numFmtId="0" fontId="139" fillId="0" borderId="143" xfId="0" applyFont="1" applyBorder="1" applyAlignment="1">
      <alignment horizontal="center" vertical="center" wrapText="1"/>
    </xf>
    <xf numFmtId="0" fontId="136" fillId="0" borderId="45" xfId="0" applyFont="1" applyBorder="1" applyAlignment="1">
      <alignment horizontal="center" vertical="center" wrapText="1"/>
    </xf>
    <xf numFmtId="0" fontId="143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3" fillId="0" borderId="0" xfId="0" applyFont="1" applyAlignment="1">
      <alignment vertical="center"/>
    </xf>
    <xf numFmtId="0" fontId="145" fillId="0" borderId="0" xfId="0" applyFont="1" applyAlignment="1">
      <alignment horizontal="right" vertical="center"/>
    </xf>
    <xf numFmtId="0" fontId="144" fillId="0" borderId="0" xfId="0" quotePrefix="1" applyFont="1" applyAlignment="1">
      <alignment vertical="center"/>
    </xf>
    <xf numFmtId="0" fontId="144" fillId="0" borderId="0" xfId="0" applyFont="1" applyAlignment="1">
      <alignment vertical="center"/>
    </xf>
    <xf numFmtId="0" fontId="0" fillId="0" borderId="0" xfId="0" quotePrefix="1" applyFont="1" applyAlignment="1">
      <alignment horizontal="right" vertical="center"/>
    </xf>
    <xf numFmtId="0" fontId="146" fillId="0" borderId="0" xfId="0" quotePrefix="1" applyFont="1" applyAlignment="1">
      <alignment horizontal="left" vertical="center"/>
    </xf>
    <xf numFmtId="0" fontId="144" fillId="0" borderId="0" xfId="0" applyFont="1" applyAlignment="1">
      <alignment horizontal="left" vertical="center"/>
    </xf>
    <xf numFmtId="0" fontId="1" fillId="0" borderId="0" xfId="0" applyFont="1"/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8" fillId="0" borderId="0" xfId="0" applyFont="1" applyFill="1" applyAlignment="1">
      <alignment horizontal="left" vertical="center"/>
    </xf>
    <xf numFmtId="0" fontId="149" fillId="0" borderId="0" xfId="0" applyFont="1" applyAlignment="1">
      <alignment vertical="center"/>
    </xf>
    <xf numFmtId="0" fontId="150" fillId="0" borderId="0" xfId="0" applyFont="1" applyAlignment="1">
      <alignment vertical="center"/>
    </xf>
    <xf numFmtId="0" fontId="136" fillId="0" borderId="0" xfId="0" quotePrefix="1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152" fillId="0" borderId="0" xfId="0" applyFont="1" applyAlignment="1"/>
    <xf numFmtId="0" fontId="153" fillId="0" borderId="0" xfId="0" applyFont="1"/>
    <xf numFmtId="0" fontId="7" fillId="0" borderId="0" xfId="0" applyFont="1" applyFill="1" applyAlignment="1">
      <alignment vertical="center" shrinkToFit="1"/>
    </xf>
    <xf numFmtId="0" fontId="19" fillId="0" borderId="0" xfId="0" applyFont="1" applyFill="1" applyAlignment="1">
      <alignment horizontal="center" vertical="center"/>
    </xf>
    <xf numFmtId="0" fontId="15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1" fillId="0" borderId="0" xfId="0" applyFont="1" applyFill="1" applyAlignment="1">
      <alignment horizontal="center" vertical="center"/>
    </xf>
    <xf numFmtId="0" fontId="160" fillId="0" borderId="0" xfId="0" applyFont="1" applyAlignment="1">
      <alignment vertical="center"/>
    </xf>
    <xf numFmtId="0" fontId="161" fillId="0" borderId="0" xfId="0" applyFont="1" applyFill="1" applyAlignment="1">
      <alignment horizontal="left" vertical="center"/>
    </xf>
    <xf numFmtId="0" fontId="3" fillId="0" borderId="0" xfId="0" quotePrefix="1" applyFont="1" applyAlignment="1"/>
    <xf numFmtId="0" fontId="0" fillId="0" borderId="0" xfId="0" applyFont="1" applyAlignment="1"/>
    <xf numFmtId="0" fontId="1" fillId="0" borderId="0" xfId="0" applyFont="1" applyAlignment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Alignment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Font="1" applyAlignment="1">
      <alignment vertical="center"/>
    </xf>
    <xf numFmtId="0" fontId="7" fillId="0" borderId="0" xfId="0" applyFont="1" applyFill="1" applyAlignment="1"/>
    <xf numFmtId="0" fontId="162" fillId="0" borderId="0" xfId="0" applyFont="1" applyBorder="1" applyAlignment="1">
      <alignment horizontal="left" vertical="center"/>
    </xf>
    <xf numFmtId="0" fontId="162" fillId="0" borderId="0" xfId="0" applyFont="1" applyBorder="1" applyAlignment="1">
      <alignment horizontal="center" vertical="center"/>
    </xf>
    <xf numFmtId="0" fontId="144" fillId="0" borderId="0" xfId="0" applyFont="1" applyBorder="1" applyAlignment="1">
      <alignment vertical="center"/>
    </xf>
    <xf numFmtId="0" fontId="158" fillId="0" borderId="0" xfId="7" applyFont="1" applyAlignment="1" applyProtection="1">
      <alignment horizontal="left"/>
    </xf>
    <xf numFmtId="0" fontId="164" fillId="0" borderId="0" xfId="0" applyFont="1"/>
    <xf numFmtId="0" fontId="165" fillId="0" borderId="41" xfId="0" applyFont="1" applyBorder="1" applyAlignment="1">
      <alignment vertical="center"/>
    </xf>
    <xf numFmtId="0" fontId="165" fillId="0" borderId="42" xfId="0" applyFont="1" applyBorder="1" applyAlignment="1">
      <alignment horizontal="center" vertical="center"/>
    </xf>
    <xf numFmtId="0" fontId="165" fillId="0" borderId="22" xfId="0" applyFont="1" applyBorder="1" applyAlignment="1">
      <alignment vertical="center"/>
    </xf>
    <xf numFmtId="0" fontId="165" fillId="0" borderId="42" xfId="0" applyFont="1" applyBorder="1" applyAlignment="1">
      <alignment vertical="center"/>
    </xf>
    <xf numFmtId="0" fontId="165" fillId="0" borderId="21" xfId="0" applyFont="1" applyBorder="1" applyAlignment="1">
      <alignment vertical="center"/>
    </xf>
    <xf numFmtId="0" fontId="165" fillId="0" borderId="25" xfId="0" applyFont="1" applyBorder="1" applyAlignment="1">
      <alignment horizontal="center" vertical="center"/>
    </xf>
    <xf numFmtId="0" fontId="165" fillId="0" borderId="13" xfId="0" applyFont="1" applyBorder="1" applyAlignment="1">
      <alignment vertical="center"/>
    </xf>
    <xf numFmtId="0" fontId="165" fillId="0" borderId="25" xfId="0" applyFont="1" applyBorder="1" applyAlignment="1">
      <alignment vertical="center"/>
    </xf>
    <xf numFmtId="0" fontId="165" fillId="0" borderId="19" xfId="0" applyFont="1" applyBorder="1" applyAlignment="1">
      <alignment vertical="center"/>
    </xf>
    <xf numFmtId="0" fontId="165" fillId="0" borderId="20" xfId="0" applyFont="1" applyBorder="1" applyAlignment="1">
      <alignment horizontal="center" vertical="center"/>
    </xf>
    <xf numFmtId="0" fontId="165" fillId="0" borderId="15" xfId="0" applyFont="1" applyBorder="1" applyAlignment="1">
      <alignment vertical="center"/>
    </xf>
    <xf numFmtId="0" fontId="165" fillId="0" borderId="37" xfId="0" applyFont="1" applyBorder="1" applyAlignment="1">
      <alignment vertical="center"/>
    </xf>
    <xf numFmtId="0" fontId="165" fillId="0" borderId="0" xfId="0" applyFont="1" applyBorder="1" applyAlignment="1">
      <alignment vertical="center"/>
    </xf>
    <xf numFmtId="0" fontId="165" fillId="0" borderId="43" xfId="0" applyFont="1" applyBorder="1" applyAlignment="1">
      <alignment vertical="center"/>
    </xf>
    <xf numFmtId="0" fontId="70" fillId="0" borderId="0" xfId="0" applyFont="1" applyFill="1" applyAlignment="1">
      <alignment horizontal="left" vertical="center"/>
    </xf>
    <xf numFmtId="0" fontId="109" fillId="0" borderId="0" xfId="0" applyFont="1" applyFill="1" applyBorder="1" applyAlignment="1">
      <alignment horizontal="center" vertical="center"/>
    </xf>
    <xf numFmtId="0" fontId="166" fillId="0" borderId="72" xfId="0" applyFont="1" applyFill="1" applyBorder="1" applyAlignment="1">
      <alignment horizontal="left" vertical="center"/>
    </xf>
    <xf numFmtId="176" fontId="74" fillId="0" borderId="0" xfId="3" applyNumberFormat="1" applyFont="1" applyFill="1" applyBorder="1" applyAlignment="1">
      <alignment horizontal="left" vertical="center" indent="2"/>
    </xf>
    <xf numFmtId="176" fontId="74" fillId="0" borderId="0" xfId="0" applyNumberFormat="1" applyFont="1" applyFill="1" applyBorder="1" applyAlignment="1">
      <alignment horizontal="left" vertical="center" indent="2"/>
    </xf>
    <xf numFmtId="0" fontId="44" fillId="0" borderId="72" xfId="0" applyFont="1" applyFill="1" applyBorder="1" applyAlignment="1">
      <alignment horizontal="left" vertical="center"/>
    </xf>
    <xf numFmtId="41" fontId="84" fillId="0" borderId="0" xfId="1" applyNumberFormat="1" applyFont="1" applyFill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41" fontId="15" fillId="0" borderId="0" xfId="3" applyFont="1" applyBorder="1" applyAlignment="1">
      <alignment vertical="center"/>
    </xf>
    <xf numFmtId="41" fontId="15" fillId="0" borderId="0" xfId="3" applyFont="1" applyBorder="1" applyAlignment="1">
      <alignment horizontal="center" vertical="center"/>
    </xf>
    <xf numFmtId="41" fontId="15" fillId="0" borderId="0" xfId="3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 wrapText="1"/>
    </xf>
    <xf numFmtId="41" fontId="11" fillId="0" borderId="0" xfId="3" applyFont="1"/>
    <xf numFmtId="0" fontId="11" fillId="0" borderId="0" xfId="0" applyFont="1"/>
    <xf numFmtId="0" fontId="11" fillId="0" borderId="16" xfId="0" applyFont="1" applyBorder="1" applyAlignment="1" applyProtection="1">
      <alignment horizontal="center" vertical="center" wrapText="1"/>
      <protection locked="0"/>
    </xf>
    <xf numFmtId="41" fontId="11" fillId="0" borderId="16" xfId="3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right" vertical="center" wrapText="1"/>
      <protection locked="0"/>
    </xf>
    <xf numFmtId="209" fontId="15" fillId="0" borderId="3" xfId="0" applyNumberFormat="1" applyFont="1" applyBorder="1" applyAlignment="1" applyProtection="1">
      <alignment horizontal="right" vertical="center" wrapText="1"/>
      <protection locked="0"/>
    </xf>
    <xf numFmtId="176" fontId="15" fillId="0" borderId="3" xfId="0" applyNumberFormat="1" applyFont="1" applyBorder="1" applyAlignment="1" applyProtection="1">
      <alignment horizontal="right" vertical="center" wrapText="1"/>
      <protection locked="0"/>
    </xf>
    <xf numFmtId="0" fontId="15" fillId="0" borderId="3" xfId="0" applyFont="1" applyBorder="1" applyAlignment="1" applyProtection="1">
      <alignment horizontal="right" vertical="center" wrapText="1"/>
      <protection locked="0"/>
    </xf>
    <xf numFmtId="41" fontId="11" fillId="0" borderId="3" xfId="3" applyFont="1" applyBorder="1" applyAlignment="1" applyProtection="1">
      <alignment horizontal="center" vertical="center" wrapText="1"/>
      <protection locked="0"/>
    </xf>
    <xf numFmtId="41" fontId="11" fillId="0" borderId="0" xfId="0" applyNumberFormat="1" applyFont="1"/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1" fontId="11" fillId="0" borderId="0" xfId="3" applyFont="1" applyAlignment="1">
      <alignment vertical="center"/>
    </xf>
    <xf numFmtId="209" fontId="12" fillId="0" borderId="49" xfId="0" applyNumberFormat="1" applyFont="1" applyBorder="1" applyAlignment="1" applyProtection="1">
      <alignment horizontal="right" vertical="center" wrapText="1"/>
      <protection locked="0"/>
    </xf>
    <xf numFmtId="176" fontId="12" fillId="0" borderId="49" xfId="0" applyNumberFormat="1" applyFont="1" applyBorder="1" applyAlignment="1" applyProtection="1">
      <alignment horizontal="right" vertical="center" wrapText="1"/>
      <protection locked="0"/>
    </xf>
    <xf numFmtId="176" fontId="12" fillId="0" borderId="154" xfId="0" applyNumberFormat="1" applyFont="1" applyBorder="1" applyAlignment="1">
      <alignment vertical="center"/>
    </xf>
    <xf numFmtId="209" fontId="12" fillId="0" borderId="3" xfId="0" applyNumberFormat="1" applyFont="1" applyBorder="1" applyAlignment="1" applyProtection="1">
      <alignment horizontal="right" vertical="center" wrapText="1"/>
      <protection locked="0"/>
    </xf>
    <xf numFmtId="176" fontId="12" fillId="0" borderId="3" xfId="0" applyNumberFormat="1" applyFont="1" applyBorder="1" applyAlignment="1" applyProtection="1">
      <alignment horizontal="right" vertical="center" wrapText="1"/>
      <protection locked="0"/>
    </xf>
    <xf numFmtId="176" fontId="12" fillId="0" borderId="61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1" fontId="12" fillId="0" borderId="3" xfId="3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12" fillId="0" borderId="3" xfId="0" applyNumberFormat="1" applyFont="1" applyBorder="1" applyAlignment="1" applyProtection="1">
      <alignment horizontal="right" vertical="center" wrapText="1"/>
      <protection locked="0"/>
    </xf>
    <xf numFmtId="195" fontId="60" fillId="5" borderId="0" xfId="0" applyNumberFormat="1" applyFont="1" applyFill="1" applyBorder="1" applyAlignment="1">
      <alignment horizontal="left" vertical="center"/>
    </xf>
    <xf numFmtId="0" fontId="146" fillId="0" borderId="0" xfId="0" applyFont="1" applyAlignment="1">
      <alignment vertical="center"/>
    </xf>
    <xf numFmtId="41" fontId="74" fillId="6" borderId="39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/>
    </xf>
    <xf numFmtId="0" fontId="162" fillId="0" borderId="3" xfId="0" applyFont="1" applyBorder="1" applyAlignment="1" applyProtection="1">
      <alignment horizontal="center" vertical="center" wrapText="1"/>
      <protection locked="0"/>
    </xf>
    <xf numFmtId="209" fontId="162" fillId="0" borderId="3" xfId="0" applyNumberFormat="1" applyFont="1" applyBorder="1" applyAlignment="1" applyProtection="1">
      <alignment horizontal="right" vertical="center" wrapText="1"/>
      <protection locked="0"/>
    </xf>
    <xf numFmtId="176" fontId="162" fillId="0" borderId="3" xfId="0" applyNumberFormat="1" applyFont="1" applyBorder="1" applyAlignment="1" applyProtection="1">
      <alignment horizontal="right" vertical="center" wrapText="1"/>
      <protection locked="0"/>
    </xf>
    <xf numFmtId="0" fontId="162" fillId="0" borderId="3" xfId="0" applyFont="1" applyBorder="1" applyAlignment="1" applyProtection="1">
      <alignment horizontal="right" vertical="center" wrapText="1"/>
      <protection locked="0"/>
    </xf>
    <xf numFmtId="209" fontId="174" fillId="0" borderId="3" xfId="0" applyNumberFormat="1" applyFont="1" applyBorder="1" applyAlignment="1" applyProtection="1">
      <alignment horizontal="right" vertical="center" wrapText="1"/>
      <protection locked="0"/>
    </xf>
    <xf numFmtId="176" fontId="174" fillId="0" borderId="3" xfId="0" applyNumberFormat="1" applyFont="1" applyBorder="1" applyAlignment="1" applyProtection="1">
      <alignment horizontal="right" vertical="center" wrapText="1"/>
      <protection locked="0"/>
    </xf>
    <xf numFmtId="0" fontId="174" fillId="0" borderId="3" xfId="0" applyFont="1" applyBorder="1" applyAlignment="1" applyProtection="1">
      <alignment horizontal="right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41" fontId="107" fillId="4" borderId="0" xfId="3" applyFont="1" applyFill="1" applyAlignment="1">
      <alignment horizontal="center" vertical="center"/>
    </xf>
    <xf numFmtId="41" fontId="128" fillId="4" borderId="12" xfId="3" applyFont="1" applyFill="1" applyBorder="1" applyAlignment="1">
      <alignment horizontal="center"/>
    </xf>
    <xf numFmtId="176" fontId="12" fillId="0" borderId="3" xfId="0" applyNumberFormat="1" applyFont="1" applyBorder="1" applyAlignment="1" applyProtection="1">
      <alignment horizontal="right" vertical="center" wrapText="1"/>
      <protection locked="0"/>
    </xf>
    <xf numFmtId="176" fontId="12" fillId="0" borderId="49" xfId="0" applyNumberFormat="1" applyFont="1" applyBorder="1" applyAlignment="1" applyProtection="1">
      <alignment horizontal="right" vertical="center" wrapText="1"/>
      <protection locked="0"/>
    </xf>
    <xf numFmtId="41" fontId="100" fillId="0" borderId="16" xfId="0" applyNumberFormat="1" applyFont="1" applyFill="1" applyBorder="1" applyAlignment="1">
      <alignment vertical="center" wrapText="1" shrinkToFit="1"/>
    </xf>
    <xf numFmtId="41" fontId="125" fillId="4" borderId="46" xfId="3" applyFont="1" applyFill="1" applyBorder="1" applyAlignment="1">
      <alignment horizontal="center" vertical="center"/>
    </xf>
    <xf numFmtId="41" fontId="125" fillId="4" borderId="44" xfId="3" applyFont="1" applyFill="1" applyBorder="1" applyAlignment="1">
      <alignment horizontal="center" vertical="center"/>
    </xf>
    <xf numFmtId="41" fontId="128" fillId="4" borderId="46" xfId="3" applyFont="1" applyFill="1" applyBorder="1" applyAlignment="1">
      <alignment horizontal="center" vertical="center"/>
    </xf>
    <xf numFmtId="41" fontId="128" fillId="4" borderId="44" xfId="3" applyFont="1" applyFill="1" applyBorder="1" applyAlignment="1">
      <alignment horizontal="center" vertical="center"/>
    </xf>
    <xf numFmtId="41" fontId="128" fillId="4" borderId="159" xfId="3" applyFont="1" applyFill="1" applyBorder="1" applyAlignment="1">
      <alignment horizontal="center" vertical="center"/>
    </xf>
    <xf numFmtId="49" fontId="97" fillId="0" borderId="163" xfId="0" applyNumberFormat="1" applyFont="1" applyBorder="1" applyAlignment="1">
      <alignment horizontal="center" vertical="center" wrapText="1"/>
    </xf>
    <xf numFmtId="176" fontId="14" fillId="0" borderId="163" xfId="0" applyNumberFormat="1" applyFont="1" applyBorder="1" applyAlignment="1">
      <alignment horizontal="center" vertical="center" wrapText="1"/>
    </xf>
    <xf numFmtId="176" fontId="97" fillId="0" borderId="163" xfId="0" applyNumberFormat="1" applyFont="1" applyBorder="1" applyAlignment="1">
      <alignment horizontal="right" vertical="center" wrapText="1"/>
    </xf>
    <xf numFmtId="176" fontId="97" fillId="0" borderId="166" xfId="0" applyNumberFormat="1" applyFont="1" applyBorder="1" applyAlignment="1">
      <alignment horizontal="right" vertical="center" wrapText="1"/>
    </xf>
    <xf numFmtId="0" fontId="11" fillId="0" borderId="127" xfId="0" applyFont="1" applyFill="1" applyBorder="1" applyAlignment="1">
      <alignment horizontal="left" vertical="center" indent="1"/>
    </xf>
    <xf numFmtId="0" fontId="11" fillId="0" borderId="128" xfId="0" applyFont="1" applyFill="1" applyBorder="1" applyAlignment="1">
      <alignment horizontal="left" vertical="center" indent="1"/>
    </xf>
    <xf numFmtId="41" fontId="11" fillId="0" borderId="127" xfId="3" applyFont="1" applyFill="1" applyBorder="1" applyAlignment="1">
      <alignment horizontal="right" vertical="center"/>
    </xf>
    <xf numFmtId="41" fontId="11" fillId="0" borderId="165" xfId="3" applyFont="1" applyFill="1" applyBorder="1" applyAlignment="1">
      <alignment horizontal="right" vertical="center"/>
    </xf>
    <xf numFmtId="0" fontId="21" fillId="0" borderId="138" xfId="0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/>
    </xf>
    <xf numFmtId="176" fontId="174" fillId="0" borderId="3" xfId="0" applyNumberFormat="1" applyFont="1" applyBorder="1" applyAlignment="1" applyProtection="1">
      <alignment horizontal="right" vertical="center" wrapText="1"/>
      <protection locked="0"/>
    </xf>
    <xf numFmtId="176" fontId="162" fillId="0" borderId="3" xfId="0" applyNumberFormat="1" applyFont="1" applyBorder="1" applyAlignment="1" applyProtection="1">
      <alignment horizontal="right" vertical="center" wrapText="1"/>
      <protection locked="0"/>
    </xf>
    <xf numFmtId="0" fontId="162" fillId="0" borderId="3" xfId="0" applyFont="1" applyBorder="1" applyAlignment="1" applyProtection="1">
      <alignment horizontal="center" vertical="center" wrapText="1"/>
      <protection locked="0"/>
    </xf>
    <xf numFmtId="209" fontId="170" fillId="0" borderId="18" xfId="0" applyNumberFormat="1" applyFont="1" applyBorder="1" applyAlignment="1" applyProtection="1">
      <alignment horizontal="right" vertical="center" wrapText="1"/>
      <protection locked="0"/>
    </xf>
    <xf numFmtId="176" fontId="170" fillId="0" borderId="18" xfId="0" applyNumberFormat="1" applyFont="1" applyBorder="1" applyAlignment="1" applyProtection="1">
      <alignment horizontal="right" vertical="center" wrapText="1"/>
      <protection locked="0"/>
    </xf>
    <xf numFmtId="41" fontId="170" fillId="0" borderId="18" xfId="3" applyFont="1" applyBorder="1" applyAlignment="1">
      <alignment vertical="center"/>
    </xf>
    <xf numFmtId="176" fontId="170" fillId="0" borderId="63" xfId="0" applyNumberFormat="1" applyFont="1" applyBorder="1" applyAlignment="1">
      <alignment vertical="center"/>
    </xf>
    <xf numFmtId="0" fontId="11" fillId="0" borderId="104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69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53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155" xfId="0" applyFont="1" applyBorder="1" applyAlignment="1">
      <alignment horizontal="center" vertical="center"/>
    </xf>
    <xf numFmtId="0" fontId="11" fillId="0" borderId="15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1" fontId="11" fillId="0" borderId="154" xfId="3" applyFont="1" applyBorder="1" applyAlignment="1">
      <alignment vertical="center"/>
    </xf>
    <xf numFmtId="41" fontId="11" fillId="0" borderId="61" xfId="3" applyFont="1" applyBorder="1" applyAlignment="1">
      <alignment vertical="center"/>
    </xf>
    <xf numFmtId="41" fontId="11" fillId="0" borderId="132" xfId="3" applyFont="1" applyBorder="1" applyAlignment="1">
      <alignment vertical="center"/>
    </xf>
    <xf numFmtId="41" fontId="11" fillId="0" borderId="69" xfId="3" applyFont="1" applyBorder="1" applyAlignment="1">
      <alignment vertical="center"/>
    </xf>
    <xf numFmtId="41" fontId="11" fillId="0" borderId="49" xfId="3" applyFont="1" applyBorder="1" applyAlignment="1">
      <alignment vertical="center"/>
    </xf>
    <xf numFmtId="41" fontId="11" fillId="0" borderId="3" xfId="3" applyFont="1" applyBorder="1" applyAlignment="1">
      <alignment vertical="center"/>
    </xf>
    <xf numFmtId="41" fontId="11" fillId="0" borderId="11" xfId="3" applyFont="1" applyBorder="1" applyAlignment="1">
      <alignment vertical="center"/>
    </xf>
    <xf numFmtId="41" fontId="11" fillId="0" borderId="152" xfId="3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0" fontId="9" fillId="0" borderId="13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41" fontId="70" fillId="0" borderId="20" xfId="3" applyFont="1" applyFill="1" applyBorder="1" applyAlignment="1">
      <alignment horizontal="center" vertical="center"/>
    </xf>
    <xf numFmtId="0" fontId="70" fillId="0" borderId="15" xfId="0" applyFont="1" applyFill="1" applyBorder="1" applyAlignment="1">
      <alignment horizontal="center" vertical="center"/>
    </xf>
    <xf numFmtId="0" fontId="70" fillId="0" borderId="20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41" fontId="70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 shrinkToFit="1"/>
    </xf>
    <xf numFmtId="0" fontId="11" fillId="0" borderId="104" xfId="0" applyFont="1" applyBorder="1" applyAlignment="1">
      <alignment horizontal="center" vertical="center"/>
    </xf>
    <xf numFmtId="41" fontId="0" fillId="0" borderId="14" xfId="3" applyFont="1" applyFill="1" applyBorder="1" applyAlignment="1">
      <alignment horizontal="center"/>
    </xf>
    <xf numFmtId="49" fontId="175" fillId="0" borderId="163" xfId="0" applyNumberFormat="1" applyFont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/>
    </xf>
    <xf numFmtId="49" fontId="97" fillId="0" borderId="175" xfId="0" applyNumberFormat="1" applyFont="1" applyBorder="1" applyAlignment="1">
      <alignment horizontal="center" vertical="center" wrapText="1"/>
    </xf>
    <xf numFmtId="176" fontId="97" fillId="0" borderId="175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1" fontId="3" fillId="0" borderId="29" xfId="3" applyFont="1" applyBorder="1" applyAlignment="1">
      <alignment vertical="center"/>
    </xf>
    <xf numFmtId="0" fontId="11" fillId="0" borderId="42" xfId="0" applyFont="1" applyBorder="1" applyAlignment="1">
      <alignment horizontal="center" vertical="center"/>
    </xf>
    <xf numFmtId="0" fontId="11" fillId="0" borderId="52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71" xfId="0" applyFont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41" fontId="7" fillId="0" borderId="46" xfId="3" applyFont="1" applyFill="1" applyBorder="1" applyAlignment="1">
      <alignment horizontal="center" vertical="center"/>
    </xf>
    <xf numFmtId="0" fontId="78" fillId="6" borderId="0" xfId="0" applyFont="1" applyFill="1" applyAlignment="1">
      <alignment horizontal="left" vertical="center"/>
    </xf>
    <xf numFmtId="41" fontId="176" fillId="8" borderId="0" xfId="0" applyNumberFormat="1" applyFont="1" applyFill="1" applyBorder="1" applyAlignment="1">
      <alignment horizontal="center" vertical="center"/>
    </xf>
    <xf numFmtId="176" fontId="14" fillId="0" borderId="175" xfId="0" applyNumberFormat="1" applyFont="1" applyBorder="1" applyAlignment="1">
      <alignment horizontal="center" vertical="center" wrapText="1"/>
    </xf>
    <xf numFmtId="176" fontId="177" fillId="0" borderId="160" xfId="0" applyNumberFormat="1" applyFont="1" applyBorder="1" applyAlignment="1">
      <alignment horizontal="right" vertical="center" wrapText="1"/>
    </xf>
    <xf numFmtId="49" fontId="97" fillId="0" borderId="176" xfId="0" applyNumberFormat="1" applyFont="1" applyBorder="1" applyAlignment="1">
      <alignment horizontal="center" vertical="center" wrapText="1"/>
    </xf>
    <xf numFmtId="176" fontId="14" fillId="0" borderId="176" xfId="0" applyNumberFormat="1" applyFont="1" applyBorder="1" applyAlignment="1">
      <alignment horizontal="center" vertical="center" wrapText="1"/>
    </xf>
    <xf numFmtId="176" fontId="97" fillId="0" borderId="177" xfId="0" applyNumberFormat="1" applyFont="1" applyBorder="1" applyAlignment="1">
      <alignment horizontal="right" vertical="center" wrapText="1"/>
    </xf>
    <xf numFmtId="0" fontId="11" fillId="0" borderId="178" xfId="0" applyFont="1" applyFill="1" applyBorder="1" applyAlignment="1">
      <alignment horizontal="left" vertical="center" indent="1"/>
    </xf>
    <xf numFmtId="0" fontId="11" fillId="0" borderId="179" xfId="0" applyFont="1" applyFill="1" applyBorder="1" applyAlignment="1">
      <alignment horizontal="left" vertical="center" indent="1"/>
    </xf>
    <xf numFmtId="41" fontId="11" fillId="0" borderId="178" xfId="3" applyFont="1" applyFill="1" applyBorder="1" applyAlignment="1">
      <alignment horizontal="right" vertical="center"/>
    </xf>
    <xf numFmtId="41" fontId="11" fillId="0" borderId="180" xfId="3" applyFont="1" applyFill="1" applyBorder="1" applyAlignment="1">
      <alignment horizontal="right" vertical="center"/>
    </xf>
    <xf numFmtId="0" fontId="11" fillId="0" borderId="104" xfId="0" applyFont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35" fillId="0" borderId="0" xfId="0" applyFont="1" applyAlignment="1">
      <alignment horizontal="center" vertical="center"/>
    </xf>
    <xf numFmtId="0" fontId="136" fillId="0" borderId="0" xfId="0" applyFont="1" applyAlignment="1">
      <alignment horizontal="left" vertical="center"/>
    </xf>
    <xf numFmtId="0" fontId="147" fillId="0" borderId="0" xfId="0" applyFont="1" applyAlignment="1">
      <alignment horizontal="left" vertical="center"/>
    </xf>
    <xf numFmtId="0" fontId="136" fillId="0" borderId="139" xfId="0" applyFont="1" applyBorder="1" applyAlignment="1">
      <alignment horizontal="center" vertical="center" wrapText="1"/>
    </xf>
    <xf numFmtId="0" fontId="136" fillId="0" borderId="140" xfId="0" applyFont="1" applyBorder="1" applyAlignment="1">
      <alignment horizontal="center" vertical="center" wrapText="1"/>
    </xf>
    <xf numFmtId="0" fontId="136" fillId="0" borderId="144" xfId="0" applyFont="1" applyBorder="1" applyAlignment="1">
      <alignment horizontal="center" vertical="center" wrapText="1"/>
    </xf>
    <xf numFmtId="0" fontId="136" fillId="0" borderId="145" xfId="0" applyFont="1" applyBorder="1" applyAlignment="1">
      <alignment horizontal="center" vertical="center" wrapText="1"/>
    </xf>
    <xf numFmtId="0" fontId="136" fillId="0" borderId="146" xfId="0" applyFont="1" applyBorder="1" applyAlignment="1">
      <alignment horizontal="center" vertical="center" wrapText="1"/>
    </xf>
    <xf numFmtId="0" fontId="136" fillId="0" borderId="147" xfId="0" applyFont="1" applyBorder="1" applyAlignment="1">
      <alignment horizontal="center" vertical="center" wrapText="1"/>
    </xf>
    <xf numFmtId="0" fontId="136" fillId="0" borderId="148" xfId="0" applyFont="1" applyBorder="1" applyAlignment="1">
      <alignment horizontal="center" vertical="center" wrapText="1"/>
    </xf>
    <xf numFmtId="0" fontId="140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4" fillId="0" borderId="0" xfId="0" applyFont="1" applyAlignment="1">
      <alignment horizontal="left" vertical="center"/>
    </xf>
    <xf numFmtId="0" fontId="15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51" fillId="0" borderId="0" xfId="0" quotePrefix="1" applyFont="1" applyAlignment="1">
      <alignment horizontal="left" vertical="center" wrapText="1"/>
    </xf>
    <xf numFmtId="0" fontId="151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134" fillId="0" borderId="0" xfId="0" applyFont="1" applyAlignment="1">
      <alignment horizontal="left" vertical="center"/>
    </xf>
    <xf numFmtId="0" fontId="155" fillId="0" borderId="0" xfId="0" applyFont="1" applyAlignment="1">
      <alignment horizontal="left" vertical="center"/>
    </xf>
    <xf numFmtId="0" fontId="136" fillId="0" borderId="0" xfId="0" applyFont="1" applyAlignment="1">
      <alignment horizontal="left" vertical="center" shrinkToFit="1"/>
    </xf>
    <xf numFmtId="0" fontId="158" fillId="0" borderId="0" xfId="7" applyFont="1" applyAlignment="1" applyProtection="1">
      <alignment horizontal="left"/>
    </xf>
    <xf numFmtId="0" fontId="7" fillId="0" borderId="0" xfId="0" applyFont="1" applyFill="1" applyAlignment="1">
      <alignment horizontal="left" wrapText="1" shrinkToFit="1"/>
    </xf>
    <xf numFmtId="0" fontId="7" fillId="0" borderId="0" xfId="0" applyFont="1" applyFill="1" applyAlignment="1">
      <alignment horizontal="left" vertical="center" wrapText="1" shrinkToFit="1"/>
    </xf>
    <xf numFmtId="0" fontId="162" fillId="0" borderId="0" xfId="0" applyFont="1" applyBorder="1" applyAlignment="1">
      <alignment horizontal="left" vertical="center"/>
    </xf>
    <xf numFmtId="0" fontId="165" fillId="0" borderId="15" xfId="0" applyFont="1" applyBorder="1" applyAlignment="1">
      <alignment horizontal="center" vertical="center"/>
    </xf>
    <xf numFmtId="0" fontId="165" fillId="0" borderId="19" xfId="0" applyFont="1" applyBorder="1" applyAlignment="1">
      <alignment horizontal="center" vertical="center"/>
    </xf>
    <xf numFmtId="0" fontId="165" fillId="0" borderId="20" xfId="0" applyFont="1" applyBorder="1" applyAlignment="1">
      <alignment horizontal="center" vertical="center"/>
    </xf>
    <xf numFmtId="0" fontId="163" fillId="0" borderId="41" xfId="0" applyFont="1" applyBorder="1" applyAlignment="1">
      <alignment horizontal="left" vertical="center"/>
    </xf>
    <xf numFmtId="0" fontId="162" fillId="0" borderId="0" xfId="0" applyFont="1" applyAlignment="1">
      <alignment horizontal="left" vertical="center" shrinkToFit="1"/>
    </xf>
    <xf numFmtId="0" fontId="165" fillId="0" borderId="22" xfId="0" applyFont="1" applyBorder="1" applyAlignment="1">
      <alignment horizontal="center" vertical="center"/>
    </xf>
    <xf numFmtId="0" fontId="165" fillId="0" borderId="41" xfId="0" applyFont="1" applyBorder="1" applyAlignment="1">
      <alignment horizontal="center" vertical="center"/>
    </xf>
    <xf numFmtId="0" fontId="165" fillId="0" borderId="42" xfId="0" applyFont="1" applyBorder="1" applyAlignment="1">
      <alignment horizontal="center" vertical="center"/>
    </xf>
    <xf numFmtId="0" fontId="165" fillId="0" borderId="13" xfId="0" applyFont="1" applyBorder="1" applyAlignment="1">
      <alignment horizontal="center" vertical="center"/>
    </xf>
    <xf numFmtId="0" fontId="165" fillId="0" borderId="21" xfId="0" applyFont="1" applyBorder="1" applyAlignment="1">
      <alignment horizontal="center" vertical="center"/>
    </xf>
    <xf numFmtId="0" fontId="165" fillId="0" borderId="25" xfId="0" applyFont="1" applyBorder="1" applyAlignment="1">
      <alignment horizontal="center" vertical="center"/>
    </xf>
    <xf numFmtId="0" fontId="165" fillId="0" borderId="13" xfId="0" applyFont="1" applyBorder="1" applyAlignment="1">
      <alignment horizontal="center" vertical="center" wrapText="1"/>
    </xf>
    <xf numFmtId="0" fontId="165" fillId="0" borderId="21" xfId="0" applyFont="1" applyBorder="1" applyAlignment="1">
      <alignment horizontal="center" vertical="center" wrapText="1"/>
    </xf>
    <xf numFmtId="0" fontId="165" fillId="0" borderId="25" xfId="0" applyFont="1" applyBorder="1" applyAlignment="1">
      <alignment horizontal="center" vertical="center" wrapText="1"/>
    </xf>
    <xf numFmtId="0" fontId="165" fillId="0" borderId="37" xfId="0" applyFont="1" applyBorder="1" applyAlignment="1">
      <alignment horizontal="center" vertical="center"/>
    </xf>
    <xf numFmtId="0" fontId="165" fillId="0" borderId="0" xfId="0" applyFont="1" applyBorder="1" applyAlignment="1">
      <alignment horizontal="center" vertical="center"/>
    </xf>
    <xf numFmtId="0" fontId="165" fillId="0" borderId="43" xfId="0" applyFont="1" applyBorder="1" applyAlignment="1">
      <alignment horizontal="center" vertical="center"/>
    </xf>
    <xf numFmtId="0" fontId="165" fillId="0" borderId="22" xfId="0" applyFont="1" applyBorder="1" applyAlignment="1">
      <alignment horizontal="left" vertical="center" wrapText="1"/>
    </xf>
    <xf numFmtId="0" fontId="165" fillId="0" borderId="41" xfId="0" applyFont="1" applyBorder="1" applyAlignment="1">
      <alignment horizontal="left" vertical="center"/>
    </xf>
    <xf numFmtId="0" fontId="165" fillId="0" borderId="42" xfId="0" applyFont="1" applyBorder="1" applyAlignment="1">
      <alignment horizontal="left" vertical="center"/>
    </xf>
    <xf numFmtId="0" fontId="165" fillId="0" borderId="13" xfId="0" applyFont="1" applyBorder="1" applyAlignment="1">
      <alignment horizontal="left" vertical="center"/>
    </xf>
    <xf numFmtId="0" fontId="165" fillId="0" borderId="21" xfId="0" applyFont="1" applyBorder="1" applyAlignment="1">
      <alignment horizontal="left" vertical="center"/>
    </xf>
    <xf numFmtId="0" fontId="165" fillId="0" borderId="25" xfId="0" applyFont="1" applyBorder="1" applyAlignment="1">
      <alignment horizontal="left" vertical="center"/>
    </xf>
    <xf numFmtId="0" fontId="165" fillId="0" borderId="22" xfId="0" applyFont="1" applyBorder="1" applyAlignment="1">
      <alignment horizontal="left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vertical="center" shrinkToFit="1"/>
    </xf>
    <xf numFmtId="41" fontId="70" fillId="0" borderId="3" xfId="3" applyNumberFormat="1" applyFont="1" applyFill="1" applyBorder="1" applyAlignment="1">
      <alignment horizontal="center" vertical="center"/>
    </xf>
    <xf numFmtId="41" fontId="70" fillId="0" borderId="14" xfId="3" applyNumberFormat="1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vertical="center" shrinkToFit="1"/>
    </xf>
    <xf numFmtId="0" fontId="70" fillId="0" borderId="15" xfId="0" applyFont="1" applyFill="1" applyBorder="1" applyAlignment="1">
      <alignment vertical="center" shrinkToFit="1"/>
    </xf>
    <xf numFmtId="0" fontId="70" fillId="0" borderId="19" xfId="0" applyFont="1" applyFill="1" applyBorder="1" applyAlignment="1">
      <alignment vertical="center" shrinkToFit="1"/>
    </xf>
    <xf numFmtId="0" fontId="70" fillId="0" borderId="20" xfId="0" applyFont="1" applyFill="1" applyBorder="1" applyAlignment="1">
      <alignment vertical="center" shrinkToFit="1"/>
    </xf>
    <xf numFmtId="0" fontId="70" fillId="0" borderId="26" xfId="0" applyFont="1" applyFill="1" applyBorder="1" applyAlignment="1">
      <alignment horizontal="center" vertical="center"/>
    </xf>
    <xf numFmtId="0" fontId="70" fillId="0" borderId="67" xfId="0" applyFont="1" applyFill="1" applyBorder="1" applyAlignment="1">
      <alignment horizontal="center" vertical="center"/>
    </xf>
    <xf numFmtId="0" fontId="70" fillId="0" borderId="68" xfId="0" applyFont="1" applyFill="1" applyBorder="1" applyAlignment="1">
      <alignment horizontal="center" vertical="center"/>
    </xf>
    <xf numFmtId="41" fontId="74" fillId="0" borderId="16" xfId="0" applyNumberFormat="1" applyFont="1" applyFill="1" applyBorder="1" applyAlignment="1">
      <alignment horizontal="center" vertical="center" wrapText="1" shrinkToFit="1"/>
    </xf>
    <xf numFmtId="41" fontId="74" fillId="0" borderId="39" xfId="0" applyNumberFormat="1" applyFont="1" applyFill="1" applyBorder="1" applyAlignment="1">
      <alignment horizontal="center" vertical="center" shrinkToFit="1"/>
    </xf>
    <xf numFmtId="41" fontId="74" fillId="0" borderId="14" xfId="0" applyNumberFormat="1" applyFont="1" applyFill="1" applyBorder="1" applyAlignment="1">
      <alignment horizontal="center" vertical="center" shrinkToFit="1"/>
    </xf>
    <xf numFmtId="194" fontId="70" fillId="6" borderId="26" xfId="0" applyNumberFormat="1" applyFont="1" applyFill="1" applyBorder="1" applyAlignment="1">
      <alignment horizontal="center" vertical="center"/>
    </xf>
    <xf numFmtId="194" fontId="70" fillId="6" borderId="67" xfId="0" applyNumberFormat="1" applyFont="1" applyFill="1" applyBorder="1" applyAlignment="1">
      <alignment horizontal="center" vertical="center"/>
    </xf>
    <xf numFmtId="194" fontId="70" fillId="6" borderId="68" xfId="0" applyNumberFormat="1" applyFont="1" applyFill="1" applyBorder="1" applyAlignment="1">
      <alignment horizontal="center" vertical="center"/>
    </xf>
    <xf numFmtId="41" fontId="70" fillId="0" borderId="13" xfId="3" applyFont="1" applyFill="1" applyBorder="1" applyAlignment="1">
      <alignment horizontal="center" vertical="center"/>
    </xf>
    <xf numFmtId="0" fontId="70" fillId="0" borderId="21" xfId="0" applyFont="1" applyFill="1" applyBorder="1"/>
    <xf numFmtId="0" fontId="70" fillId="0" borderId="25" xfId="0" applyFont="1" applyFill="1" applyBorder="1"/>
    <xf numFmtId="41" fontId="70" fillId="0" borderId="14" xfId="3" applyFont="1" applyFill="1" applyBorder="1" applyAlignment="1">
      <alignment horizontal="center" vertical="center"/>
    </xf>
    <xf numFmtId="41" fontId="70" fillId="0" borderId="3" xfId="3" applyFont="1" applyFill="1" applyBorder="1" applyAlignment="1">
      <alignment horizontal="center" vertical="center"/>
    </xf>
    <xf numFmtId="41" fontId="70" fillId="0" borderId="15" xfId="3" applyFont="1" applyFill="1" applyBorder="1" applyAlignment="1">
      <alignment horizontal="center" vertical="center"/>
    </xf>
    <xf numFmtId="0" fontId="70" fillId="0" borderId="19" xfId="0" applyFont="1" applyFill="1" applyBorder="1"/>
    <xf numFmtId="0" fontId="70" fillId="0" borderId="20" xfId="0" applyFont="1" applyFill="1" applyBorder="1"/>
    <xf numFmtId="0" fontId="77" fillId="0" borderId="15" xfId="0" applyFont="1" applyFill="1" applyBorder="1" applyAlignment="1">
      <alignment horizontal="left" vertical="center" shrinkToFit="1"/>
    </xf>
    <xf numFmtId="0" fontId="77" fillId="0" borderId="19" xfId="0" applyFont="1" applyFill="1" applyBorder="1" applyAlignment="1">
      <alignment horizontal="left" vertical="center" shrinkToFit="1"/>
    </xf>
    <xf numFmtId="0" fontId="77" fillId="0" borderId="20" xfId="0" applyFont="1" applyFill="1" applyBorder="1" applyAlignment="1">
      <alignment horizontal="left" vertical="center" shrinkToFit="1"/>
    </xf>
    <xf numFmtId="41" fontId="70" fillId="0" borderId="17" xfId="3" applyFont="1" applyFill="1" applyBorder="1" applyAlignment="1">
      <alignment horizontal="center" vertical="center"/>
    </xf>
    <xf numFmtId="41" fontId="70" fillId="0" borderId="15" xfId="3" applyFont="1" applyFill="1" applyBorder="1" applyAlignment="1">
      <alignment horizontal="center" vertical="center" shrinkToFit="1"/>
    </xf>
    <xf numFmtId="0" fontId="70" fillId="0" borderId="19" xfId="0" applyFont="1" applyBorder="1"/>
    <xf numFmtId="0" fontId="70" fillId="0" borderId="20" xfId="0" applyFont="1" applyBorder="1"/>
    <xf numFmtId="0" fontId="70" fillId="0" borderId="22" xfId="0" applyFont="1" applyFill="1" applyBorder="1" applyAlignment="1">
      <alignment horizontal="center" vertical="center" wrapText="1"/>
    </xf>
    <xf numFmtId="0" fontId="70" fillId="0" borderId="42" xfId="0" quotePrefix="1" applyFont="1" applyFill="1" applyBorder="1" applyAlignment="1">
      <alignment horizontal="center" vertical="center" wrapText="1"/>
    </xf>
    <xf numFmtId="0" fontId="70" fillId="0" borderId="37" xfId="0" applyFont="1" applyFill="1" applyBorder="1" applyAlignment="1">
      <alignment horizontal="center" vertical="center" wrapText="1"/>
    </xf>
    <xf numFmtId="0" fontId="70" fillId="0" borderId="43" xfId="0" quotePrefix="1" applyFont="1" applyFill="1" applyBorder="1" applyAlignment="1">
      <alignment horizontal="center" vertical="center" wrapText="1"/>
    </xf>
    <xf numFmtId="0" fontId="70" fillId="0" borderId="37" xfId="0" quotePrefix="1" applyFont="1" applyFill="1" applyBorder="1" applyAlignment="1">
      <alignment horizontal="center" vertical="center" wrapText="1"/>
    </xf>
    <xf numFmtId="0" fontId="70" fillId="0" borderId="13" xfId="0" quotePrefix="1" applyFont="1" applyFill="1" applyBorder="1" applyAlignment="1">
      <alignment horizontal="center" vertical="center" wrapText="1"/>
    </xf>
    <xf numFmtId="0" fontId="70" fillId="0" borderId="25" xfId="0" quotePrefix="1" applyFont="1" applyFill="1" applyBorder="1" applyAlignment="1">
      <alignment horizontal="center" vertical="center" wrapText="1"/>
    </xf>
    <xf numFmtId="41" fontId="70" fillId="2" borderId="15" xfId="3" applyFont="1" applyFill="1" applyBorder="1" applyAlignment="1">
      <alignment horizontal="center" vertical="center"/>
    </xf>
    <xf numFmtId="41" fontId="70" fillId="2" borderId="19" xfId="3" applyFont="1" applyFill="1" applyBorder="1" applyAlignment="1">
      <alignment horizontal="center" vertical="center"/>
    </xf>
    <xf numFmtId="41" fontId="70" fillId="2" borderId="20" xfId="3" applyFont="1" applyFill="1" applyBorder="1" applyAlignment="1">
      <alignment horizontal="center" vertical="center"/>
    </xf>
    <xf numFmtId="41" fontId="70" fillId="0" borderId="22" xfId="3" applyFont="1" applyFill="1" applyBorder="1" applyAlignment="1">
      <alignment horizontal="center" vertical="center"/>
    </xf>
    <xf numFmtId="41" fontId="70" fillId="0" borderId="41" xfId="3" applyFont="1" applyFill="1" applyBorder="1" applyAlignment="1">
      <alignment horizontal="center" vertical="center"/>
    </xf>
    <xf numFmtId="41" fontId="70" fillId="0" borderId="42" xfId="3" applyFont="1" applyFill="1" applyBorder="1" applyAlignment="1">
      <alignment horizontal="center" vertical="center"/>
    </xf>
    <xf numFmtId="41" fontId="70" fillId="0" borderId="19" xfId="3" applyFont="1" applyFill="1" applyBorder="1" applyAlignment="1">
      <alignment horizontal="center" vertical="center"/>
    </xf>
    <xf numFmtId="41" fontId="70" fillId="0" borderId="20" xfId="3" applyFont="1" applyFill="1" applyBorder="1" applyAlignment="1">
      <alignment horizontal="center" vertical="center"/>
    </xf>
    <xf numFmtId="0" fontId="70" fillId="2" borderId="19" xfId="0" applyFont="1" applyFill="1" applyBorder="1"/>
    <xf numFmtId="0" fontId="70" fillId="2" borderId="20" xfId="0" applyFont="1" applyFill="1" applyBorder="1"/>
    <xf numFmtId="0" fontId="70" fillId="0" borderId="41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39" xfId="0" applyFont="1" applyFill="1" applyBorder="1" applyAlignment="1">
      <alignment horizontal="center" vertical="center" textRotation="255"/>
    </xf>
    <xf numFmtId="0" fontId="70" fillId="0" borderId="14" xfId="0" applyFont="1" applyFill="1" applyBorder="1" applyAlignment="1">
      <alignment horizontal="center" vertical="center" textRotation="255"/>
    </xf>
    <xf numFmtId="0" fontId="70" fillId="0" borderId="3" xfId="0" applyFont="1" applyFill="1" applyBorder="1" applyAlignment="1">
      <alignment horizontal="distributed" vertical="center"/>
    </xf>
    <xf numFmtId="0" fontId="70" fillId="0" borderId="3" xfId="0" applyNumberFormat="1" applyFont="1" applyFill="1" applyBorder="1" applyAlignment="1">
      <alignment horizontal="distributed" vertical="center"/>
    </xf>
    <xf numFmtId="0" fontId="70" fillId="0" borderId="15" xfId="0" applyFont="1" applyFill="1" applyBorder="1" applyAlignment="1">
      <alignment horizontal="center" vertical="center"/>
    </xf>
    <xf numFmtId="0" fontId="70" fillId="0" borderId="20" xfId="0" applyFont="1" applyFill="1" applyBorder="1" applyAlignment="1">
      <alignment horizontal="center" vertical="center"/>
    </xf>
    <xf numFmtId="0" fontId="99" fillId="0" borderId="15" xfId="0" applyFont="1" applyFill="1" applyBorder="1" applyAlignment="1">
      <alignment horizontal="center" vertical="center"/>
    </xf>
    <xf numFmtId="0" fontId="99" fillId="0" borderId="19" xfId="0" applyFont="1" applyFill="1" applyBorder="1" applyAlignment="1">
      <alignment horizontal="center" vertical="center"/>
    </xf>
    <xf numFmtId="0" fontId="99" fillId="0" borderId="20" xfId="0" applyFont="1" applyFill="1" applyBorder="1" applyAlignment="1">
      <alignment horizontal="center" vertical="center"/>
    </xf>
    <xf numFmtId="0" fontId="74" fillId="0" borderId="13" xfId="0" applyFont="1" applyFill="1" applyBorder="1" applyAlignment="1">
      <alignment horizontal="center" vertical="center" textRotation="255"/>
    </xf>
    <xf numFmtId="0" fontId="74" fillId="0" borderId="21" xfId="0" applyFont="1" applyFill="1" applyBorder="1" applyAlignment="1">
      <alignment horizontal="center" vertical="center" textRotation="255"/>
    </xf>
    <xf numFmtId="0" fontId="74" fillId="0" borderId="25" xfId="0" applyFont="1" applyFill="1" applyBorder="1" applyAlignment="1">
      <alignment horizontal="center" vertical="center" textRotation="255"/>
    </xf>
    <xf numFmtId="41" fontId="74" fillId="0" borderId="19" xfId="3" applyFont="1" applyFill="1" applyBorder="1" applyAlignment="1">
      <alignment horizontal="center" vertical="center"/>
    </xf>
    <xf numFmtId="41" fontId="74" fillId="0" borderId="20" xfId="3" applyFont="1" applyFill="1" applyBorder="1" applyAlignment="1">
      <alignment horizontal="center" vertical="center"/>
    </xf>
    <xf numFmtId="0" fontId="70" fillId="0" borderId="3" xfId="0" applyNumberFormat="1" applyFont="1" applyFill="1" applyBorder="1" applyAlignment="1">
      <alignment horizontal="distributed" vertical="center" wrapText="1"/>
    </xf>
    <xf numFmtId="0" fontId="100" fillId="0" borderId="16" xfId="0" applyFont="1" applyFill="1" applyBorder="1" applyAlignment="1">
      <alignment horizontal="distributed" vertical="center" textRotation="255"/>
    </xf>
    <xf numFmtId="0" fontId="100" fillId="0" borderId="39" xfId="0" applyFont="1" applyFill="1" applyBorder="1" applyAlignment="1">
      <alignment horizontal="distributed" vertical="center" textRotation="255"/>
    </xf>
    <xf numFmtId="0" fontId="100" fillId="0" borderId="14" xfId="0" applyFont="1" applyFill="1" applyBorder="1" applyAlignment="1">
      <alignment horizontal="distributed" vertical="center" textRotation="255"/>
    </xf>
    <xf numFmtId="0" fontId="70" fillId="0" borderId="15" xfId="0" applyFont="1" applyFill="1" applyBorder="1" applyAlignment="1">
      <alignment horizontal="distributed" vertical="center"/>
    </xf>
    <xf numFmtId="0" fontId="70" fillId="0" borderId="20" xfId="0" applyFont="1" applyFill="1" applyBorder="1" applyAlignment="1">
      <alignment horizontal="distributed" vertical="center"/>
    </xf>
    <xf numFmtId="0" fontId="77" fillId="0" borderId="15" xfId="0" applyFont="1" applyFill="1" applyBorder="1" applyAlignment="1">
      <alignment horizontal="left" vertical="center" wrapText="1"/>
    </xf>
    <xf numFmtId="0" fontId="77" fillId="0" borderId="19" xfId="0" applyFont="1" applyFill="1" applyBorder="1" applyAlignment="1">
      <alignment horizontal="left" vertical="center" wrapText="1"/>
    </xf>
    <xf numFmtId="0" fontId="77" fillId="0" borderId="20" xfId="0" applyFont="1" applyFill="1" applyBorder="1" applyAlignment="1">
      <alignment horizontal="left" vertical="center" wrapText="1"/>
    </xf>
    <xf numFmtId="0" fontId="78" fillId="0" borderId="15" xfId="0" applyFont="1" applyFill="1" applyBorder="1" applyAlignment="1">
      <alignment horizontal="center" vertical="center"/>
    </xf>
    <xf numFmtId="0" fontId="78" fillId="0" borderId="19" xfId="0" applyFont="1" applyFill="1" applyBorder="1" applyAlignment="1">
      <alignment horizontal="center" vertical="center"/>
    </xf>
    <xf numFmtId="0" fontId="78" fillId="0" borderId="20" xfId="0" applyFont="1" applyFill="1" applyBorder="1" applyAlignment="1">
      <alignment horizontal="center" vertical="center"/>
    </xf>
    <xf numFmtId="0" fontId="102" fillId="0" borderId="0" xfId="0" applyFont="1" applyFill="1" applyAlignment="1">
      <alignment horizontal="center" vertical="center"/>
    </xf>
    <xf numFmtId="41" fontId="70" fillId="0" borderId="15" xfId="3" applyNumberFormat="1" applyFont="1" applyFill="1" applyBorder="1" applyAlignment="1">
      <alignment horizontal="center" vertical="center"/>
    </xf>
    <xf numFmtId="41" fontId="70" fillId="0" borderId="19" xfId="3" applyNumberFormat="1" applyFont="1" applyFill="1" applyBorder="1" applyAlignment="1">
      <alignment horizontal="center" vertical="center"/>
    </xf>
    <xf numFmtId="41" fontId="70" fillId="0" borderId="20" xfId="3" applyNumberFormat="1" applyFont="1" applyFill="1" applyBorder="1" applyAlignment="1">
      <alignment horizontal="center" vertical="center"/>
    </xf>
    <xf numFmtId="0" fontId="70" fillId="0" borderId="13" xfId="0" applyNumberFormat="1" applyFont="1" applyFill="1" applyBorder="1" applyAlignment="1">
      <alignment horizontal="distributed" vertical="center"/>
    </xf>
    <xf numFmtId="0" fontId="70" fillId="0" borderId="21" xfId="0" applyNumberFormat="1" applyFont="1" applyFill="1" applyBorder="1" applyAlignment="1">
      <alignment horizontal="distributed" vertical="center"/>
    </xf>
    <xf numFmtId="0" fontId="70" fillId="0" borderId="15" xfId="0" applyNumberFormat="1" applyFont="1" applyFill="1" applyBorder="1" applyAlignment="1">
      <alignment horizontal="distributed" vertical="center" shrinkToFit="1"/>
    </xf>
    <xf numFmtId="0" fontId="70" fillId="0" borderId="19" xfId="0" applyNumberFormat="1" applyFont="1" applyFill="1" applyBorder="1" applyAlignment="1">
      <alignment horizontal="distributed" vertical="center" shrinkToFit="1"/>
    </xf>
    <xf numFmtId="0" fontId="70" fillId="0" borderId="20" xfId="0" applyNumberFormat="1" applyFont="1" applyFill="1" applyBorder="1" applyAlignment="1">
      <alignment horizontal="distributed" vertical="center" shrinkToFit="1"/>
    </xf>
    <xf numFmtId="0" fontId="74" fillId="0" borderId="3" xfId="0" applyFont="1" applyFill="1" applyBorder="1" applyAlignment="1">
      <alignment horizontal="distributed" vertical="center"/>
    </xf>
    <xf numFmtId="0" fontId="70" fillId="0" borderId="14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distributed" vertical="center"/>
    </xf>
    <xf numFmtId="0" fontId="70" fillId="0" borderId="21" xfId="0" applyFont="1" applyFill="1" applyBorder="1" applyAlignment="1">
      <alignment horizontal="distributed" vertical="center"/>
    </xf>
    <xf numFmtId="193" fontId="78" fillId="0" borderId="0" xfId="5" applyNumberFormat="1" applyFont="1" applyFill="1" applyBorder="1" applyAlignment="1">
      <alignment horizontal="right" vertical="center"/>
    </xf>
    <xf numFmtId="0" fontId="70" fillId="0" borderId="15" xfId="0" applyNumberFormat="1" applyFont="1" applyFill="1" applyBorder="1" applyAlignment="1">
      <alignment horizontal="distributed" vertical="center"/>
    </xf>
    <xf numFmtId="0" fontId="70" fillId="0" borderId="19" xfId="0" applyNumberFormat="1" applyFont="1" applyFill="1" applyBorder="1" applyAlignment="1">
      <alignment horizontal="distributed" vertical="center"/>
    </xf>
    <xf numFmtId="0" fontId="70" fillId="0" borderId="20" xfId="0" applyNumberFormat="1" applyFont="1" applyFill="1" applyBorder="1" applyAlignment="1">
      <alignment horizontal="distributed" vertical="center"/>
    </xf>
    <xf numFmtId="0" fontId="70" fillId="0" borderId="16" xfId="0" applyFont="1" applyFill="1" applyBorder="1" applyAlignment="1">
      <alignment horizontal="center" vertical="center"/>
    </xf>
    <xf numFmtId="186" fontId="70" fillId="0" borderId="3" xfId="0" applyNumberFormat="1" applyFont="1" applyFill="1" applyBorder="1" applyAlignment="1">
      <alignment horizontal="center" vertical="center"/>
    </xf>
    <xf numFmtId="190" fontId="70" fillId="0" borderId="16" xfId="3" applyNumberFormat="1" applyFont="1" applyFill="1" applyBorder="1" applyAlignment="1">
      <alignment horizontal="center" vertical="center"/>
    </xf>
    <xf numFmtId="190" fontId="70" fillId="0" borderId="39" xfId="3" applyNumberFormat="1" applyFont="1" applyFill="1" applyBorder="1" applyAlignment="1">
      <alignment horizontal="center" vertical="center"/>
    </xf>
    <xf numFmtId="190" fontId="70" fillId="0" borderId="6" xfId="3" applyNumberFormat="1" applyFont="1" applyFill="1" applyBorder="1" applyAlignment="1">
      <alignment horizontal="center" vertical="center"/>
    </xf>
    <xf numFmtId="176" fontId="70" fillId="0" borderId="3" xfId="3" applyNumberFormat="1" applyFont="1" applyFill="1" applyBorder="1" applyAlignment="1">
      <alignment horizontal="right" vertical="center" indent="2"/>
    </xf>
    <xf numFmtId="176" fontId="70" fillId="0" borderId="15" xfId="3" applyNumberFormat="1" applyFont="1" applyFill="1" applyBorder="1" applyAlignment="1">
      <alignment horizontal="right" vertical="center" indent="2"/>
    </xf>
    <xf numFmtId="176" fontId="70" fillId="0" borderId="19" xfId="3" applyNumberFormat="1" applyFont="1" applyFill="1" applyBorder="1" applyAlignment="1">
      <alignment horizontal="right" vertical="center" indent="2"/>
    </xf>
    <xf numFmtId="176" fontId="70" fillId="0" borderId="20" xfId="3" applyNumberFormat="1" applyFont="1" applyFill="1" applyBorder="1" applyAlignment="1">
      <alignment horizontal="right" vertical="center" indent="2"/>
    </xf>
    <xf numFmtId="0" fontId="70" fillId="0" borderId="0" xfId="0" applyFont="1" applyFill="1" applyBorder="1" applyAlignment="1">
      <alignment horizontal="left" vertical="center"/>
    </xf>
    <xf numFmtId="191" fontId="70" fillId="0" borderId="0" xfId="3" applyNumberFormat="1" applyFont="1" applyFill="1" applyBorder="1" applyAlignment="1">
      <alignment horizontal="right" vertical="center"/>
    </xf>
    <xf numFmtId="187" fontId="70" fillId="0" borderId="0" xfId="3" applyNumberFormat="1" applyFont="1" applyFill="1" applyBorder="1" applyAlignment="1">
      <alignment horizontal="center" vertical="center" shrinkToFit="1"/>
    </xf>
    <xf numFmtId="177" fontId="70" fillId="0" borderId="0" xfId="3" applyNumberFormat="1" applyFont="1" applyFill="1" applyBorder="1" applyAlignment="1">
      <alignment horizontal="left" vertical="center"/>
    </xf>
    <xf numFmtId="191" fontId="70" fillId="0" borderId="21" xfId="3" applyNumberFormat="1" applyFont="1" applyFill="1" applyBorder="1" applyAlignment="1">
      <alignment horizontal="right" vertical="center"/>
    </xf>
    <xf numFmtId="186" fontId="70" fillId="0" borderId="16" xfId="0" applyNumberFormat="1" applyFont="1" applyFill="1" applyBorder="1" applyAlignment="1">
      <alignment horizontal="center" vertical="center"/>
    </xf>
    <xf numFmtId="0" fontId="70" fillId="0" borderId="22" xfId="0" applyFont="1" applyFill="1" applyBorder="1" applyAlignment="1">
      <alignment horizontal="center" vertical="center"/>
    </xf>
    <xf numFmtId="0" fontId="70" fillId="0" borderId="41" xfId="0" applyFont="1" applyFill="1" applyBorder="1" applyAlignment="1">
      <alignment horizontal="center" vertical="center"/>
    </xf>
    <xf numFmtId="0" fontId="70" fillId="0" borderId="42" xfId="0" applyFont="1" applyFill="1" applyBorder="1" applyAlignment="1">
      <alignment horizontal="center" vertical="center"/>
    </xf>
    <xf numFmtId="186" fontId="70" fillId="0" borderId="11" xfId="0" applyNumberFormat="1" applyFont="1" applyFill="1" applyBorder="1" applyAlignment="1">
      <alignment horizontal="center" vertical="center"/>
    </xf>
    <xf numFmtId="176" fontId="70" fillId="0" borderId="11" xfId="3" applyNumberFormat="1" applyFont="1" applyFill="1" applyBorder="1" applyAlignment="1">
      <alignment horizontal="right" vertical="center" indent="2"/>
    </xf>
    <xf numFmtId="176" fontId="70" fillId="0" borderId="23" xfId="3" applyNumberFormat="1" applyFont="1" applyFill="1" applyBorder="1" applyAlignment="1">
      <alignment horizontal="right" vertical="center" indent="2"/>
    </xf>
    <xf numFmtId="176" fontId="70" fillId="0" borderId="54" xfId="3" applyNumberFormat="1" applyFont="1" applyFill="1" applyBorder="1" applyAlignment="1">
      <alignment horizontal="right" vertical="center" indent="2"/>
    </xf>
    <xf numFmtId="176" fontId="70" fillId="0" borderId="24" xfId="3" applyNumberFormat="1" applyFont="1" applyFill="1" applyBorder="1" applyAlignment="1">
      <alignment horizontal="right" vertical="center" indent="2"/>
    </xf>
    <xf numFmtId="186" fontId="70" fillId="0" borderId="14" xfId="0" applyNumberFormat="1" applyFont="1" applyFill="1" applyBorder="1" applyAlignment="1">
      <alignment horizontal="center" vertical="center"/>
    </xf>
    <xf numFmtId="190" fontId="70" fillId="0" borderId="14" xfId="3" applyNumberFormat="1" applyFont="1" applyFill="1" applyBorder="1" applyAlignment="1">
      <alignment horizontal="center" vertical="center"/>
    </xf>
    <xf numFmtId="176" fontId="70" fillId="0" borderId="14" xfId="3" applyNumberFormat="1" applyFont="1" applyFill="1" applyBorder="1" applyAlignment="1">
      <alignment horizontal="right" vertical="center" indent="2"/>
    </xf>
    <xf numFmtId="176" fontId="70" fillId="0" borderId="13" xfId="3" applyNumberFormat="1" applyFont="1" applyFill="1" applyBorder="1" applyAlignment="1">
      <alignment horizontal="right" vertical="center" indent="2"/>
    </xf>
    <xf numFmtId="176" fontId="70" fillId="0" borderId="21" xfId="3" applyNumberFormat="1" applyFont="1" applyFill="1" applyBorder="1" applyAlignment="1">
      <alignment horizontal="right" vertical="center" indent="2"/>
    </xf>
    <xf numFmtId="176" fontId="70" fillId="0" borderId="25" xfId="3" applyNumberFormat="1" applyFont="1" applyFill="1" applyBorder="1" applyAlignment="1">
      <alignment horizontal="right" vertical="center" indent="2"/>
    </xf>
    <xf numFmtId="0" fontId="70" fillId="0" borderId="18" xfId="0" applyNumberFormat="1" applyFont="1" applyFill="1" applyBorder="1" applyAlignment="1">
      <alignment horizontal="center" vertical="center"/>
    </xf>
    <xf numFmtId="0" fontId="70" fillId="0" borderId="14" xfId="0" applyNumberFormat="1" applyFont="1" applyFill="1" applyBorder="1" applyAlignment="1">
      <alignment horizontal="center" vertical="center"/>
    </xf>
    <xf numFmtId="0" fontId="74" fillId="0" borderId="13" xfId="0" applyNumberFormat="1" applyFont="1" applyFill="1" applyBorder="1" applyAlignment="1">
      <alignment horizontal="left" vertical="center"/>
    </xf>
    <xf numFmtId="0" fontId="74" fillId="0" borderId="21" xfId="0" applyNumberFormat="1" applyFont="1" applyFill="1" applyBorder="1" applyAlignment="1">
      <alignment horizontal="left" vertical="center"/>
    </xf>
    <xf numFmtId="0" fontId="74" fillId="0" borderId="25" xfId="0" applyNumberFormat="1" applyFont="1" applyFill="1" applyBorder="1" applyAlignment="1">
      <alignment horizontal="left" vertical="center"/>
    </xf>
    <xf numFmtId="176" fontId="70" fillId="0" borderId="15" xfId="0" applyNumberFormat="1" applyFont="1" applyFill="1" applyBorder="1" applyAlignment="1">
      <alignment horizontal="right" vertical="center" indent="2"/>
    </xf>
    <xf numFmtId="176" fontId="70" fillId="0" borderId="19" xfId="0" applyNumberFormat="1" applyFont="1" applyFill="1" applyBorder="1" applyAlignment="1">
      <alignment horizontal="right" vertical="center" indent="2"/>
    </xf>
    <xf numFmtId="176" fontId="70" fillId="0" borderId="20" xfId="0" applyNumberFormat="1" applyFont="1" applyFill="1" applyBorder="1" applyAlignment="1">
      <alignment horizontal="right" vertical="center" indent="2"/>
    </xf>
    <xf numFmtId="0" fontId="75" fillId="0" borderId="41" xfId="0" applyFont="1" applyFill="1" applyBorder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178" fontId="78" fillId="0" borderId="0" xfId="5" applyNumberFormat="1" applyFont="1" applyFill="1" applyBorder="1" applyAlignment="1">
      <alignment horizontal="right" vertical="center"/>
    </xf>
    <xf numFmtId="187" fontId="70" fillId="0" borderId="21" xfId="3" applyNumberFormat="1" applyFont="1" applyFill="1" applyBorder="1" applyAlignment="1">
      <alignment horizontal="center" vertical="center" shrinkToFit="1"/>
    </xf>
    <xf numFmtId="177" fontId="70" fillId="0" borderId="3" xfId="0" applyNumberFormat="1" applyFont="1" applyFill="1" applyBorder="1" applyAlignment="1">
      <alignment horizontal="center" vertical="center"/>
    </xf>
    <xf numFmtId="177" fontId="75" fillId="0" borderId="3" xfId="0" applyNumberFormat="1" applyFont="1" applyFill="1" applyBorder="1" applyAlignment="1">
      <alignment horizontal="center" vertical="center"/>
    </xf>
    <xf numFmtId="41" fontId="77" fillId="0" borderId="15" xfId="0" applyNumberFormat="1" applyFont="1" applyFill="1" applyBorder="1" applyAlignment="1">
      <alignment horizontal="center" vertical="center"/>
    </xf>
    <xf numFmtId="41" fontId="77" fillId="0" borderId="20" xfId="0" applyNumberFormat="1" applyFont="1" applyFill="1" applyBorder="1" applyAlignment="1">
      <alignment horizontal="center" vertical="center"/>
    </xf>
    <xf numFmtId="176" fontId="70" fillId="0" borderId="16" xfId="3" applyNumberFormat="1" applyFont="1" applyFill="1" applyBorder="1" applyAlignment="1">
      <alignment horizontal="right" vertical="center" indent="2"/>
    </xf>
    <xf numFmtId="177" fontId="70" fillId="0" borderId="11" xfId="0" applyNumberFormat="1" applyFont="1" applyFill="1" applyBorder="1" applyAlignment="1">
      <alignment horizontal="center" vertical="center"/>
    </xf>
    <xf numFmtId="190" fontId="70" fillId="0" borderId="3" xfId="3" applyNumberFormat="1" applyFont="1" applyFill="1" applyBorder="1" applyAlignment="1">
      <alignment horizontal="center" vertical="center"/>
    </xf>
    <xf numFmtId="176" fontId="70" fillId="0" borderId="49" xfId="3" applyNumberFormat="1" applyFont="1" applyFill="1" applyBorder="1" applyAlignment="1">
      <alignment horizontal="right" vertical="center" indent="2"/>
    </xf>
    <xf numFmtId="41" fontId="77" fillId="0" borderId="13" xfId="0" applyNumberFormat="1" applyFont="1" applyFill="1" applyBorder="1" applyAlignment="1">
      <alignment horizontal="center" vertical="center"/>
    </xf>
    <xf numFmtId="41" fontId="77" fillId="0" borderId="25" xfId="0" applyNumberFormat="1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5" fillId="0" borderId="0" xfId="0" applyFont="1" applyFill="1" applyBorder="1" applyAlignment="1">
      <alignment horizontal="left" vertical="center"/>
    </xf>
    <xf numFmtId="0" fontId="70" fillId="0" borderId="13" xfId="0" applyNumberFormat="1" applyFont="1" applyFill="1" applyBorder="1" applyAlignment="1">
      <alignment horizontal="left" vertical="center"/>
    </xf>
    <xf numFmtId="0" fontId="70" fillId="0" borderId="21" xfId="0" applyNumberFormat="1" applyFont="1" applyFill="1" applyBorder="1" applyAlignment="1">
      <alignment horizontal="left" vertical="center"/>
    </xf>
    <xf numFmtId="0" fontId="70" fillId="0" borderId="25" xfId="0" applyNumberFormat="1" applyFont="1" applyFill="1" applyBorder="1" applyAlignment="1">
      <alignment horizontal="left" vertical="center"/>
    </xf>
    <xf numFmtId="41" fontId="70" fillId="0" borderId="3" xfId="0" applyNumberFormat="1" applyFont="1" applyFill="1" applyBorder="1" applyAlignment="1">
      <alignment horizontal="center" vertical="center"/>
    </xf>
    <xf numFmtId="41" fontId="70" fillId="0" borderId="14" xfId="0" applyNumberFormat="1" applyFont="1" applyFill="1" applyBorder="1" applyAlignment="1">
      <alignment horizontal="center" vertical="center"/>
    </xf>
    <xf numFmtId="41" fontId="70" fillId="0" borderId="16" xfId="0" applyNumberFormat="1" applyFont="1" applyFill="1" applyBorder="1" applyAlignment="1">
      <alignment horizontal="center" vertical="center"/>
    </xf>
    <xf numFmtId="178" fontId="70" fillId="0" borderId="21" xfId="3" applyNumberFormat="1" applyFont="1" applyFill="1" applyBorder="1" applyAlignment="1">
      <alignment horizontal="right" vertical="center"/>
    </xf>
    <xf numFmtId="186" fontId="70" fillId="0" borderId="18" xfId="0" applyNumberFormat="1" applyFont="1" applyFill="1" applyBorder="1" applyAlignment="1">
      <alignment horizontal="center" vertical="center"/>
    </xf>
    <xf numFmtId="0" fontId="70" fillId="0" borderId="69" xfId="0" applyNumberFormat="1" applyFont="1" applyFill="1" applyBorder="1" applyAlignment="1">
      <alignment horizontal="center" vertical="center"/>
    </xf>
    <xf numFmtId="41" fontId="70" fillId="0" borderId="69" xfId="3" applyFont="1" applyFill="1" applyBorder="1" applyAlignment="1">
      <alignment horizontal="center" vertical="center"/>
    </xf>
    <xf numFmtId="0" fontId="74" fillId="0" borderId="69" xfId="0" applyNumberFormat="1" applyFont="1" applyFill="1" applyBorder="1" applyAlignment="1">
      <alignment horizontal="left" vertical="center"/>
    </xf>
    <xf numFmtId="0" fontId="70" fillId="0" borderId="69" xfId="0" applyNumberFormat="1" applyFont="1" applyFill="1" applyBorder="1" applyAlignment="1">
      <alignment horizontal="left" vertical="center"/>
    </xf>
    <xf numFmtId="192" fontId="70" fillId="0" borderId="39" xfId="3" applyNumberFormat="1" applyFont="1" applyFill="1" applyBorder="1" applyAlignment="1">
      <alignment horizontal="center" vertical="center"/>
    </xf>
    <xf numFmtId="192" fontId="70" fillId="0" borderId="14" xfId="3" applyNumberFormat="1" applyFont="1" applyFill="1" applyBorder="1" applyAlignment="1">
      <alignment horizontal="center" vertical="center"/>
    </xf>
    <xf numFmtId="176" fontId="74" fillId="0" borderId="3" xfId="3" applyNumberFormat="1" applyFont="1" applyFill="1" applyBorder="1" applyAlignment="1">
      <alignment horizontal="right" vertical="center" indent="2"/>
    </xf>
    <xf numFmtId="0" fontId="75" fillId="0" borderId="15" xfId="0" applyNumberFormat="1" applyFont="1" applyFill="1" applyBorder="1" applyAlignment="1">
      <alignment horizontal="center" vertical="center"/>
    </xf>
    <xf numFmtId="0" fontId="75" fillId="0" borderId="19" xfId="0" applyNumberFormat="1" applyFont="1" applyFill="1" applyBorder="1" applyAlignment="1">
      <alignment horizontal="center" vertical="center"/>
    </xf>
    <xf numFmtId="0" fontId="75" fillId="0" borderId="20" xfId="0" applyNumberFormat="1" applyFont="1" applyFill="1" applyBorder="1" applyAlignment="1">
      <alignment horizontal="center" vertical="center"/>
    </xf>
    <xf numFmtId="0" fontId="75" fillId="0" borderId="15" xfId="0" applyNumberFormat="1" applyFont="1" applyFill="1" applyBorder="1" applyAlignment="1">
      <alignment horizontal="left" vertical="center"/>
    </xf>
    <xf numFmtId="0" fontId="75" fillId="0" borderId="19" xfId="0" applyNumberFormat="1" applyFont="1" applyFill="1" applyBorder="1" applyAlignment="1">
      <alignment horizontal="left" vertical="center"/>
    </xf>
    <xf numFmtId="0" fontId="75" fillId="0" borderId="20" xfId="0" applyNumberFormat="1" applyFont="1" applyFill="1" applyBorder="1" applyAlignment="1">
      <alignment horizontal="left" vertical="center"/>
    </xf>
    <xf numFmtId="0" fontId="70" fillId="0" borderId="19" xfId="0" applyFont="1" applyFill="1" applyBorder="1" applyAlignment="1">
      <alignment horizontal="center" vertical="center"/>
    </xf>
    <xf numFmtId="176" fontId="74" fillId="0" borderId="78" xfId="0" applyNumberFormat="1" applyFont="1" applyFill="1" applyBorder="1" applyAlignment="1">
      <alignment horizontal="right" vertical="center"/>
    </xf>
    <xf numFmtId="176" fontId="74" fillId="0" borderId="76" xfId="0" applyNumberFormat="1" applyFont="1" applyFill="1" applyBorder="1" applyAlignment="1">
      <alignment horizontal="right" vertical="center"/>
    </xf>
    <xf numFmtId="176" fontId="74" fillId="0" borderId="77" xfId="0" applyNumberFormat="1" applyFont="1" applyFill="1" applyBorder="1" applyAlignment="1">
      <alignment horizontal="right" vertical="center"/>
    </xf>
    <xf numFmtId="41" fontId="74" fillId="0" borderId="85" xfId="3" applyFont="1" applyFill="1" applyBorder="1" applyAlignment="1">
      <alignment horizontal="center" vertical="center"/>
    </xf>
    <xf numFmtId="41" fontId="74" fillId="0" borderId="107" xfId="3" applyFont="1" applyFill="1" applyBorder="1" applyAlignment="1">
      <alignment horizontal="center" vertical="center"/>
    </xf>
    <xf numFmtId="207" fontId="74" fillId="0" borderId="108" xfId="0" applyNumberFormat="1" applyFont="1" applyFill="1" applyBorder="1" applyAlignment="1">
      <alignment horizontal="center" vertical="center"/>
    </xf>
    <xf numFmtId="207" fontId="74" fillId="0" borderId="76" xfId="0" applyNumberFormat="1" applyFont="1" applyFill="1" applyBorder="1" applyAlignment="1">
      <alignment horizontal="center" vertical="center"/>
    </xf>
    <xf numFmtId="207" fontId="74" fillId="0" borderId="77" xfId="0" applyNumberFormat="1" applyFont="1" applyFill="1" applyBorder="1" applyAlignment="1">
      <alignment horizontal="center" vertical="center"/>
    </xf>
    <xf numFmtId="176" fontId="74" fillId="0" borderId="4" xfId="3" applyNumberFormat="1" applyFont="1" applyFill="1" applyBorder="1" applyAlignment="1">
      <alignment horizontal="right" vertical="center"/>
    </xf>
    <xf numFmtId="176" fontId="74" fillId="0" borderId="4" xfId="0" applyNumberFormat="1" applyFont="1" applyFill="1" applyBorder="1" applyAlignment="1">
      <alignment horizontal="right" vertical="center"/>
    </xf>
    <xf numFmtId="41" fontId="74" fillId="0" borderId="4" xfId="3" applyFont="1" applyFill="1" applyBorder="1" applyAlignment="1">
      <alignment horizontal="center" vertical="center"/>
    </xf>
    <xf numFmtId="41" fontId="74" fillId="0" borderId="169" xfId="3" applyFont="1" applyFill="1" applyBorder="1" applyAlignment="1">
      <alignment horizontal="center" vertical="center"/>
    </xf>
    <xf numFmtId="207" fontId="74" fillId="0" borderId="170" xfId="0" applyNumberFormat="1" applyFont="1" applyFill="1" applyBorder="1" applyAlignment="1">
      <alignment horizontal="center" vertical="center"/>
    </xf>
    <xf numFmtId="207" fontId="74" fillId="0" borderId="54" xfId="0" applyNumberFormat="1" applyFont="1" applyFill="1" applyBorder="1" applyAlignment="1">
      <alignment horizontal="center" vertical="center"/>
    </xf>
    <xf numFmtId="207" fontId="74" fillId="0" borderId="24" xfId="0" applyNumberFormat="1" applyFont="1" applyFill="1" applyBorder="1" applyAlignment="1">
      <alignment horizontal="center" vertical="center"/>
    </xf>
    <xf numFmtId="176" fontId="74" fillId="0" borderId="78" xfId="3" applyNumberFormat="1" applyFont="1" applyFill="1" applyBorder="1" applyAlignment="1">
      <alignment horizontal="right" vertical="center"/>
    </xf>
    <xf numFmtId="176" fontId="74" fillId="0" borderId="76" xfId="3" applyNumberFormat="1" applyFont="1" applyFill="1" applyBorder="1" applyAlignment="1">
      <alignment horizontal="right" vertical="center"/>
    </xf>
    <xf numFmtId="176" fontId="74" fillId="0" borderId="77" xfId="3" applyNumberFormat="1" applyFont="1" applyFill="1" applyBorder="1" applyAlignment="1">
      <alignment horizontal="right" vertical="center"/>
    </xf>
    <xf numFmtId="0" fontId="77" fillId="0" borderId="3" xfId="0" applyFont="1" applyFill="1" applyBorder="1" applyAlignment="1">
      <alignment horizontal="center" vertical="center"/>
    </xf>
    <xf numFmtId="176" fontId="74" fillId="0" borderId="3" xfId="3" applyNumberFormat="1" applyFont="1" applyFill="1" applyBorder="1" applyAlignment="1">
      <alignment horizontal="right" vertical="center"/>
    </xf>
    <xf numFmtId="176" fontId="74" fillId="0" borderId="3" xfId="0" applyNumberFormat="1" applyFont="1" applyFill="1" applyBorder="1" applyAlignment="1">
      <alignment horizontal="right" vertical="center"/>
    </xf>
    <xf numFmtId="0" fontId="70" fillId="0" borderId="114" xfId="0" applyNumberFormat="1" applyFont="1" applyFill="1" applyBorder="1" applyAlignment="1">
      <alignment horizontal="left" vertical="center"/>
    </xf>
    <xf numFmtId="0" fontId="70" fillId="0" borderId="115" xfId="0" applyNumberFormat="1" applyFont="1" applyFill="1" applyBorder="1" applyAlignment="1">
      <alignment horizontal="left" vertical="center"/>
    </xf>
    <xf numFmtId="0" fontId="70" fillId="0" borderId="113" xfId="0" applyNumberFormat="1" applyFont="1" applyFill="1" applyBorder="1" applyAlignment="1">
      <alignment horizontal="left" vertical="center"/>
    </xf>
    <xf numFmtId="0" fontId="75" fillId="0" borderId="4" xfId="0" applyFont="1" applyFill="1" applyBorder="1" applyAlignment="1">
      <alignment horizontal="center" vertical="center"/>
    </xf>
    <xf numFmtId="186" fontId="74" fillId="0" borderId="3" xfId="0" applyNumberFormat="1" applyFont="1" applyFill="1" applyBorder="1" applyAlignment="1">
      <alignment horizontal="center" vertical="center"/>
    </xf>
    <xf numFmtId="176" fontId="74" fillId="0" borderId="15" xfId="3" applyNumberFormat="1" applyFont="1" applyFill="1" applyBorder="1" applyAlignment="1">
      <alignment horizontal="right" vertical="center" indent="2"/>
    </xf>
    <xf numFmtId="176" fontId="74" fillId="0" borderId="19" xfId="3" applyNumberFormat="1" applyFont="1" applyFill="1" applyBorder="1" applyAlignment="1">
      <alignment horizontal="right" vertical="center" indent="2"/>
    </xf>
    <xf numFmtId="176" fontId="74" fillId="0" borderId="20" xfId="3" applyNumberFormat="1" applyFont="1" applyFill="1" applyBorder="1" applyAlignment="1">
      <alignment horizontal="right" vertical="center" indent="2"/>
    </xf>
    <xf numFmtId="0" fontId="70" fillId="0" borderId="0" xfId="0" applyFont="1" applyFill="1" applyBorder="1" applyAlignment="1">
      <alignment horizontal="left" vertical="center" shrinkToFit="1"/>
    </xf>
    <xf numFmtId="0" fontId="74" fillId="0" borderId="149" xfId="0" applyFont="1" applyFill="1" applyBorder="1" applyAlignment="1">
      <alignment horizontal="center" vertical="center"/>
    </xf>
    <xf numFmtId="0" fontId="74" fillId="0" borderId="64" xfId="0" applyFont="1" applyFill="1" applyBorder="1" applyAlignment="1">
      <alignment horizontal="center" vertical="center"/>
    </xf>
    <xf numFmtId="176" fontId="74" fillId="0" borderId="64" xfId="3" applyNumberFormat="1" applyFont="1" applyFill="1" applyBorder="1" applyAlignment="1">
      <alignment horizontal="center" vertical="center"/>
    </xf>
    <xf numFmtId="0" fontId="74" fillId="0" borderId="15" xfId="0" applyFont="1" applyFill="1" applyBorder="1" applyAlignment="1">
      <alignment horizontal="center" vertical="center"/>
    </xf>
    <xf numFmtId="0" fontId="74" fillId="0" borderId="19" xfId="0" applyFont="1" applyFill="1" applyBorder="1" applyAlignment="1">
      <alignment horizontal="center" vertical="center"/>
    </xf>
    <xf numFmtId="176" fontId="74" fillId="0" borderId="15" xfId="0" applyNumberFormat="1" applyFont="1" applyFill="1" applyBorder="1" applyAlignment="1">
      <alignment horizontal="right" vertical="center" indent="2"/>
    </xf>
    <xf numFmtId="176" fontId="74" fillId="0" borderId="19" xfId="0" applyNumberFormat="1" applyFont="1" applyFill="1" applyBorder="1" applyAlignment="1">
      <alignment horizontal="right" vertical="center" indent="2"/>
    </xf>
    <xf numFmtId="176" fontId="74" fillId="0" borderId="20" xfId="0" applyNumberFormat="1" applyFont="1" applyFill="1" applyBorder="1" applyAlignment="1">
      <alignment horizontal="right" vertical="center" indent="2"/>
    </xf>
    <xf numFmtId="176" fontId="74" fillId="0" borderId="64" xfId="0" applyNumberFormat="1" applyFont="1" applyFill="1" applyBorder="1" applyAlignment="1">
      <alignment horizontal="center" vertical="center"/>
    </xf>
    <xf numFmtId="41" fontId="74" fillId="0" borderId="64" xfId="3" applyFont="1" applyFill="1" applyBorder="1" applyAlignment="1">
      <alignment horizontal="center" vertical="center"/>
    </xf>
    <xf numFmtId="41" fontId="74" fillId="0" borderId="150" xfId="3" applyFont="1" applyFill="1" applyBorder="1" applyAlignment="1">
      <alignment horizontal="center" vertical="center"/>
    </xf>
    <xf numFmtId="41" fontId="74" fillId="0" borderId="16" xfId="3" applyFont="1" applyFill="1" applyBorder="1" applyAlignment="1">
      <alignment horizontal="center" vertical="center"/>
    </xf>
    <xf numFmtId="41" fontId="74" fillId="0" borderId="104" xfId="3" applyFont="1" applyFill="1" applyBorder="1" applyAlignment="1">
      <alignment horizontal="center" vertical="center"/>
    </xf>
    <xf numFmtId="207" fontId="74" fillId="0" borderId="167" xfId="0" applyNumberFormat="1" applyFont="1" applyFill="1" applyBorder="1" applyAlignment="1">
      <alignment horizontal="center" vertical="center"/>
    </xf>
    <xf numFmtId="207" fontId="74" fillId="0" borderId="2" xfId="0" applyNumberFormat="1" applyFont="1" applyFill="1" applyBorder="1" applyAlignment="1">
      <alignment horizontal="center" vertical="center"/>
    </xf>
    <xf numFmtId="207" fontId="74" fillId="0" borderId="7" xfId="0" applyNumberFormat="1" applyFont="1" applyFill="1" applyBorder="1" applyAlignment="1">
      <alignment horizontal="center" vertical="center"/>
    </xf>
    <xf numFmtId="186" fontId="74" fillId="0" borderId="14" xfId="0" applyNumberFormat="1" applyFont="1" applyFill="1" applyBorder="1" applyAlignment="1">
      <alignment horizontal="center" vertical="center"/>
    </xf>
    <xf numFmtId="190" fontId="74" fillId="0" borderId="39" xfId="3" applyNumberFormat="1" applyFont="1" applyFill="1" applyBorder="1" applyAlignment="1">
      <alignment horizontal="center" vertical="center"/>
    </xf>
    <xf numFmtId="190" fontId="74" fillId="0" borderId="14" xfId="3" applyNumberFormat="1" applyFont="1" applyFill="1" applyBorder="1" applyAlignment="1">
      <alignment horizontal="center" vertical="center"/>
    </xf>
    <xf numFmtId="176" fontId="74" fillId="0" borderId="13" xfId="3" applyNumberFormat="1" applyFont="1" applyFill="1" applyBorder="1" applyAlignment="1">
      <alignment horizontal="right" vertical="center" indent="2"/>
    </xf>
    <xf numFmtId="176" fontId="74" fillId="0" borderId="21" xfId="3" applyNumberFormat="1" applyFont="1" applyFill="1" applyBorder="1" applyAlignment="1">
      <alignment horizontal="right" vertical="center" indent="2"/>
    </xf>
    <xf numFmtId="176" fontId="74" fillId="0" borderId="25" xfId="3" applyNumberFormat="1" applyFont="1" applyFill="1" applyBorder="1" applyAlignment="1">
      <alignment horizontal="right" vertical="center" indent="2"/>
    </xf>
    <xf numFmtId="0" fontId="74" fillId="0" borderId="3" xfId="0" applyFont="1" applyFill="1" applyBorder="1" applyAlignment="1">
      <alignment horizontal="center" vertical="center"/>
    </xf>
    <xf numFmtId="0" fontId="101" fillId="0" borderId="0" xfId="0" applyFont="1" applyFill="1" applyAlignment="1">
      <alignment horizontal="left" vertical="center"/>
    </xf>
    <xf numFmtId="41" fontId="74" fillId="0" borderId="16" xfId="0" applyNumberFormat="1" applyFont="1" applyFill="1" applyBorder="1" applyAlignment="1">
      <alignment horizontal="center" vertical="center"/>
    </xf>
    <xf numFmtId="41" fontId="74" fillId="0" borderId="3" xfId="0" applyNumberFormat="1" applyFont="1" applyFill="1" applyBorder="1" applyAlignment="1">
      <alignment horizontal="center" vertical="center"/>
    </xf>
    <xf numFmtId="41" fontId="74" fillId="0" borderId="14" xfId="0" applyNumberFormat="1" applyFont="1" applyFill="1" applyBorder="1" applyAlignment="1">
      <alignment horizontal="center" vertical="center"/>
    </xf>
    <xf numFmtId="0" fontId="70" fillId="0" borderId="15" xfId="0" applyNumberFormat="1" applyFont="1" applyFill="1" applyBorder="1" applyAlignment="1">
      <alignment horizontal="center" vertical="center"/>
    </xf>
    <xf numFmtId="0" fontId="70" fillId="0" borderId="19" xfId="0" applyNumberFormat="1" applyFont="1" applyFill="1" applyBorder="1" applyAlignment="1">
      <alignment horizontal="center" vertical="center"/>
    </xf>
    <xf numFmtId="0" fontId="70" fillId="0" borderId="20" xfId="0" applyNumberFormat="1" applyFont="1" applyFill="1" applyBorder="1" applyAlignment="1">
      <alignment horizontal="center" vertical="center"/>
    </xf>
    <xf numFmtId="0" fontId="70" fillId="0" borderId="15" xfId="0" applyNumberFormat="1" applyFont="1" applyFill="1" applyBorder="1" applyAlignment="1">
      <alignment horizontal="left" vertical="center" wrapText="1" indent="1"/>
    </xf>
    <xf numFmtId="0" fontId="70" fillId="0" borderId="19" xfId="0" applyNumberFormat="1" applyFont="1" applyFill="1" applyBorder="1" applyAlignment="1">
      <alignment horizontal="left" vertical="center" wrapText="1" indent="1"/>
    </xf>
    <xf numFmtId="0" fontId="70" fillId="0" borderId="20" xfId="0" applyNumberFormat="1" applyFont="1" applyFill="1" applyBorder="1" applyAlignment="1">
      <alignment horizontal="left" vertical="center" wrapText="1" indent="1"/>
    </xf>
    <xf numFmtId="0" fontId="70" fillId="0" borderId="26" xfId="0" applyNumberFormat="1" applyFont="1" applyFill="1" applyBorder="1" applyAlignment="1">
      <alignment horizontal="center" vertical="center"/>
    </xf>
    <xf numFmtId="0" fontId="70" fillId="0" borderId="67" xfId="0" applyNumberFormat="1" applyFont="1" applyFill="1" applyBorder="1" applyAlignment="1">
      <alignment horizontal="center" vertical="center"/>
    </xf>
    <xf numFmtId="0" fontId="70" fillId="0" borderId="68" xfId="0" applyNumberFormat="1" applyFont="1" applyFill="1" applyBorder="1" applyAlignment="1">
      <alignment horizontal="center" vertical="center"/>
    </xf>
    <xf numFmtId="0" fontId="75" fillId="0" borderId="3" xfId="0" applyNumberFormat="1" applyFont="1" applyFill="1" applyBorder="1" applyAlignment="1">
      <alignment horizontal="center" vertical="center"/>
    </xf>
    <xf numFmtId="0" fontId="70" fillId="0" borderId="37" xfId="0" applyNumberFormat="1" applyFont="1" applyFill="1" applyBorder="1" applyAlignment="1">
      <alignment horizontal="center" vertical="center"/>
    </xf>
    <xf numFmtId="0" fontId="70" fillId="0" borderId="0" xfId="0" applyNumberFormat="1" applyFont="1" applyFill="1" applyBorder="1" applyAlignment="1">
      <alignment horizontal="center" vertical="center"/>
    </xf>
    <xf numFmtId="207" fontId="111" fillId="0" borderId="60" xfId="0" applyNumberFormat="1" applyFont="1" applyFill="1" applyBorder="1" applyAlignment="1">
      <alignment horizontal="center" vertical="center"/>
    </xf>
    <xf numFmtId="0" fontId="111" fillId="0" borderId="3" xfId="0" applyFont="1" applyFill="1" applyBorder="1" applyAlignment="1">
      <alignment horizontal="center" vertical="center"/>
    </xf>
    <xf numFmtId="0" fontId="114" fillId="0" borderId="3" xfId="0" applyFont="1" applyFill="1" applyBorder="1" applyAlignment="1">
      <alignment horizontal="left" vertical="center" wrapText="1"/>
    </xf>
    <xf numFmtId="0" fontId="114" fillId="0" borderId="3" xfId="0" applyFont="1" applyFill="1" applyBorder="1" applyAlignment="1">
      <alignment horizontal="left" vertical="center"/>
    </xf>
    <xf numFmtId="41" fontId="111" fillId="0" borderId="3" xfId="3" applyFont="1" applyFill="1" applyBorder="1" applyAlignment="1">
      <alignment horizontal="center" vertical="center"/>
    </xf>
    <xf numFmtId="0" fontId="111" fillId="0" borderId="61" xfId="0" applyFont="1" applyFill="1" applyBorder="1" applyAlignment="1">
      <alignment horizontal="center" vertical="center"/>
    </xf>
    <xf numFmtId="207" fontId="111" fillId="0" borderId="158" xfId="0" applyNumberFormat="1" applyFont="1" applyFill="1" applyBorder="1" applyAlignment="1">
      <alignment horizontal="center" vertical="center"/>
    </xf>
    <xf numFmtId="0" fontId="111" fillId="0" borderId="85" xfId="0" applyFont="1" applyFill="1" applyBorder="1" applyAlignment="1">
      <alignment horizontal="center" vertical="center"/>
    </xf>
    <xf numFmtId="41" fontId="111" fillId="0" borderId="85" xfId="3" applyFont="1" applyFill="1" applyBorder="1" applyAlignment="1">
      <alignment horizontal="center" vertical="center"/>
    </xf>
    <xf numFmtId="0" fontId="111" fillId="0" borderId="107" xfId="0" applyFont="1" applyFill="1" applyBorder="1" applyAlignment="1">
      <alignment horizontal="center" vertical="center"/>
    </xf>
    <xf numFmtId="0" fontId="111" fillId="0" borderId="149" xfId="0" applyFont="1" applyFill="1" applyBorder="1" applyAlignment="1">
      <alignment horizontal="center" vertical="center"/>
    </xf>
    <xf numFmtId="0" fontId="111" fillId="0" borderId="64" xfId="0" applyFont="1" applyFill="1" applyBorder="1" applyAlignment="1">
      <alignment horizontal="center" vertical="center"/>
    </xf>
    <xf numFmtId="0" fontId="111" fillId="0" borderId="150" xfId="0" applyFont="1" applyFill="1" applyBorder="1" applyAlignment="1">
      <alignment horizontal="center" vertical="center"/>
    </xf>
    <xf numFmtId="207" fontId="111" fillId="0" borderId="153" xfId="0" applyNumberFormat="1" applyFont="1" applyFill="1" applyBorder="1" applyAlignment="1">
      <alignment horizontal="center" vertical="center"/>
    </xf>
    <xf numFmtId="0" fontId="111" fillId="0" borderId="49" xfId="0" applyFont="1" applyFill="1" applyBorder="1" applyAlignment="1">
      <alignment horizontal="center" vertical="center"/>
    </xf>
    <xf numFmtId="0" fontId="117" fillId="0" borderId="49" xfId="0" applyFont="1" applyFill="1" applyBorder="1" applyAlignment="1">
      <alignment horizontal="left" vertical="center"/>
    </xf>
    <xf numFmtId="41" fontId="111" fillId="0" borderId="49" xfId="3" applyFont="1" applyFill="1" applyBorder="1" applyAlignment="1">
      <alignment horizontal="center" vertical="center"/>
    </xf>
    <xf numFmtId="0" fontId="111" fillId="0" borderId="154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0" fontId="117" fillId="0" borderId="3" xfId="0" applyFont="1" applyFill="1" applyBorder="1" applyAlignment="1">
      <alignment horizontal="left" vertical="center"/>
    </xf>
    <xf numFmtId="41" fontId="111" fillId="0" borderId="16" xfId="3" applyFont="1" applyFill="1" applyBorder="1" applyAlignment="1">
      <alignment horizontal="center" vertical="center"/>
    </xf>
    <xf numFmtId="0" fontId="111" fillId="0" borderId="16" xfId="0" applyFont="1" applyFill="1" applyBorder="1" applyAlignment="1">
      <alignment horizontal="center" vertical="center"/>
    </xf>
    <xf numFmtId="0" fontId="111" fillId="0" borderId="104" xfId="0" applyFont="1" applyFill="1" applyBorder="1" applyAlignment="1">
      <alignment horizontal="center" vertical="center"/>
    </xf>
    <xf numFmtId="207" fontId="111" fillId="0" borderId="157" xfId="0" applyNumberFormat="1" applyFont="1" applyFill="1" applyBorder="1" applyAlignment="1">
      <alignment horizontal="center" vertical="center"/>
    </xf>
    <xf numFmtId="0" fontId="117" fillId="0" borderId="16" xfId="0" applyFont="1" applyFill="1" applyBorder="1" applyAlignment="1">
      <alignment horizontal="left" vertical="center"/>
    </xf>
    <xf numFmtId="190" fontId="70" fillId="0" borderId="64" xfId="0" applyNumberFormat="1" applyFont="1" applyFill="1" applyBorder="1" applyAlignment="1">
      <alignment horizontal="center" vertical="center"/>
    </xf>
    <xf numFmtId="190" fontId="70" fillId="0" borderId="14" xfId="0" applyNumberFormat="1" applyFont="1" applyFill="1" applyBorder="1" applyAlignment="1">
      <alignment horizontal="center" vertical="center"/>
    </xf>
    <xf numFmtId="195" fontId="74" fillId="0" borderId="15" xfId="3" applyNumberFormat="1" applyFont="1" applyFill="1" applyBorder="1" applyAlignment="1">
      <alignment horizontal="center" vertical="center" shrinkToFit="1"/>
    </xf>
    <xf numFmtId="195" fontId="74" fillId="0" borderId="20" xfId="3" applyNumberFormat="1" applyFont="1" applyFill="1" applyBorder="1" applyAlignment="1">
      <alignment horizontal="center" vertical="center" shrinkToFit="1"/>
    </xf>
    <xf numFmtId="41" fontId="70" fillId="0" borderId="15" xfId="3" applyNumberFormat="1" applyFont="1" applyFill="1" applyBorder="1" applyAlignment="1">
      <alignment horizontal="center" vertical="center" shrinkToFit="1"/>
    </xf>
    <xf numFmtId="41" fontId="70" fillId="0" borderId="19" xfId="3" applyNumberFormat="1" applyFont="1" applyFill="1" applyBorder="1" applyAlignment="1">
      <alignment horizontal="center" vertical="center" shrinkToFit="1"/>
    </xf>
    <xf numFmtId="41" fontId="70" fillId="0" borderId="20" xfId="3" applyNumberFormat="1" applyFont="1" applyFill="1" applyBorder="1" applyAlignment="1">
      <alignment horizontal="center" vertical="center" shrinkToFit="1"/>
    </xf>
    <xf numFmtId="41" fontId="70" fillId="0" borderId="19" xfId="3" applyFont="1" applyFill="1" applyBorder="1" applyAlignment="1">
      <alignment horizontal="center" vertical="center" shrinkToFit="1"/>
    </xf>
    <xf numFmtId="41" fontId="70" fillId="0" borderId="20" xfId="3" applyFont="1" applyFill="1" applyBorder="1" applyAlignment="1">
      <alignment horizontal="center" vertical="center" shrinkToFit="1"/>
    </xf>
    <xf numFmtId="43" fontId="74" fillId="0" borderId="65" xfId="3" applyNumberFormat="1" applyFont="1" applyFill="1" applyBorder="1" applyAlignment="1">
      <alignment horizontal="center" vertical="center" shrinkToFit="1"/>
    </xf>
    <xf numFmtId="43" fontId="74" fillId="0" borderId="66" xfId="3" applyNumberFormat="1" applyFont="1" applyFill="1" applyBorder="1" applyAlignment="1">
      <alignment horizontal="center" vertical="center" shrinkToFit="1"/>
    </xf>
    <xf numFmtId="43" fontId="74" fillId="0" borderId="37" xfId="3" applyNumberFormat="1" applyFont="1" applyFill="1" applyBorder="1" applyAlignment="1">
      <alignment horizontal="center" vertical="center" shrinkToFit="1"/>
    </xf>
    <xf numFmtId="43" fontId="74" fillId="0" borderId="43" xfId="3" applyNumberFormat="1" applyFont="1" applyFill="1" applyBorder="1" applyAlignment="1">
      <alignment horizontal="center" vertical="center" shrinkToFit="1"/>
    </xf>
    <xf numFmtId="43" fontId="74" fillId="0" borderId="13" xfId="3" applyNumberFormat="1" applyFont="1" applyFill="1" applyBorder="1" applyAlignment="1">
      <alignment horizontal="center" vertical="center" shrinkToFit="1"/>
    </xf>
    <xf numFmtId="43" fontId="74" fillId="0" borderId="25" xfId="3" applyNumberFormat="1" applyFont="1" applyFill="1" applyBorder="1" applyAlignment="1">
      <alignment horizontal="center" vertical="center" shrinkToFit="1"/>
    </xf>
    <xf numFmtId="177" fontId="74" fillId="0" borderId="64" xfId="3" applyNumberFormat="1" applyFont="1" applyFill="1" applyBorder="1" applyAlignment="1">
      <alignment horizontal="center" vertical="center"/>
    </xf>
    <xf numFmtId="177" fontId="74" fillId="0" borderId="39" xfId="3" applyNumberFormat="1" applyFont="1" applyFill="1" applyBorder="1" applyAlignment="1">
      <alignment horizontal="center" vertical="center"/>
    </xf>
    <xf numFmtId="177" fontId="74" fillId="0" borderId="14" xfId="3" applyNumberFormat="1" applyFont="1" applyFill="1" applyBorder="1" applyAlignment="1">
      <alignment horizontal="center" vertical="center"/>
    </xf>
    <xf numFmtId="192" fontId="70" fillId="0" borderId="64" xfId="0" applyNumberFormat="1" applyFont="1" applyFill="1" applyBorder="1" applyAlignment="1">
      <alignment horizontal="center" vertical="center"/>
    </xf>
    <xf numFmtId="192" fontId="70" fillId="0" borderId="39" xfId="0" applyNumberFormat="1" applyFont="1" applyFill="1" applyBorder="1" applyAlignment="1">
      <alignment horizontal="center" vertical="center"/>
    </xf>
    <xf numFmtId="192" fontId="70" fillId="0" borderId="14" xfId="0" applyNumberFormat="1" applyFont="1" applyFill="1" applyBorder="1" applyAlignment="1">
      <alignment horizontal="center" vertical="center"/>
    </xf>
    <xf numFmtId="195" fontId="74" fillId="0" borderId="32" xfId="3" applyNumberFormat="1" applyFont="1" applyFill="1" applyBorder="1" applyAlignment="1">
      <alignment horizontal="center" vertical="center" shrinkToFit="1"/>
    </xf>
    <xf numFmtId="195" fontId="74" fillId="0" borderId="34" xfId="3" applyNumberFormat="1" applyFont="1" applyFill="1" applyBorder="1" applyAlignment="1">
      <alignment horizontal="center" vertical="center" shrinkToFit="1"/>
    </xf>
    <xf numFmtId="41" fontId="70" fillId="0" borderId="32" xfId="3" applyFont="1" applyFill="1" applyBorder="1" applyAlignment="1">
      <alignment horizontal="center" vertical="center" shrinkToFit="1"/>
    </xf>
    <xf numFmtId="41" fontId="70" fillId="0" borderId="33" xfId="3" applyFont="1" applyFill="1" applyBorder="1" applyAlignment="1">
      <alignment horizontal="center" vertical="center" shrinkToFit="1"/>
    </xf>
    <xf numFmtId="41" fontId="70" fillId="0" borderId="34" xfId="3" applyFont="1" applyFill="1" applyBorder="1" applyAlignment="1">
      <alignment horizontal="center" vertical="center" shrinkToFit="1"/>
    </xf>
    <xf numFmtId="0" fontId="70" fillId="0" borderId="70" xfId="0" applyFont="1" applyFill="1" applyBorder="1" applyAlignment="1">
      <alignment horizontal="center" vertical="center"/>
    </xf>
    <xf numFmtId="0" fontId="70" fillId="0" borderId="71" xfId="0" applyFont="1" applyFill="1" applyBorder="1" applyAlignment="1">
      <alignment horizontal="center" vertical="center"/>
    </xf>
    <xf numFmtId="0" fontId="70" fillId="0" borderId="69" xfId="0" applyFont="1" applyFill="1" applyBorder="1" applyAlignment="1">
      <alignment horizontal="center" vertical="center"/>
    </xf>
    <xf numFmtId="0" fontId="70" fillId="0" borderId="72" xfId="0" applyFont="1" applyFill="1" applyBorder="1" applyAlignment="1">
      <alignment horizontal="center" vertical="center"/>
    </xf>
    <xf numFmtId="0" fontId="74" fillId="0" borderId="22" xfId="0" applyFont="1" applyFill="1" applyBorder="1" applyAlignment="1">
      <alignment horizontal="center" vertical="center" wrapText="1"/>
    </xf>
    <xf numFmtId="0" fontId="74" fillId="0" borderId="41" xfId="0" applyFont="1" applyFill="1" applyBorder="1" applyAlignment="1">
      <alignment horizontal="center" vertical="center" wrapText="1"/>
    </xf>
    <xf numFmtId="0" fontId="74" fillId="0" borderId="43" xfId="0" applyFont="1" applyFill="1" applyBorder="1" applyAlignment="1">
      <alignment horizontal="center" vertical="center" wrapText="1"/>
    </xf>
    <xf numFmtId="0" fontId="74" fillId="0" borderId="70" xfId="0" applyFont="1" applyFill="1" applyBorder="1" applyAlignment="1">
      <alignment horizontal="center" vertical="center" wrapText="1"/>
    </xf>
    <xf numFmtId="0" fontId="74" fillId="0" borderId="72" xfId="0" applyFont="1" applyFill="1" applyBorder="1" applyAlignment="1">
      <alignment horizontal="center" vertical="center" wrapText="1"/>
    </xf>
    <xf numFmtId="0" fontId="74" fillId="0" borderId="71" xfId="0" applyFont="1" applyFill="1" applyBorder="1" applyAlignment="1">
      <alignment horizontal="center" vertical="center" wrapText="1"/>
    </xf>
    <xf numFmtId="0" fontId="74" fillId="0" borderId="39" xfId="0" applyFont="1" applyFill="1" applyBorder="1" applyAlignment="1">
      <alignment horizontal="center" vertical="center"/>
    </xf>
    <xf numFmtId="0" fontId="74" fillId="0" borderId="69" xfId="0" applyFont="1" applyFill="1" applyBorder="1" applyAlignment="1">
      <alignment horizontal="center" vertical="center"/>
    </xf>
    <xf numFmtId="0" fontId="40" fillId="6" borderId="15" xfId="0" applyFont="1" applyFill="1" applyBorder="1" applyAlignment="1">
      <alignment horizontal="center" vertical="center"/>
    </xf>
    <xf numFmtId="0" fontId="40" fillId="6" borderId="19" xfId="0" applyFont="1" applyFill="1" applyBorder="1" applyAlignment="1">
      <alignment horizontal="center" vertical="center"/>
    </xf>
    <xf numFmtId="0" fontId="40" fillId="6" borderId="20" xfId="0" applyFont="1" applyFill="1" applyBorder="1" applyAlignment="1">
      <alignment horizontal="center" vertical="center"/>
    </xf>
    <xf numFmtId="41" fontId="40" fillId="6" borderId="15" xfId="3" applyFont="1" applyFill="1" applyBorder="1" applyAlignment="1">
      <alignment horizontal="center" vertical="center"/>
    </xf>
    <xf numFmtId="41" fontId="40" fillId="6" borderId="19" xfId="3" applyFont="1" applyFill="1" applyBorder="1" applyAlignment="1">
      <alignment horizontal="center" vertical="center"/>
    </xf>
    <xf numFmtId="41" fontId="40" fillId="6" borderId="20" xfId="3" applyFont="1" applyFill="1" applyBorder="1" applyAlignment="1">
      <alignment horizontal="center" vertical="center"/>
    </xf>
    <xf numFmtId="41" fontId="40" fillId="0" borderId="15" xfId="3" applyFont="1" applyBorder="1" applyAlignment="1">
      <alignment horizontal="left" vertical="center"/>
    </xf>
    <xf numFmtId="41" fontId="40" fillId="0" borderId="19" xfId="3" applyFont="1" applyBorder="1" applyAlignment="1">
      <alignment horizontal="left" vertical="center"/>
    </xf>
    <xf numFmtId="41" fontId="40" fillId="0" borderId="47" xfId="3" applyFont="1" applyBorder="1" applyAlignment="1">
      <alignment horizontal="left" vertical="center"/>
    </xf>
    <xf numFmtId="0" fontId="0" fillId="0" borderId="19" xfId="0" applyBorder="1"/>
    <xf numFmtId="0" fontId="0" fillId="0" borderId="47" xfId="0" applyBorder="1"/>
    <xf numFmtId="41" fontId="40" fillId="0" borderId="14" xfId="3" applyFont="1" applyBorder="1" applyAlignment="1">
      <alignment horizontal="center" vertical="center"/>
    </xf>
    <xf numFmtId="41" fontId="40" fillId="0" borderId="31" xfId="3" applyFont="1" applyBorder="1" applyAlignment="1">
      <alignment horizontal="center" vertical="center"/>
    </xf>
    <xf numFmtId="41" fontId="40" fillId="4" borderId="32" xfId="3" applyFont="1" applyFill="1" applyBorder="1" applyAlignment="1">
      <alignment horizontal="center" vertical="center"/>
    </xf>
    <xf numFmtId="41" fontId="40" fillId="4" borderId="33" xfId="3" applyFont="1" applyFill="1" applyBorder="1" applyAlignment="1">
      <alignment horizontal="center" vertical="center"/>
    </xf>
    <xf numFmtId="41" fontId="40" fillId="4" borderId="34" xfId="3" applyFont="1" applyFill="1" applyBorder="1" applyAlignment="1">
      <alignment horizontal="center" vertical="center"/>
    </xf>
    <xf numFmtId="41" fontId="48" fillId="0" borderId="15" xfId="3" applyFont="1" applyBorder="1" applyAlignment="1">
      <alignment horizontal="left" vertical="center"/>
    </xf>
    <xf numFmtId="41" fontId="48" fillId="0" borderId="19" xfId="3" applyFont="1" applyBorder="1" applyAlignment="1">
      <alignment horizontal="left" vertical="center"/>
    </xf>
    <xf numFmtId="41" fontId="48" fillId="0" borderId="47" xfId="3" applyFont="1" applyBorder="1" applyAlignment="1">
      <alignment horizontal="left" vertical="center"/>
    </xf>
    <xf numFmtId="41" fontId="40" fillId="4" borderId="15" xfId="3" applyFont="1" applyFill="1" applyBorder="1" applyAlignment="1">
      <alignment horizontal="center" vertical="center"/>
    </xf>
    <xf numFmtId="41" fontId="40" fillId="4" borderId="19" xfId="3" applyFont="1" applyFill="1" applyBorder="1" applyAlignment="1">
      <alignment horizontal="center" vertical="center"/>
    </xf>
    <xf numFmtId="41" fontId="40" fillId="4" borderId="20" xfId="3" applyFont="1" applyFill="1" applyBorder="1" applyAlignment="1">
      <alignment horizontal="center" vertical="center"/>
    </xf>
    <xf numFmtId="176" fontId="40" fillId="4" borderId="15" xfId="3" applyNumberFormat="1" applyFont="1" applyFill="1" applyBorder="1" applyAlignment="1">
      <alignment horizontal="right" vertical="center"/>
    </xf>
    <xf numFmtId="176" fontId="40" fillId="4" borderId="19" xfId="3" applyNumberFormat="1" applyFont="1" applyFill="1" applyBorder="1" applyAlignment="1">
      <alignment horizontal="right" vertical="center"/>
    </xf>
    <xf numFmtId="176" fontId="40" fillId="4" borderId="20" xfId="3" applyNumberFormat="1" applyFont="1" applyFill="1" applyBorder="1" applyAlignment="1">
      <alignment horizontal="right" vertical="center"/>
    </xf>
    <xf numFmtId="41" fontId="40" fillId="0" borderId="11" xfId="3" applyFont="1" applyBorder="1" applyAlignment="1">
      <alignment horizontal="center" vertical="center"/>
    </xf>
    <xf numFmtId="41" fontId="40" fillId="0" borderId="11" xfId="3" applyNumberFormat="1" applyFont="1" applyBorder="1" applyAlignment="1">
      <alignment horizontal="center" vertical="center"/>
    </xf>
    <xf numFmtId="41" fontId="40" fillId="0" borderId="74" xfId="3" applyFont="1" applyBorder="1" applyAlignment="1">
      <alignment horizontal="center" vertical="center"/>
    </xf>
    <xf numFmtId="41" fontId="81" fillId="6" borderId="15" xfId="3" applyFont="1" applyFill="1" applyBorder="1" applyAlignment="1">
      <alignment horizontal="center" vertical="center"/>
    </xf>
    <xf numFmtId="41" fontId="81" fillId="6" borderId="19" xfId="3" applyFont="1" applyFill="1" applyBorder="1" applyAlignment="1">
      <alignment horizontal="center" vertical="center"/>
    </xf>
    <xf numFmtId="41" fontId="81" fillId="6" borderId="20" xfId="3" applyFont="1" applyFill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4" fillId="0" borderId="75" xfId="0" applyFont="1" applyBorder="1" applyAlignment="1">
      <alignment horizontal="center" vertical="center"/>
    </xf>
    <xf numFmtId="0" fontId="44" fillId="0" borderId="76" xfId="0" applyFont="1" applyBorder="1" applyAlignment="1">
      <alignment horizontal="center" vertical="center"/>
    </xf>
    <xf numFmtId="0" fontId="44" fillId="0" borderId="77" xfId="0" applyFont="1" applyBorder="1" applyAlignment="1">
      <alignment horizontal="center" vertical="center"/>
    </xf>
    <xf numFmtId="0" fontId="45" fillId="0" borderId="78" xfId="0" applyFont="1" applyBorder="1" applyAlignment="1">
      <alignment horizontal="center" vertical="center"/>
    </xf>
    <xf numFmtId="0" fontId="45" fillId="0" borderId="76" xfId="0" applyFont="1" applyBorder="1" applyAlignment="1">
      <alignment horizontal="center" vertical="center"/>
    </xf>
    <xf numFmtId="0" fontId="45" fillId="0" borderId="77" xfId="0" applyFont="1" applyBorder="1" applyAlignment="1">
      <alignment horizontal="center" vertical="center"/>
    </xf>
    <xf numFmtId="0" fontId="69" fillId="0" borderId="3" xfId="0" applyFont="1" applyBorder="1" applyAlignment="1">
      <alignment horizontal="center" vertical="center"/>
    </xf>
    <xf numFmtId="41" fontId="96" fillId="0" borderId="3" xfId="3" applyFont="1" applyBorder="1" applyAlignment="1">
      <alignment horizontal="center" vertical="center"/>
    </xf>
    <xf numFmtId="41" fontId="40" fillId="4" borderId="32" xfId="3" applyFont="1" applyFill="1" applyBorder="1" applyAlignment="1">
      <alignment horizontal="left" vertical="center"/>
    </xf>
    <xf numFmtId="41" fontId="40" fillId="4" borderId="33" xfId="3" applyFont="1" applyFill="1" applyBorder="1" applyAlignment="1">
      <alignment horizontal="left" vertical="center"/>
    </xf>
    <xf numFmtId="41" fontId="40" fillId="4" borderId="80" xfId="3" applyFont="1" applyFill="1" applyBorder="1" applyAlignment="1">
      <alignment horizontal="left" vertical="center"/>
    </xf>
    <xf numFmtId="0" fontId="44" fillId="0" borderId="78" xfId="0" applyFont="1" applyBorder="1" applyAlignment="1">
      <alignment horizontal="center" vertical="center"/>
    </xf>
    <xf numFmtId="0" fontId="44" fillId="0" borderId="79" xfId="0" applyFont="1" applyBorder="1" applyAlignment="1">
      <alignment horizontal="center" vertical="center"/>
    </xf>
    <xf numFmtId="0" fontId="40" fillId="4" borderId="81" xfId="0" applyFont="1" applyFill="1" applyBorder="1" applyAlignment="1">
      <alignment horizontal="center" vertical="center"/>
    </xf>
    <xf numFmtId="0" fontId="40" fillId="4" borderId="33" xfId="0" applyFont="1" applyFill="1" applyBorder="1" applyAlignment="1">
      <alignment horizontal="center" vertical="center"/>
    </xf>
    <xf numFmtId="0" fontId="40" fillId="4" borderId="34" xfId="0" applyFont="1" applyFill="1" applyBorder="1" applyAlignment="1">
      <alignment horizontal="center" vertical="center"/>
    </xf>
    <xf numFmtId="176" fontId="81" fillId="6" borderId="15" xfId="3" applyNumberFormat="1" applyFont="1" applyFill="1" applyBorder="1" applyAlignment="1">
      <alignment horizontal="right" vertical="center"/>
    </xf>
    <xf numFmtId="176" fontId="81" fillId="6" borderId="19" xfId="3" applyNumberFormat="1" applyFont="1" applyFill="1" applyBorder="1" applyAlignment="1">
      <alignment horizontal="right" vertical="center"/>
    </xf>
    <xf numFmtId="176" fontId="81" fillId="6" borderId="20" xfId="3" applyNumberFormat="1" applyFont="1" applyFill="1" applyBorder="1" applyAlignment="1">
      <alignment horizontal="right" vertical="center"/>
    </xf>
    <xf numFmtId="0" fontId="69" fillId="0" borderId="37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9" fillId="0" borderId="43" xfId="0" applyFont="1" applyBorder="1" applyAlignment="1">
      <alignment horizontal="center" vertical="center"/>
    </xf>
    <xf numFmtId="41" fontId="96" fillId="0" borderId="15" xfId="3" applyFont="1" applyBorder="1" applyAlignment="1">
      <alignment horizontal="center" vertical="center"/>
    </xf>
    <xf numFmtId="196" fontId="42" fillId="0" borderId="0" xfId="5" applyNumberFormat="1" applyFont="1" applyAlignment="1">
      <alignment horizontal="right" vertical="center"/>
    </xf>
    <xf numFmtId="0" fontId="40" fillId="0" borderId="88" xfId="0" applyFont="1" applyBorder="1" applyAlignment="1">
      <alignment horizontal="center" vertical="center"/>
    </xf>
    <xf numFmtId="0" fontId="40" fillId="0" borderId="85" xfId="0" applyFont="1" applyBorder="1" applyAlignment="1">
      <alignment horizontal="center" vertical="center"/>
    </xf>
    <xf numFmtId="198" fontId="40" fillId="0" borderId="0" xfId="3" applyNumberFormat="1" applyFont="1" applyBorder="1" applyAlignment="1">
      <alignment horizontal="center" vertical="center"/>
    </xf>
    <xf numFmtId="199" fontId="40" fillId="0" borderId="0" xfId="0" applyNumberFormat="1" applyFont="1" applyAlignment="1">
      <alignment horizontal="center" vertical="center"/>
    </xf>
    <xf numFmtId="43" fontId="40" fillId="0" borderId="0" xfId="0" applyNumberFormat="1" applyFont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200" fontId="40" fillId="0" borderId="30" xfId="0" applyNumberFormat="1" applyFont="1" applyBorder="1" applyAlignment="1">
      <alignment horizontal="center" vertical="center"/>
    </xf>
    <xf numFmtId="200" fontId="40" fillId="0" borderId="14" xfId="0" applyNumberFormat="1" applyFont="1" applyBorder="1" applyAlignment="1">
      <alignment horizontal="center" vertical="center"/>
    </xf>
    <xf numFmtId="41" fontId="7" fillId="0" borderId="15" xfId="3" applyFont="1" applyFill="1" applyBorder="1" applyAlignment="1">
      <alignment horizontal="center" vertical="center" shrinkToFit="1"/>
    </xf>
    <xf numFmtId="41" fontId="7" fillId="0" borderId="19" xfId="3" applyFont="1" applyFill="1" applyBorder="1" applyAlignment="1">
      <alignment horizontal="center" vertical="center" shrinkToFit="1"/>
    </xf>
    <xf numFmtId="41" fontId="7" fillId="0" borderId="20" xfId="3" applyFont="1" applyFill="1" applyBorder="1" applyAlignment="1">
      <alignment horizontal="center" vertical="center" shrinkToFit="1"/>
    </xf>
    <xf numFmtId="41" fontId="40" fillId="0" borderId="14" xfId="0" applyNumberFormat="1" applyFont="1" applyBorder="1" applyAlignment="1">
      <alignment horizontal="center" vertical="center"/>
    </xf>
    <xf numFmtId="0" fontId="107" fillId="4" borderId="0" xfId="0" applyFont="1" applyFill="1" applyAlignment="1">
      <alignment horizontal="center" vertical="center"/>
    </xf>
    <xf numFmtId="41" fontId="107" fillId="4" borderId="0" xfId="3" applyFont="1" applyFill="1" applyAlignment="1">
      <alignment horizontal="center" vertical="center"/>
    </xf>
    <xf numFmtId="198" fontId="40" fillId="0" borderId="0" xfId="5" applyNumberFormat="1" applyFont="1" applyAlignment="1">
      <alignment horizontal="center" vertical="center"/>
    </xf>
    <xf numFmtId="41" fontId="7" fillId="0" borderId="13" xfId="3" applyFont="1" applyFill="1" applyBorder="1" applyAlignment="1">
      <alignment horizontal="center" vertical="center" shrinkToFit="1"/>
    </xf>
    <xf numFmtId="41" fontId="7" fillId="0" borderId="21" xfId="3" applyFont="1" applyFill="1" applyBorder="1" applyAlignment="1">
      <alignment horizontal="center" vertical="center" shrinkToFit="1"/>
    </xf>
    <xf numFmtId="41" fontId="7" fillId="0" borderId="25" xfId="3" applyFont="1" applyFill="1" applyBorder="1" applyAlignment="1">
      <alignment horizontal="center" vertical="center" shrinkToFit="1"/>
    </xf>
    <xf numFmtId="0" fontId="126" fillId="4" borderId="0" xfId="0" applyFont="1" applyFill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41" fontId="40" fillId="0" borderId="0" xfId="0" applyNumberFormat="1" applyFont="1" applyBorder="1" applyAlignment="1">
      <alignment horizontal="center" vertical="center"/>
    </xf>
    <xf numFmtId="43" fontId="40" fillId="0" borderId="65" xfId="0" applyNumberFormat="1" applyFont="1" applyBorder="1" applyAlignment="1">
      <alignment horizontal="center" vertical="center"/>
    </xf>
    <xf numFmtId="43" fontId="40" fillId="0" borderId="73" xfId="0" applyNumberFormat="1" applyFont="1" applyBorder="1" applyAlignment="1">
      <alignment horizontal="center" vertical="center"/>
    </xf>
    <xf numFmtId="43" fontId="40" fillId="0" borderId="66" xfId="0" applyNumberFormat="1" applyFont="1" applyBorder="1" applyAlignment="1">
      <alignment horizontal="center" vertical="center"/>
    </xf>
    <xf numFmtId="43" fontId="40" fillId="0" borderId="37" xfId="0" applyNumberFormat="1" applyFont="1" applyBorder="1" applyAlignment="1">
      <alignment horizontal="center" vertical="center"/>
    </xf>
    <xf numFmtId="43" fontId="40" fillId="0" borderId="43" xfId="0" applyNumberFormat="1" applyFont="1" applyBorder="1" applyAlignment="1">
      <alignment horizontal="center" vertical="center"/>
    </xf>
    <xf numFmtId="43" fontId="40" fillId="0" borderId="70" xfId="0" applyNumberFormat="1" applyFont="1" applyBorder="1" applyAlignment="1">
      <alignment horizontal="center" vertical="center"/>
    </xf>
    <xf numFmtId="43" fontId="40" fillId="0" borderId="72" xfId="0" applyNumberFormat="1" applyFont="1" applyBorder="1" applyAlignment="1">
      <alignment horizontal="center" vertical="center"/>
    </xf>
    <xf numFmtId="43" fontId="40" fillId="0" borderId="71" xfId="0" applyNumberFormat="1" applyFont="1" applyBorder="1" applyAlignment="1">
      <alignment horizontal="center" vertical="center"/>
    </xf>
    <xf numFmtId="200" fontId="40" fillId="0" borderId="83" xfId="0" applyNumberFormat="1" applyFont="1" applyBorder="1" applyAlignment="1">
      <alignment horizontal="center" vertical="center"/>
    </xf>
    <xf numFmtId="200" fontId="40" fillId="0" borderId="16" xfId="0" applyNumberFormat="1" applyFont="1" applyBorder="1" applyAlignment="1">
      <alignment horizontal="center" vertical="center"/>
    </xf>
    <xf numFmtId="41" fontId="7" fillId="0" borderId="26" xfId="3" applyFont="1" applyFill="1" applyBorder="1" applyAlignment="1">
      <alignment horizontal="center" vertical="center" shrinkToFit="1"/>
    </xf>
    <xf numFmtId="41" fontId="7" fillId="0" borderId="67" xfId="3" applyFont="1" applyFill="1" applyBorder="1" applyAlignment="1">
      <alignment horizontal="center" vertical="center" shrinkToFit="1"/>
    </xf>
    <xf numFmtId="41" fontId="7" fillId="0" borderId="68" xfId="3" applyFont="1" applyFill="1" applyBorder="1" applyAlignment="1">
      <alignment horizontal="center" vertical="center" shrinkToFit="1"/>
    </xf>
    <xf numFmtId="41" fontId="40" fillId="0" borderId="16" xfId="3" applyFont="1" applyBorder="1" applyAlignment="1">
      <alignment horizontal="center" vertical="center"/>
    </xf>
    <xf numFmtId="41" fontId="40" fillId="4" borderId="26" xfId="3" applyFont="1" applyFill="1" applyBorder="1" applyAlignment="1">
      <alignment horizontal="center" vertical="center"/>
    </xf>
    <xf numFmtId="41" fontId="40" fillId="4" borderId="67" xfId="3" applyFont="1" applyFill="1" applyBorder="1" applyAlignment="1">
      <alignment horizontal="center" vertical="center"/>
    </xf>
    <xf numFmtId="41" fontId="40" fillId="4" borderId="95" xfId="3" applyFont="1" applyFill="1" applyBorder="1" applyAlignment="1">
      <alignment horizontal="center" vertical="center"/>
    </xf>
    <xf numFmtId="41" fontId="40" fillId="4" borderId="68" xfId="3" applyFont="1" applyFill="1" applyBorder="1" applyAlignment="1">
      <alignment horizontal="center" vertical="center"/>
    </xf>
    <xf numFmtId="0" fontId="107" fillId="4" borderId="3" xfId="0" applyFont="1" applyFill="1" applyBorder="1" applyAlignment="1">
      <alignment horizontal="center" vertical="center"/>
    </xf>
    <xf numFmtId="41" fontId="127" fillId="4" borderId="38" xfId="3" applyFont="1" applyFill="1" applyBorder="1" applyAlignment="1">
      <alignment horizontal="center" vertical="center"/>
    </xf>
    <xf numFmtId="41" fontId="127" fillId="4" borderId="55" xfId="3" applyFont="1" applyFill="1" applyBorder="1" applyAlignment="1">
      <alignment horizontal="center" vertical="center"/>
    </xf>
    <xf numFmtId="41" fontId="127" fillId="4" borderId="56" xfId="3" applyFont="1" applyFill="1" applyBorder="1" applyAlignment="1">
      <alignment horizontal="center" vertical="center"/>
    </xf>
    <xf numFmtId="196" fontId="68" fillId="0" borderId="0" xfId="0" applyNumberFormat="1" applyFont="1" applyAlignment="1">
      <alignment horizontal="center" vertical="center"/>
    </xf>
    <xf numFmtId="0" fontId="40" fillId="6" borderId="82" xfId="0" applyFont="1" applyFill="1" applyBorder="1" applyAlignment="1">
      <alignment horizontal="center" vertical="center"/>
    </xf>
    <xf numFmtId="0" fontId="40" fillId="0" borderId="89" xfId="0" applyFont="1" applyBorder="1" applyAlignment="1">
      <alignment horizontal="center" vertical="center"/>
    </xf>
    <xf numFmtId="0" fontId="40" fillId="0" borderId="90" xfId="0" applyFont="1" applyBorder="1" applyAlignment="1">
      <alignment horizontal="center" vertical="center"/>
    </xf>
    <xf numFmtId="41" fontId="40" fillId="0" borderId="90" xfId="3" applyFont="1" applyBorder="1" applyAlignment="1">
      <alignment horizontal="center" vertical="center"/>
    </xf>
    <xf numFmtId="196" fontId="103" fillId="0" borderId="92" xfId="3" applyNumberFormat="1" applyFont="1" applyBorder="1" applyAlignment="1">
      <alignment horizontal="center" vertical="center"/>
    </xf>
    <xf numFmtId="41" fontId="103" fillId="0" borderId="93" xfId="3" applyFont="1" applyBorder="1" applyAlignment="1">
      <alignment horizontal="center" vertical="center"/>
    </xf>
    <xf numFmtId="41" fontId="103" fillId="0" borderId="94" xfId="3" applyFont="1" applyBorder="1" applyAlignment="1">
      <alignment horizontal="center" vertical="center"/>
    </xf>
    <xf numFmtId="41" fontId="128" fillId="4" borderId="38" xfId="3" applyFont="1" applyFill="1" applyBorder="1" applyAlignment="1">
      <alignment horizontal="center" vertical="center"/>
    </xf>
    <xf numFmtId="41" fontId="128" fillId="4" borderId="55" xfId="3" applyFont="1" applyFill="1" applyBorder="1" applyAlignment="1">
      <alignment horizontal="center" vertical="center"/>
    </xf>
    <xf numFmtId="41" fontId="128" fillId="4" borderId="56" xfId="3" applyFont="1" applyFill="1" applyBorder="1" applyAlignment="1">
      <alignment horizontal="center" vertical="center"/>
    </xf>
    <xf numFmtId="41" fontId="128" fillId="4" borderId="23" xfId="3" applyFont="1" applyFill="1" applyBorder="1" applyAlignment="1">
      <alignment horizontal="center" vertical="center"/>
    </xf>
    <xf numFmtId="41" fontId="128" fillId="4" borderId="54" xfId="3" applyFont="1" applyFill="1" applyBorder="1" applyAlignment="1">
      <alignment horizontal="center" vertical="center"/>
    </xf>
    <xf numFmtId="41" fontId="128" fillId="4" borderId="24" xfId="3" applyFont="1" applyFill="1" applyBorder="1" applyAlignment="1">
      <alignment horizontal="center" vertical="center"/>
    </xf>
    <xf numFmtId="41" fontId="128" fillId="4" borderId="38" xfId="3" applyFont="1" applyFill="1" applyBorder="1" applyAlignment="1">
      <alignment horizontal="left" vertical="center"/>
    </xf>
    <xf numFmtId="41" fontId="128" fillId="4" borderId="55" xfId="3" applyFont="1" applyFill="1" applyBorder="1" applyAlignment="1">
      <alignment horizontal="left" vertical="center"/>
    </xf>
    <xf numFmtId="41" fontId="128" fillId="4" borderId="56" xfId="3" applyFont="1" applyFill="1" applyBorder="1" applyAlignment="1">
      <alignment horizontal="left" vertical="center"/>
    </xf>
    <xf numFmtId="41" fontId="125" fillId="4" borderId="0" xfId="3" applyFont="1" applyFill="1" applyBorder="1" applyAlignment="1">
      <alignment horizontal="center" vertical="center" shrinkToFit="1"/>
    </xf>
    <xf numFmtId="41" fontId="133" fillId="0" borderId="3" xfId="3" applyFont="1" applyBorder="1" applyAlignment="1">
      <alignment horizontal="center" vertical="center"/>
    </xf>
    <xf numFmtId="41" fontId="98" fillId="0" borderId="3" xfId="3" applyFont="1" applyBorder="1" applyAlignment="1">
      <alignment horizontal="center" vertical="center"/>
    </xf>
    <xf numFmtId="197" fontId="69" fillId="0" borderId="3" xfId="0" applyNumberFormat="1" applyFont="1" applyBorder="1" applyAlignment="1">
      <alignment horizontal="center" vertical="center"/>
    </xf>
    <xf numFmtId="41" fontId="96" fillId="0" borderId="20" xfId="3" applyFont="1" applyBorder="1" applyAlignment="1">
      <alignment horizontal="center" vertical="center"/>
    </xf>
    <xf numFmtId="197" fontId="69" fillId="0" borderId="14" xfId="0" applyNumberFormat="1" applyFont="1" applyBorder="1" applyAlignment="1">
      <alignment horizontal="center" vertical="center"/>
    </xf>
    <xf numFmtId="0" fontId="123" fillId="4" borderId="16" xfId="0" applyFont="1" applyFill="1" applyBorder="1" applyAlignment="1">
      <alignment horizontal="center" vertical="center"/>
    </xf>
    <xf numFmtId="0" fontId="123" fillId="4" borderId="39" xfId="0" applyFont="1" applyFill="1" applyBorder="1" applyAlignment="1">
      <alignment horizontal="center" vertical="center"/>
    </xf>
    <xf numFmtId="0" fontId="123" fillId="4" borderId="14" xfId="0" applyFont="1" applyFill="1" applyBorder="1" applyAlignment="1">
      <alignment horizontal="center" vertical="center"/>
    </xf>
    <xf numFmtId="0" fontId="69" fillId="0" borderId="3" xfId="0" applyFont="1" applyBorder="1" applyAlignment="1">
      <alignment horizontal="center" vertical="center" wrapText="1"/>
    </xf>
    <xf numFmtId="41" fontId="69" fillId="0" borderId="3" xfId="3" applyFont="1" applyBorder="1" applyAlignment="1">
      <alignment horizontal="center" vertical="center"/>
    </xf>
    <xf numFmtId="41" fontId="128" fillId="4" borderId="5" xfId="3" applyFont="1" applyFill="1" applyBorder="1" applyAlignment="1">
      <alignment horizontal="center"/>
    </xf>
    <xf numFmtId="41" fontId="128" fillId="4" borderId="40" xfId="3" applyFont="1" applyFill="1" applyBorder="1" applyAlignment="1">
      <alignment horizontal="center"/>
    </xf>
    <xf numFmtId="41" fontId="128" fillId="4" borderId="12" xfId="3" applyFont="1" applyFill="1" applyBorder="1" applyAlignment="1">
      <alignment horizontal="center"/>
    </xf>
    <xf numFmtId="0" fontId="40" fillId="0" borderId="87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41" fontId="40" fillId="0" borderId="90" xfId="0" applyNumberFormat="1" applyFont="1" applyBorder="1" applyAlignment="1">
      <alignment horizontal="center" vertical="center"/>
    </xf>
    <xf numFmtId="0" fontId="40" fillId="0" borderId="96" xfId="0" applyFont="1" applyBorder="1" applyAlignment="1">
      <alignment horizontal="center" vertical="center"/>
    </xf>
    <xf numFmtId="0" fontId="40" fillId="6" borderId="83" xfId="0" applyFont="1" applyFill="1" applyBorder="1" applyAlignment="1">
      <alignment horizontal="center" vertical="center" textRotation="255"/>
    </xf>
    <xf numFmtId="0" fontId="40" fillId="6" borderId="84" xfId="0" applyFont="1" applyFill="1" applyBorder="1" applyAlignment="1">
      <alignment horizontal="center" vertical="center" textRotation="255"/>
    </xf>
    <xf numFmtId="0" fontId="40" fillId="6" borderId="30" xfId="0" applyFont="1" applyFill="1" applyBorder="1" applyAlignment="1">
      <alignment horizontal="center" vertical="center" textRotation="255"/>
    </xf>
    <xf numFmtId="0" fontId="40" fillId="4" borderId="15" xfId="0" applyFont="1" applyFill="1" applyBorder="1" applyAlignment="1">
      <alignment horizontal="center" vertical="center"/>
    </xf>
    <xf numFmtId="0" fontId="40" fillId="4" borderId="19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center"/>
    </xf>
    <xf numFmtId="41" fontId="40" fillId="4" borderId="47" xfId="3" applyFont="1" applyFill="1" applyBorder="1" applyAlignment="1">
      <alignment horizontal="center" vertical="center"/>
    </xf>
    <xf numFmtId="0" fontId="40" fillId="4" borderId="82" xfId="0" applyFont="1" applyFill="1" applyBorder="1" applyAlignment="1">
      <alignment horizontal="center" vertical="center"/>
    </xf>
    <xf numFmtId="0" fontId="40" fillId="6" borderId="91" xfId="0" applyFont="1" applyFill="1" applyBorder="1" applyAlignment="1">
      <alignment horizontal="center" vertical="center" textRotation="255"/>
    </xf>
    <xf numFmtId="41" fontId="125" fillId="4" borderId="5" xfId="3" applyFont="1" applyFill="1" applyBorder="1" applyAlignment="1">
      <alignment horizontal="center" vertical="center"/>
    </xf>
    <xf numFmtId="41" fontId="125" fillId="4" borderId="40" xfId="3" applyFont="1" applyFill="1" applyBorder="1" applyAlignment="1">
      <alignment horizontal="center" vertical="center"/>
    </xf>
    <xf numFmtId="0" fontId="40" fillId="4" borderId="26" xfId="0" applyFont="1" applyFill="1" applyBorder="1" applyAlignment="1">
      <alignment horizontal="center" vertical="center"/>
    </xf>
    <xf numFmtId="0" fontId="40" fillId="4" borderId="67" xfId="0" applyFont="1" applyFill="1" applyBorder="1" applyAlignment="1">
      <alignment horizontal="center" vertical="center"/>
    </xf>
    <xf numFmtId="0" fontId="40" fillId="4" borderId="68" xfId="0" applyFont="1" applyFill="1" applyBorder="1" applyAlignment="1">
      <alignment horizontal="center" vertical="center"/>
    </xf>
    <xf numFmtId="41" fontId="81" fillId="0" borderId="0" xfId="3" applyFont="1" applyAlignment="1">
      <alignment horizontal="center" vertical="center"/>
    </xf>
    <xf numFmtId="41" fontId="96" fillId="0" borderId="0" xfId="3" applyFont="1" applyAlignment="1">
      <alignment horizontal="center" vertical="center"/>
    </xf>
    <xf numFmtId="181" fontId="7" fillId="0" borderId="16" xfId="0" applyNumberFormat="1" applyFont="1" applyFill="1" applyBorder="1" applyAlignment="1">
      <alignment horizontal="center" vertical="center"/>
    </xf>
    <xf numFmtId="181" fontId="7" fillId="0" borderId="14" xfId="0" applyNumberFormat="1" applyFont="1" applyFill="1" applyBorder="1" applyAlignment="1">
      <alignment horizontal="center" vertical="center"/>
    </xf>
    <xf numFmtId="0" fontId="104" fillId="6" borderId="0" xfId="0" applyFont="1" applyFill="1" applyBorder="1" applyAlignment="1">
      <alignment horizontal="center" vertical="center"/>
    </xf>
    <xf numFmtId="41" fontId="7" fillId="0" borderId="21" xfId="3" applyFont="1" applyFill="1" applyBorder="1" applyAlignment="1">
      <alignment horizontal="left" vertical="center"/>
    </xf>
    <xf numFmtId="181" fontId="7" fillId="0" borderId="22" xfId="0" applyNumberFormat="1" applyFont="1" applyFill="1" applyBorder="1" applyAlignment="1">
      <alignment horizontal="center" vertical="center"/>
    </xf>
    <xf numFmtId="181" fontId="7" fillId="0" borderId="37" xfId="0" applyNumberFormat="1" applyFont="1" applyFill="1" applyBorder="1" applyAlignment="1">
      <alignment horizontal="center" vertical="center"/>
    </xf>
    <xf numFmtId="181" fontId="7" fillId="0" borderId="13" xfId="0" applyNumberFormat="1" applyFont="1" applyFill="1" applyBorder="1" applyAlignment="1">
      <alignment horizontal="center" vertical="center"/>
    </xf>
    <xf numFmtId="181" fontId="7" fillId="0" borderId="39" xfId="0" applyNumberFormat="1" applyFont="1" applyFill="1" applyBorder="1" applyAlignment="1">
      <alignment horizontal="center" vertical="center"/>
    </xf>
    <xf numFmtId="181" fontId="7" fillId="6" borderId="22" xfId="0" applyNumberFormat="1" applyFont="1" applyFill="1" applyBorder="1" applyAlignment="1">
      <alignment horizontal="center" vertical="center"/>
    </xf>
    <xf numFmtId="181" fontId="7" fillId="6" borderId="13" xfId="0" applyNumberFormat="1" applyFont="1" applyFill="1" applyBorder="1" applyAlignment="1">
      <alignment horizontal="center" vertical="center"/>
    </xf>
    <xf numFmtId="180" fontId="104" fillId="6" borderId="0" xfId="0" applyNumberFormat="1" applyFont="1" applyFill="1" applyBorder="1" applyAlignment="1">
      <alignment horizontal="left" vertical="center"/>
    </xf>
    <xf numFmtId="181" fontId="7" fillId="6" borderId="37" xfId="0" applyNumberFormat="1" applyFont="1" applyFill="1" applyBorder="1" applyAlignment="1">
      <alignment horizontal="center" vertical="center"/>
    </xf>
    <xf numFmtId="0" fontId="117" fillId="0" borderId="13" xfId="0" applyFont="1" applyFill="1" applyBorder="1" applyAlignment="1">
      <alignment horizontal="distributed" vertical="center" wrapText="1"/>
    </xf>
    <xf numFmtId="0" fontId="117" fillId="0" borderId="25" xfId="0" applyFont="1" applyFill="1" applyBorder="1" applyAlignment="1">
      <alignment horizontal="distributed" vertical="center"/>
    </xf>
    <xf numFmtId="41" fontId="116" fillId="0" borderId="3" xfId="3" applyFont="1" applyFill="1" applyBorder="1" applyAlignment="1">
      <alignment horizontal="center" vertical="center"/>
    </xf>
    <xf numFmtId="41" fontId="116" fillId="0" borderId="61" xfId="3" applyFont="1" applyFill="1" applyBorder="1" applyAlignment="1">
      <alignment horizontal="center" vertical="center"/>
    </xf>
    <xf numFmtId="41" fontId="116" fillId="0" borderId="137" xfId="3" applyFont="1" applyFill="1" applyBorder="1" applyAlignment="1">
      <alignment horizontal="center" vertical="center"/>
    </xf>
    <xf numFmtId="41" fontId="116" fillId="0" borderId="2" xfId="3" applyFont="1" applyFill="1" applyBorder="1" applyAlignment="1">
      <alignment horizontal="center" vertical="center"/>
    </xf>
    <xf numFmtId="41" fontId="116" fillId="0" borderId="7" xfId="3" applyFont="1" applyFill="1" applyBorder="1" applyAlignment="1">
      <alignment horizontal="center" vertical="center"/>
    </xf>
    <xf numFmtId="41" fontId="116" fillId="0" borderId="15" xfId="3" applyFont="1" applyFill="1" applyBorder="1" applyAlignment="1">
      <alignment horizontal="center" vertical="center"/>
    </xf>
    <xf numFmtId="41" fontId="116" fillId="0" borderId="19" xfId="3" applyFont="1" applyFill="1" applyBorder="1" applyAlignment="1">
      <alignment horizontal="center" vertical="center"/>
    </xf>
    <xf numFmtId="41" fontId="116" fillId="0" borderId="20" xfId="3" applyFont="1" applyFill="1" applyBorder="1" applyAlignment="1">
      <alignment horizontal="center" vertical="center"/>
    </xf>
    <xf numFmtId="0" fontId="114" fillId="0" borderId="15" xfId="0" applyFont="1" applyFill="1" applyBorder="1" applyAlignment="1">
      <alignment horizontal="left" vertical="center"/>
    </xf>
    <xf numFmtId="0" fontId="114" fillId="0" borderId="19" xfId="0" applyFont="1" applyFill="1" applyBorder="1" applyAlignment="1">
      <alignment horizontal="left" vertical="center"/>
    </xf>
    <xf numFmtId="0" fontId="114" fillId="0" borderId="15" xfId="0" applyFont="1" applyFill="1" applyBorder="1" applyAlignment="1">
      <alignment horizontal="left" vertical="center" wrapText="1"/>
    </xf>
    <xf numFmtId="0" fontId="116" fillId="0" borderId="127" xfId="0" applyFont="1" applyFill="1" applyBorder="1" applyAlignment="1">
      <alignment horizontal="center" vertical="center"/>
    </xf>
    <xf numFmtId="0" fontId="116" fillId="0" borderId="129" xfId="0" applyFont="1" applyFill="1" applyBorder="1" applyAlignment="1">
      <alignment horizontal="center" vertical="center"/>
    </xf>
    <xf numFmtId="0" fontId="116" fillId="0" borderId="122" xfId="0" applyFont="1" applyFill="1" applyBorder="1" applyAlignment="1">
      <alignment horizontal="distributed" vertical="center" indent="1"/>
    </xf>
    <xf numFmtId="0" fontId="116" fillId="0" borderId="43" xfId="0" applyFont="1" applyFill="1" applyBorder="1" applyAlignment="1">
      <alignment horizontal="distributed" vertical="center" indent="1"/>
    </xf>
    <xf numFmtId="0" fontId="116" fillId="0" borderId="37" xfId="0" applyFont="1" applyFill="1" applyBorder="1" applyAlignment="1">
      <alignment horizontal="distributed" vertical="center" indent="1"/>
    </xf>
    <xf numFmtId="0" fontId="116" fillId="0" borderId="0" xfId="0" applyFont="1" applyFill="1" applyBorder="1" applyAlignment="1">
      <alignment horizontal="distributed" vertical="center" indent="1"/>
    </xf>
    <xf numFmtId="176" fontId="167" fillId="0" borderId="37" xfId="3" applyNumberFormat="1" applyFont="1" applyFill="1" applyBorder="1" applyAlignment="1">
      <alignment horizontal="right" vertical="center" indent="1"/>
    </xf>
    <xf numFmtId="176" fontId="167" fillId="0" borderId="0" xfId="3" applyNumberFormat="1" applyFont="1" applyFill="1" applyBorder="1" applyAlignment="1">
      <alignment horizontal="right" vertical="center" indent="1"/>
    </xf>
    <xf numFmtId="176" fontId="167" fillId="0" borderId="43" xfId="3" applyNumberFormat="1" applyFont="1" applyFill="1" applyBorder="1" applyAlignment="1">
      <alignment horizontal="right" vertical="center" indent="1"/>
    </xf>
    <xf numFmtId="0" fontId="116" fillId="0" borderId="37" xfId="0" applyFont="1" applyFill="1" applyBorder="1" applyAlignment="1">
      <alignment horizontal="center" vertical="center"/>
    </xf>
    <xf numFmtId="0" fontId="116" fillId="0" borderId="123" xfId="0" applyFont="1" applyFill="1" applyBorder="1" applyAlignment="1">
      <alignment horizontal="center" vertical="center"/>
    </xf>
    <xf numFmtId="0" fontId="116" fillId="0" borderId="133" xfId="0" applyFont="1" applyFill="1" applyBorder="1" applyAlignment="1">
      <alignment horizontal="center" vertical="center" textRotation="255" shrinkToFit="1"/>
    </xf>
    <xf numFmtId="0" fontId="116" fillId="0" borderId="134" xfId="0" applyFont="1" applyFill="1" applyBorder="1" applyAlignment="1">
      <alignment horizontal="center" vertical="center" textRotation="255" shrinkToFit="1"/>
    </xf>
    <xf numFmtId="0" fontId="116" fillId="0" borderId="135" xfId="0" applyFont="1" applyFill="1" applyBorder="1" applyAlignment="1">
      <alignment horizontal="center" vertical="center" textRotation="255" shrinkToFit="1"/>
    </xf>
    <xf numFmtId="0" fontId="112" fillId="0" borderId="108" xfId="0" applyFont="1" applyFill="1" applyBorder="1" applyAlignment="1">
      <alignment horizontal="center" vertical="center"/>
    </xf>
    <xf numFmtId="0" fontId="112" fillId="0" borderId="76" xfId="0" applyFont="1" applyFill="1" applyBorder="1" applyAlignment="1">
      <alignment horizontal="center" vertical="center"/>
    </xf>
    <xf numFmtId="0" fontId="112" fillId="0" borderId="77" xfId="0" applyFont="1" applyFill="1" applyBorder="1" applyAlignment="1">
      <alignment horizontal="center" vertical="center"/>
    </xf>
    <xf numFmtId="41" fontId="168" fillId="0" borderId="78" xfId="3" applyFont="1" applyFill="1" applyBorder="1" applyAlignment="1">
      <alignment horizontal="center" vertical="center"/>
    </xf>
    <xf numFmtId="41" fontId="168" fillId="0" borderId="76" xfId="3" applyFont="1" applyFill="1" applyBorder="1" applyAlignment="1">
      <alignment horizontal="center" vertical="center"/>
    </xf>
    <xf numFmtId="41" fontId="168" fillId="0" borderId="77" xfId="3" applyFont="1" applyFill="1" applyBorder="1" applyAlignment="1">
      <alignment horizontal="center" vertical="center"/>
    </xf>
    <xf numFmtId="41" fontId="168" fillId="0" borderId="85" xfId="3" applyFont="1" applyFill="1" applyBorder="1" applyAlignment="1">
      <alignment horizontal="center" vertical="center"/>
    </xf>
    <xf numFmtId="176" fontId="168" fillId="0" borderId="78" xfId="3" applyNumberFormat="1" applyFont="1" applyFill="1" applyBorder="1" applyAlignment="1">
      <alignment vertical="center"/>
    </xf>
    <xf numFmtId="176" fontId="168" fillId="0" borderId="130" xfId="3" applyNumberFormat="1" applyFont="1" applyFill="1" applyBorder="1" applyAlignment="1">
      <alignment vertical="center"/>
    </xf>
    <xf numFmtId="0" fontId="117" fillId="0" borderId="14" xfId="0" applyFont="1" applyFill="1" applyBorder="1" applyAlignment="1">
      <alignment horizontal="center" vertical="center"/>
    </xf>
    <xf numFmtId="41" fontId="116" fillId="0" borderId="14" xfId="3" applyFont="1" applyFill="1" applyBorder="1" applyAlignment="1">
      <alignment horizontal="center" vertical="center"/>
    </xf>
    <xf numFmtId="176" fontId="116" fillId="0" borderId="14" xfId="3" applyNumberFormat="1" applyFont="1" applyFill="1" applyBorder="1" applyAlignment="1">
      <alignment vertical="center"/>
    </xf>
    <xf numFmtId="176" fontId="116" fillId="0" borderId="106" xfId="3" applyNumberFormat="1" applyFont="1" applyFill="1" applyBorder="1" applyAlignment="1">
      <alignment vertical="center"/>
    </xf>
    <xf numFmtId="0" fontId="116" fillId="0" borderId="124" xfId="0" applyFont="1" applyFill="1" applyBorder="1" applyAlignment="1">
      <alignment horizontal="center" vertical="center" textRotation="255"/>
    </xf>
    <xf numFmtId="0" fontId="116" fillId="0" borderId="122" xfId="0" applyFont="1" applyFill="1" applyBorder="1" applyAlignment="1">
      <alignment horizontal="center" vertical="center" textRotation="255"/>
    </xf>
    <xf numFmtId="0" fontId="116" fillId="0" borderId="131" xfId="0" applyFont="1" applyFill="1" applyBorder="1" applyAlignment="1">
      <alignment horizontal="center" vertical="center" textRotation="255"/>
    </xf>
    <xf numFmtId="176" fontId="116" fillId="0" borderId="13" xfId="3" applyNumberFormat="1" applyFont="1" applyFill="1" applyBorder="1" applyAlignment="1">
      <alignment vertical="center"/>
    </xf>
    <xf numFmtId="176" fontId="116" fillId="0" borderId="119" xfId="3" applyNumberFormat="1" applyFont="1" applyFill="1" applyBorder="1" applyAlignment="1">
      <alignment vertical="center"/>
    </xf>
    <xf numFmtId="0" fontId="117" fillId="0" borderId="15" xfId="0" applyFont="1" applyFill="1" applyBorder="1" applyAlignment="1">
      <alignment horizontal="distributed" vertical="center" wrapText="1"/>
    </xf>
    <xf numFmtId="0" fontId="117" fillId="0" borderId="20" xfId="0" applyFont="1" applyFill="1" applyBorder="1" applyAlignment="1">
      <alignment horizontal="distributed" vertical="center" wrapText="1"/>
    </xf>
    <xf numFmtId="176" fontId="116" fillId="0" borderId="15" xfId="3" applyNumberFormat="1" applyFont="1" applyFill="1" applyBorder="1" applyAlignment="1">
      <alignment vertical="center"/>
    </xf>
    <xf numFmtId="176" fontId="116" fillId="0" borderId="118" xfId="3" applyNumberFormat="1" applyFont="1" applyFill="1" applyBorder="1" applyAlignment="1">
      <alignment vertical="center"/>
    </xf>
    <xf numFmtId="41" fontId="116" fillId="0" borderId="58" xfId="3" applyFont="1" applyFill="1" applyBorder="1" applyAlignment="1">
      <alignment horizontal="center" vertical="center"/>
    </xf>
    <xf numFmtId="41" fontId="116" fillId="0" borderId="13" xfId="3" applyFont="1" applyFill="1" applyBorder="1" applyAlignment="1">
      <alignment horizontal="center" vertical="center"/>
    </xf>
    <xf numFmtId="41" fontId="116" fillId="0" borderId="21" xfId="3" applyFont="1" applyFill="1" applyBorder="1" applyAlignment="1">
      <alignment horizontal="center" vertical="center"/>
    </xf>
    <xf numFmtId="41" fontId="116" fillId="0" borderId="25" xfId="3" applyFont="1" applyFill="1" applyBorder="1" applyAlignment="1">
      <alignment horizontal="center" vertical="center"/>
    </xf>
    <xf numFmtId="41" fontId="168" fillId="0" borderId="28" xfId="3" applyFont="1" applyFill="1" applyBorder="1" applyAlignment="1">
      <alignment horizontal="center" vertical="center"/>
    </xf>
    <xf numFmtId="176" fontId="168" fillId="0" borderId="28" xfId="3" applyNumberFormat="1" applyFont="1" applyFill="1" applyBorder="1" applyAlignment="1">
      <alignment vertical="center"/>
    </xf>
    <xf numFmtId="176" fontId="168" fillId="0" borderId="105" xfId="3" applyNumberFormat="1" applyFont="1" applyFill="1" applyBorder="1" applyAlignment="1">
      <alignment vertical="center"/>
    </xf>
    <xf numFmtId="0" fontId="119" fillId="0" borderId="28" xfId="0" applyFont="1" applyFill="1" applyBorder="1" applyAlignment="1">
      <alignment horizontal="center" vertical="center" wrapText="1" shrinkToFit="1"/>
    </xf>
    <xf numFmtId="0" fontId="116" fillId="0" borderId="16" xfId="0" applyFont="1" applyFill="1" applyBorder="1" applyAlignment="1">
      <alignment horizontal="center" vertical="center" shrinkToFit="1"/>
    </xf>
    <xf numFmtId="0" fontId="116" fillId="0" borderId="39" xfId="0" applyFont="1" applyFill="1" applyBorder="1" applyAlignment="1">
      <alignment horizontal="center" vertical="center" shrinkToFit="1"/>
    </xf>
    <xf numFmtId="0" fontId="116" fillId="0" borderId="16" xfId="0" applyFont="1" applyFill="1" applyBorder="1" applyAlignment="1">
      <alignment horizontal="center" vertical="center"/>
    </xf>
    <xf numFmtId="0" fontId="116" fillId="0" borderId="39" xfId="0" applyFont="1" applyFill="1" applyBorder="1" applyAlignment="1">
      <alignment horizontal="center" vertical="center"/>
    </xf>
    <xf numFmtId="176" fontId="116" fillId="0" borderId="3" xfId="3" applyNumberFormat="1" applyFont="1" applyFill="1" applyBorder="1" applyAlignment="1">
      <alignment vertical="center"/>
    </xf>
    <xf numFmtId="176" fontId="116" fillId="0" borderId="61" xfId="3" applyNumberFormat="1" applyFont="1" applyFill="1" applyBorder="1" applyAlignment="1">
      <alignment vertical="center"/>
    </xf>
    <xf numFmtId="41" fontId="116" fillId="0" borderId="16" xfId="3" applyFont="1" applyFill="1" applyBorder="1" applyAlignment="1">
      <alignment horizontal="center" vertical="center"/>
    </xf>
    <xf numFmtId="0" fontId="117" fillId="0" borderId="3" xfId="0" applyFont="1" applyFill="1" applyBorder="1" applyAlignment="1">
      <alignment horizontal="distributed" vertical="center" wrapText="1"/>
    </xf>
    <xf numFmtId="0" fontId="119" fillId="0" borderId="28" xfId="0" applyFont="1" applyFill="1" applyBorder="1" applyAlignment="1">
      <alignment horizontal="center" vertical="center" wrapText="1"/>
    </xf>
    <xf numFmtId="176" fontId="116" fillId="6" borderId="3" xfId="3" applyNumberFormat="1" applyFont="1" applyFill="1" applyBorder="1" applyAlignment="1">
      <alignment vertical="center"/>
    </xf>
    <xf numFmtId="176" fontId="116" fillId="6" borderId="61" xfId="3" applyNumberFormat="1" applyFont="1" applyFill="1" applyBorder="1" applyAlignment="1">
      <alignment vertical="center"/>
    </xf>
    <xf numFmtId="0" fontId="118" fillId="0" borderId="3" xfId="0" applyFont="1" applyFill="1" applyBorder="1" applyAlignment="1">
      <alignment horizontal="distributed" vertical="center" wrapText="1"/>
    </xf>
    <xf numFmtId="176" fontId="116" fillId="0" borderId="16" xfId="3" applyNumberFormat="1" applyFont="1" applyFill="1" applyBorder="1" applyAlignment="1">
      <alignment vertical="center"/>
    </xf>
    <xf numFmtId="176" fontId="116" fillId="0" borderId="104" xfId="3" applyNumberFormat="1" applyFont="1" applyFill="1" applyBorder="1" applyAlignment="1">
      <alignment vertical="center"/>
    </xf>
    <xf numFmtId="176" fontId="116" fillId="6" borderId="14" xfId="3" applyNumberFormat="1" applyFont="1" applyFill="1" applyBorder="1" applyAlignment="1">
      <alignment vertical="center"/>
    </xf>
    <xf numFmtId="176" fontId="116" fillId="6" borderId="106" xfId="3" applyNumberFormat="1" applyFont="1" applyFill="1" applyBorder="1" applyAlignment="1">
      <alignment vertical="center"/>
    </xf>
    <xf numFmtId="0" fontId="116" fillId="0" borderId="122" xfId="0" applyFont="1" applyFill="1" applyBorder="1" applyAlignment="1">
      <alignment horizontal="distributed" vertical="center" wrapText="1" indent="1"/>
    </xf>
    <xf numFmtId="0" fontId="116" fillId="0" borderId="43" xfId="0" applyFont="1" applyFill="1" applyBorder="1" applyAlignment="1">
      <alignment horizontal="distributed" vertical="center" wrapText="1" indent="1"/>
    </xf>
    <xf numFmtId="176" fontId="168" fillId="6" borderId="28" xfId="3" applyNumberFormat="1" applyFont="1" applyFill="1" applyBorder="1" applyAlignment="1">
      <alignment vertical="center"/>
    </xf>
    <xf numFmtId="176" fontId="168" fillId="6" borderId="105" xfId="3" applyNumberFormat="1" applyFont="1" applyFill="1" applyBorder="1" applyAlignment="1">
      <alignment vertical="center"/>
    </xf>
    <xf numFmtId="0" fontId="117" fillId="0" borderId="16" xfId="0" applyFont="1" applyFill="1" applyBorder="1" applyAlignment="1">
      <alignment horizontal="distributed" vertical="center" wrapText="1"/>
    </xf>
    <xf numFmtId="0" fontId="109" fillId="0" borderId="114" xfId="0" applyFont="1" applyFill="1" applyBorder="1" applyAlignment="1">
      <alignment horizontal="center" vertical="center"/>
    </xf>
    <xf numFmtId="0" fontId="109" fillId="0" borderId="113" xfId="0" applyFont="1" applyFill="1" applyBorder="1" applyAlignment="1">
      <alignment horizontal="center" vertical="center"/>
    </xf>
    <xf numFmtId="0" fontId="109" fillId="0" borderId="115" xfId="0" applyFont="1" applyFill="1" applyBorder="1" applyAlignment="1">
      <alignment horizontal="center" vertical="center"/>
    </xf>
    <xf numFmtId="0" fontId="117" fillId="0" borderId="3" xfId="0" applyFont="1" applyFill="1" applyBorder="1" applyAlignment="1">
      <alignment horizontal="distributed" vertical="center"/>
    </xf>
    <xf numFmtId="0" fontId="117" fillId="0" borderId="16" xfId="0" applyFont="1" applyFill="1" applyBorder="1" applyAlignment="1">
      <alignment horizontal="distributed" vertical="center" wrapText="1" shrinkToFit="1"/>
    </xf>
    <xf numFmtId="0" fontId="117" fillId="0" borderId="16" xfId="0" applyFont="1" applyFill="1" applyBorder="1" applyAlignment="1">
      <alignment horizontal="distributed" vertical="center" shrinkToFit="1"/>
    </xf>
    <xf numFmtId="0" fontId="117" fillId="0" borderId="14" xfId="0" applyFont="1" applyFill="1" applyBorder="1" applyAlignment="1">
      <alignment horizontal="distributed" vertical="center" wrapText="1"/>
    </xf>
    <xf numFmtId="176" fontId="116" fillId="0" borderId="11" xfId="3" applyNumberFormat="1" applyFont="1" applyFill="1" applyBorder="1" applyAlignment="1">
      <alignment vertical="center"/>
    </xf>
    <xf numFmtId="176" fontId="116" fillId="0" borderId="132" xfId="3" applyNumberFormat="1" applyFont="1" applyFill="1" applyBorder="1" applyAlignment="1">
      <alignment vertical="center"/>
    </xf>
    <xf numFmtId="41" fontId="116" fillId="0" borderId="11" xfId="3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left" vertical="center" wrapText="1"/>
    </xf>
    <xf numFmtId="0" fontId="116" fillId="0" borderId="85" xfId="0" applyFont="1" applyFill="1" applyBorder="1" applyAlignment="1">
      <alignment horizontal="center" vertical="center"/>
    </xf>
    <xf numFmtId="0" fontId="116" fillId="0" borderId="107" xfId="0" applyFont="1" applyFill="1" applyBorder="1" applyAlignment="1">
      <alignment horizontal="center" vertical="center"/>
    </xf>
    <xf numFmtId="176" fontId="116" fillId="0" borderId="58" xfId="3" applyNumberFormat="1" applyFont="1" applyFill="1" applyBorder="1" applyAlignment="1">
      <alignment vertical="center"/>
    </xf>
    <xf numFmtId="176" fontId="116" fillId="0" borderId="59" xfId="3" applyNumberFormat="1" applyFont="1" applyFill="1" applyBorder="1" applyAlignment="1">
      <alignment vertical="center"/>
    </xf>
    <xf numFmtId="0" fontId="109" fillId="0" borderId="116" xfId="0" applyFont="1" applyFill="1" applyBorder="1" applyAlignment="1">
      <alignment horizontal="center" vertical="center"/>
    </xf>
    <xf numFmtId="0" fontId="109" fillId="0" borderId="117" xfId="0" applyFont="1" applyFill="1" applyBorder="1" applyAlignment="1">
      <alignment horizontal="center" vertical="center"/>
    </xf>
    <xf numFmtId="0" fontId="116" fillId="0" borderId="37" xfId="0" applyFont="1" applyFill="1" applyBorder="1" applyAlignment="1">
      <alignment horizontal="center" vertical="center" wrapText="1"/>
    </xf>
    <xf numFmtId="0" fontId="116" fillId="0" borderId="123" xfId="0" applyFont="1" applyFill="1" applyBorder="1" applyAlignment="1">
      <alignment horizontal="center" vertical="center" wrapText="1"/>
    </xf>
    <xf numFmtId="0" fontId="168" fillId="0" borderId="108" xfId="0" applyFont="1" applyFill="1" applyBorder="1" applyAlignment="1">
      <alignment horizontal="center" vertical="center"/>
    </xf>
    <xf numFmtId="0" fontId="168" fillId="0" borderId="76" xfId="0" applyFont="1" applyFill="1" applyBorder="1" applyAlignment="1">
      <alignment horizontal="center" vertical="center"/>
    </xf>
    <xf numFmtId="0" fontId="168" fillId="0" borderId="77" xfId="0" applyFont="1" applyFill="1" applyBorder="1" applyAlignment="1">
      <alignment horizontal="center" vertical="center"/>
    </xf>
    <xf numFmtId="0" fontId="117" fillId="0" borderId="58" xfId="0" applyFont="1" applyFill="1" applyBorder="1" applyAlignment="1">
      <alignment horizontal="distributed" vertical="center"/>
    </xf>
    <xf numFmtId="0" fontId="118" fillId="0" borderId="3" xfId="0" applyFont="1" applyFill="1" applyBorder="1" applyAlignment="1">
      <alignment horizontal="distributed" vertical="center"/>
    </xf>
    <xf numFmtId="0" fontId="109" fillId="0" borderId="0" xfId="0" applyFont="1" applyFill="1" applyAlignment="1">
      <alignment horizontal="right" vertical="center"/>
    </xf>
    <xf numFmtId="0" fontId="109" fillId="0" borderId="112" xfId="0" applyFont="1" applyFill="1" applyBorder="1" applyAlignment="1">
      <alignment horizontal="center" vertical="center"/>
    </xf>
    <xf numFmtId="176" fontId="168" fillId="0" borderId="85" xfId="3" applyNumberFormat="1" applyFont="1" applyFill="1" applyBorder="1" applyAlignment="1">
      <alignment horizontal="right" vertical="center" indent="1"/>
    </xf>
    <xf numFmtId="0" fontId="116" fillId="0" borderId="120" xfId="0" applyFont="1" applyFill="1" applyBorder="1" applyAlignment="1">
      <alignment horizontal="center" vertical="center" wrapText="1"/>
    </xf>
    <xf numFmtId="0" fontId="116" fillId="0" borderId="55" xfId="0" applyFont="1" applyFill="1" applyBorder="1" applyAlignment="1">
      <alignment horizontal="center" vertical="center" wrapText="1"/>
    </xf>
    <xf numFmtId="0" fontId="116" fillId="0" borderId="56" xfId="0" applyFont="1" applyFill="1" applyBorder="1" applyAlignment="1">
      <alignment horizontal="center" vertical="center" wrapText="1"/>
    </xf>
    <xf numFmtId="176" fontId="116" fillId="0" borderId="37" xfId="3" applyNumberFormat="1" applyFont="1" applyFill="1" applyBorder="1" applyAlignment="1">
      <alignment horizontal="right" vertical="center" indent="1"/>
    </xf>
    <xf numFmtId="176" fontId="116" fillId="0" borderId="0" xfId="3" applyNumberFormat="1" applyFont="1" applyFill="1" applyBorder="1" applyAlignment="1">
      <alignment horizontal="right" vertical="center" indent="1"/>
    </xf>
    <xf numFmtId="176" fontId="116" fillId="0" borderId="43" xfId="3" applyNumberFormat="1" applyFont="1" applyFill="1" applyBorder="1" applyAlignment="1">
      <alignment horizontal="right" vertical="center" indent="1"/>
    </xf>
    <xf numFmtId="0" fontId="116" fillId="0" borderId="37" xfId="0" applyFont="1" applyFill="1" applyBorder="1" applyAlignment="1">
      <alignment horizontal="distributed" vertical="center" wrapText="1" indent="1"/>
    </xf>
    <xf numFmtId="176" fontId="116" fillId="0" borderId="39" xfId="3" applyNumberFormat="1" applyFont="1" applyFill="1" applyBorder="1" applyAlignment="1">
      <alignment horizontal="right" vertical="center" indent="1"/>
    </xf>
    <xf numFmtId="41" fontId="116" fillId="0" borderId="15" xfId="3" applyFont="1" applyFill="1" applyBorder="1" applyAlignment="1">
      <alignment horizontal="right" vertical="center"/>
    </xf>
    <xf numFmtId="41" fontId="116" fillId="0" borderId="19" xfId="3" applyFont="1" applyFill="1" applyBorder="1" applyAlignment="1">
      <alignment horizontal="right" vertical="center"/>
    </xf>
    <xf numFmtId="41" fontId="116" fillId="0" borderId="20" xfId="3" applyFont="1" applyFill="1" applyBorder="1" applyAlignment="1">
      <alignment horizontal="right" vertical="center"/>
    </xf>
    <xf numFmtId="0" fontId="112" fillId="0" borderId="120" xfId="0" applyFont="1" applyFill="1" applyBorder="1" applyAlignment="1">
      <alignment horizontal="center" vertical="center"/>
    </xf>
    <xf numFmtId="0" fontId="112" fillId="0" borderId="55" xfId="0" applyFont="1" applyFill="1" applyBorder="1" applyAlignment="1">
      <alignment horizontal="center" vertical="center"/>
    </xf>
    <xf numFmtId="0" fontId="112" fillId="0" borderId="56" xfId="0" applyFont="1" applyFill="1" applyBorder="1" applyAlignment="1">
      <alignment horizontal="center" vertical="center"/>
    </xf>
    <xf numFmtId="0" fontId="117" fillId="0" borderId="6" xfId="0" applyFont="1" applyFill="1" applyBorder="1" applyAlignment="1">
      <alignment horizontal="center" vertical="center"/>
    </xf>
    <xf numFmtId="41" fontId="116" fillId="0" borderId="14" xfId="3" applyFont="1" applyFill="1" applyBorder="1" applyAlignment="1">
      <alignment horizontal="right" vertical="center"/>
    </xf>
    <xf numFmtId="0" fontId="117" fillId="0" borderId="13" xfId="0" applyFont="1" applyFill="1" applyBorder="1" applyAlignment="1">
      <alignment horizontal="distributed" vertical="center"/>
    </xf>
    <xf numFmtId="14" fontId="109" fillId="0" borderId="0" xfId="0" applyNumberFormat="1" applyFont="1" applyFill="1" applyBorder="1" applyAlignment="1">
      <alignment horizontal="right" vertical="center"/>
    </xf>
    <xf numFmtId="0" fontId="116" fillId="0" borderId="112" xfId="0" applyFont="1" applyFill="1" applyBorder="1" applyAlignment="1">
      <alignment horizontal="center" vertical="center"/>
    </xf>
    <xf numFmtId="0" fontId="116" fillId="0" borderId="113" xfId="0" applyFont="1" applyFill="1" applyBorder="1" applyAlignment="1">
      <alignment horizontal="center" vertical="center"/>
    </xf>
    <xf numFmtId="0" fontId="116" fillId="0" borderId="114" xfId="0" applyFont="1" applyFill="1" applyBorder="1" applyAlignment="1">
      <alignment horizontal="center" vertical="center"/>
    </xf>
    <xf numFmtId="0" fontId="116" fillId="0" borderId="115" xfId="0" applyFont="1" applyFill="1" applyBorder="1" applyAlignment="1">
      <alignment horizontal="center" vertical="center"/>
    </xf>
    <xf numFmtId="0" fontId="116" fillId="0" borderId="116" xfId="0" applyFont="1" applyFill="1" applyBorder="1" applyAlignment="1">
      <alignment horizontal="center" vertical="center"/>
    </xf>
    <xf numFmtId="0" fontId="116" fillId="0" borderId="117" xfId="0" applyFont="1" applyFill="1" applyBorder="1" applyAlignment="1">
      <alignment horizontal="center" vertical="center"/>
    </xf>
    <xf numFmtId="0" fontId="116" fillId="0" borderId="125" xfId="0" applyFont="1" applyFill="1" applyBorder="1" applyAlignment="1">
      <alignment horizontal="distributed" vertical="center" indent="1"/>
    </xf>
    <xf numFmtId="0" fontId="116" fillId="0" borderId="126" xfId="0" applyFont="1" applyFill="1" applyBorder="1" applyAlignment="1">
      <alignment horizontal="distributed" vertical="center" indent="1"/>
    </xf>
    <xf numFmtId="0" fontId="116" fillId="0" borderId="124" xfId="0" applyFont="1" applyFill="1" applyBorder="1" applyAlignment="1">
      <alignment horizontal="distributed" vertical="center" indent="1"/>
    </xf>
    <xf numFmtId="0" fontId="116" fillId="0" borderId="66" xfId="0" applyFont="1" applyFill="1" applyBorder="1" applyAlignment="1">
      <alignment horizontal="distributed" vertical="center" indent="1"/>
    </xf>
    <xf numFmtId="0" fontId="116" fillId="0" borderId="65" xfId="0" applyFont="1" applyFill="1" applyBorder="1" applyAlignment="1">
      <alignment horizontal="distributed" vertical="center" indent="1"/>
    </xf>
    <xf numFmtId="0" fontId="116" fillId="0" borderId="73" xfId="0" applyFont="1" applyFill="1" applyBorder="1" applyAlignment="1">
      <alignment horizontal="distributed" vertical="center" indent="1"/>
    </xf>
    <xf numFmtId="176" fontId="167" fillId="0" borderId="39" xfId="3" applyNumberFormat="1" applyFont="1" applyFill="1" applyBorder="1" applyAlignment="1">
      <alignment horizontal="right" vertical="center" indent="1"/>
    </xf>
    <xf numFmtId="0" fontId="116" fillId="0" borderId="39" xfId="0" applyFont="1" applyFill="1" applyBorder="1" applyAlignment="1">
      <alignment horizontal="distributed" vertical="center"/>
    </xf>
    <xf numFmtId="0" fontId="116" fillId="0" borderId="110" xfId="0" applyFont="1" applyFill="1" applyBorder="1" applyAlignment="1">
      <alignment horizontal="distributed" vertical="center"/>
    </xf>
    <xf numFmtId="176" fontId="167" fillId="0" borderId="127" xfId="3" applyNumberFormat="1" applyFont="1" applyFill="1" applyBorder="1" applyAlignment="1">
      <alignment horizontal="right" vertical="center" indent="1"/>
    </xf>
    <xf numFmtId="176" fontId="167" fillId="0" borderId="128" xfId="3" applyNumberFormat="1" applyFont="1" applyFill="1" applyBorder="1" applyAlignment="1">
      <alignment horizontal="right" vertical="center" indent="1"/>
    </xf>
    <xf numFmtId="176" fontId="167" fillId="0" borderId="126" xfId="3" applyNumberFormat="1" applyFont="1" applyFill="1" applyBorder="1" applyAlignment="1">
      <alignment horizontal="right" vertical="center" indent="1"/>
    </xf>
    <xf numFmtId="0" fontId="116" fillId="0" borderId="111" xfId="0" applyFont="1" applyFill="1" applyBorder="1" applyAlignment="1">
      <alignment horizontal="distributed" vertical="center"/>
    </xf>
    <xf numFmtId="0" fontId="116" fillId="0" borderId="109" xfId="0" applyFont="1" applyFill="1" applyBorder="1" applyAlignment="1">
      <alignment horizontal="distributed" vertical="center"/>
    </xf>
    <xf numFmtId="0" fontId="109" fillId="0" borderId="0" xfId="0" applyFont="1" applyFill="1" applyBorder="1" applyAlignment="1">
      <alignment horizontal="center" vertical="center"/>
    </xf>
    <xf numFmtId="0" fontId="116" fillId="0" borderId="125" xfId="0" applyFont="1" applyFill="1" applyBorder="1" applyAlignment="1">
      <alignment horizontal="distributed" vertical="center" wrapText="1" indent="1"/>
    </xf>
    <xf numFmtId="0" fontId="116" fillId="0" borderId="126" xfId="0" applyFont="1" applyFill="1" applyBorder="1" applyAlignment="1">
      <alignment horizontal="distributed" indent="1"/>
    </xf>
    <xf numFmtId="0" fontId="116" fillId="0" borderId="127" xfId="0" applyFont="1" applyFill="1" applyBorder="1" applyAlignment="1">
      <alignment horizontal="distributed" vertical="center" indent="1"/>
    </xf>
    <xf numFmtId="0" fontId="116" fillId="0" borderId="128" xfId="0" applyFont="1" applyFill="1" applyBorder="1" applyAlignment="1">
      <alignment horizontal="distributed" indent="1"/>
    </xf>
    <xf numFmtId="176" fontId="116" fillId="6" borderId="127" xfId="3" applyNumberFormat="1" applyFont="1" applyFill="1" applyBorder="1" applyAlignment="1">
      <alignment horizontal="right" vertical="center" indent="1"/>
    </xf>
    <xf numFmtId="0" fontId="116" fillId="6" borderId="128" xfId="0" applyFont="1" applyFill="1" applyBorder="1"/>
    <xf numFmtId="0" fontId="116" fillId="6" borderId="126" xfId="0" applyFont="1" applyFill="1" applyBorder="1"/>
    <xf numFmtId="0" fontId="116" fillId="0" borderId="127" xfId="0" applyFont="1" applyFill="1" applyBorder="1" applyAlignment="1">
      <alignment horizontal="center" vertical="center" wrapText="1"/>
    </xf>
    <xf numFmtId="0" fontId="116" fillId="0" borderId="129" xfId="0" applyFont="1" applyFill="1" applyBorder="1"/>
    <xf numFmtId="0" fontId="116" fillId="0" borderId="128" xfId="0" applyFont="1" applyFill="1" applyBorder="1" applyAlignment="1">
      <alignment horizontal="distributed" vertical="center" indent="1"/>
    </xf>
    <xf numFmtId="176" fontId="168" fillId="0" borderId="38" xfId="3" applyNumberFormat="1" applyFont="1" applyFill="1" applyBorder="1" applyAlignment="1">
      <alignment horizontal="right" vertical="center" indent="1"/>
    </xf>
    <xf numFmtId="176" fontId="168" fillId="0" borderId="55" xfId="3" applyNumberFormat="1" applyFont="1" applyFill="1" applyBorder="1" applyAlignment="1">
      <alignment horizontal="right" vertical="center" indent="1"/>
    </xf>
    <xf numFmtId="176" fontId="168" fillId="0" borderId="56" xfId="3" applyNumberFormat="1" applyFont="1" applyFill="1" applyBorder="1" applyAlignment="1">
      <alignment horizontal="right" vertical="center" indent="1"/>
    </xf>
    <xf numFmtId="0" fontId="116" fillId="0" borderId="126" xfId="0" applyFont="1" applyFill="1" applyBorder="1" applyAlignment="1">
      <alignment horizontal="distributed" vertical="center" wrapText="1" indent="1"/>
    </xf>
    <xf numFmtId="0" fontId="116" fillId="0" borderId="28" xfId="0" applyFont="1" applyFill="1" applyBorder="1" applyAlignment="1">
      <alignment horizontal="distributed" vertical="center"/>
    </xf>
    <xf numFmtId="0" fontId="116" fillId="0" borderId="105" xfId="0" applyFont="1" applyFill="1" applyBorder="1" applyAlignment="1">
      <alignment horizontal="distributed" vertical="center"/>
    </xf>
    <xf numFmtId="176" fontId="167" fillId="0" borderId="111" xfId="3" applyNumberFormat="1" applyFont="1" applyFill="1" applyBorder="1" applyAlignment="1">
      <alignment horizontal="right" vertical="center" indent="1"/>
    </xf>
    <xf numFmtId="0" fontId="116" fillId="0" borderId="127" xfId="0" applyFont="1" applyFill="1" applyBorder="1" applyAlignment="1">
      <alignment horizontal="distributed" vertical="center" wrapText="1" indent="1"/>
    </xf>
    <xf numFmtId="176" fontId="116" fillId="0" borderId="127" xfId="3" applyNumberFormat="1" applyFont="1" applyFill="1" applyBorder="1" applyAlignment="1">
      <alignment horizontal="right" vertical="center" indent="1"/>
    </xf>
    <xf numFmtId="0" fontId="116" fillId="0" borderId="128" xfId="0" applyFont="1" applyFill="1" applyBorder="1"/>
    <xf numFmtId="0" fontId="116" fillId="0" borderId="126" xfId="0" applyFont="1" applyFill="1" applyBorder="1"/>
    <xf numFmtId="0" fontId="116" fillId="0" borderId="129" xfId="0" applyFont="1" applyFill="1" applyBorder="1" applyAlignment="1">
      <alignment horizontal="center" vertical="center" wrapText="1"/>
    </xf>
    <xf numFmtId="176" fontId="116" fillId="0" borderId="111" xfId="3" applyNumberFormat="1" applyFont="1" applyFill="1" applyBorder="1" applyAlignment="1">
      <alignment horizontal="right" vertical="center" indent="1"/>
    </xf>
    <xf numFmtId="176" fontId="116" fillId="0" borderId="128" xfId="3" applyNumberFormat="1" applyFont="1" applyFill="1" applyBorder="1" applyAlignment="1">
      <alignment horizontal="right" vertical="center" indent="1"/>
    </xf>
    <xf numFmtId="176" fontId="116" fillId="0" borderId="126" xfId="3" applyNumberFormat="1" applyFont="1" applyFill="1" applyBorder="1" applyAlignment="1">
      <alignment horizontal="right" vertical="center" indent="1"/>
    </xf>
    <xf numFmtId="41" fontId="168" fillId="0" borderId="38" xfId="3" applyFont="1" applyFill="1" applyBorder="1" applyAlignment="1">
      <alignment horizontal="center" vertical="center"/>
    </xf>
    <xf numFmtId="41" fontId="168" fillId="0" borderId="55" xfId="3" applyFont="1" applyFill="1" applyBorder="1" applyAlignment="1">
      <alignment horizontal="center" vertical="center"/>
    </xf>
    <xf numFmtId="41" fontId="168" fillId="0" borderId="56" xfId="3" applyFont="1" applyFill="1" applyBorder="1" applyAlignment="1">
      <alignment horizontal="center" vertical="center"/>
    </xf>
    <xf numFmtId="176" fontId="168" fillId="0" borderId="38" xfId="3" applyNumberFormat="1" applyFont="1" applyFill="1" applyBorder="1" applyAlignment="1">
      <alignment vertical="center"/>
    </xf>
    <xf numFmtId="176" fontId="168" fillId="0" borderId="121" xfId="3" applyNumberFormat="1" applyFont="1" applyFill="1" applyBorder="1" applyAlignment="1">
      <alignment vertical="center"/>
    </xf>
    <xf numFmtId="176" fontId="116" fillId="6" borderId="16" xfId="3" applyNumberFormat="1" applyFont="1" applyFill="1" applyBorder="1" applyAlignment="1">
      <alignment vertical="center"/>
    </xf>
    <xf numFmtId="176" fontId="116" fillId="6" borderId="104" xfId="3" applyNumberFormat="1" applyFont="1" applyFill="1" applyBorder="1" applyAlignment="1">
      <alignment vertical="center"/>
    </xf>
    <xf numFmtId="0" fontId="116" fillId="0" borderId="38" xfId="0" applyFont="1" applyFill="1" applyBorder="1" applyAlignment="1">
      <alignment horizontal="distributed" vertical="distributed"/>
    </xf>
    <xf numFmtId="0" fontId="116" fillId="0" borderId="121" xfId="0" applyFont="1" applyFill="1" applyBorder="1" applyAlignment="1">
      <alignment horizontal="distributed" vertical="distributed"/>
    </xf>
    <xf numFmtId="0" fontId="116" fillId="0" borderId="0" xfId="0" applyFont="1" applyFill="1" applyBorder="1" applyAlignment="1">
      <alignment horizontal="center" vertical="center"/>
    </xf>
    <xf numFmtId="0" fontId="116" fillId="0" borderId="43" xfId="0" applyFont="1" applyFill="1" applyBorder="1" applyAlignment="1">
      <alignment horizontal="center" vertical="center"/>
    </xf>
    <xf numFmtId="0" fontId="117" fillId="0" borderId="14" xfId="0" applyFont="1" applyFill="1" applyBorder="1" applyAlignment="1">
      <alignment horizontal="distributed" vertical="center"/>
    </xf>
    <xf numFmtId="41" fontId="116" fillId="0" borderId="85" xfId="3" applyFont="1" applyFill="1" applyBorder="1" applyAlignment="1">
      <alignment horizontal="center" vertical="center"/>
    </xf>
    <xf numFmtId="41" fontId="116" fillId="0" borderId="107" xfId="3" applyFont="1" applyFill="1" applyBorder="1" applyAlignment="1">
      <alignment horizontal="center" vertical="center"/>
    </xf>
    <xf numFmtId="0" fontId="111" fillId="0" borderId="78" xfId="0" applyFont="1" applyFill="1" applyBorder="1" applyAlignment="1">
      <alignment horizontal="center" vertical="center"/>
    </xf>
    <xf numFmtId="0" fontId="111" fillId="0" borderId="76" xfId="0" applyFont="1" applyFill="1" applyBorder="1" applyAlignment="1">
      <alignment horizontal="center" vertical="center"/>
    </xf>
    <xf numFmtId="41" fontId="116" fillId="0" borderId="78" xfId="3" applyFont="1" applyFill="1" applyBorder="1" applyAlignment="1">
      <alignment horizontal="center" vertical="center"/>
    </xf>
    <xf numFmtId="41" fontId="116" fillId="0" borderId="76" xfId="3" applyFont="1" applyFill="1" applyBorder="1" applyAlignment="1">
      <alignment horizontal="center" vertical="center"/>
    </xf>
    <xf numFmtId="41" fontId="116" fillId="0" borderId="77" xfId="3" applyFont="1" applyFill="1" applyBorder="1" applyAlignment="1">
      <alignment horizontal="center" vertical="center"/>
    </xf>
    <xf numFmtId="207" fontId="111" fillId="0" borderId="133" xfId="0" applyNumberFormat="1" applyFont="1" applyFill="1" applyBorder="1" applyAlignment="1">
      <alignment horizontal="center" vertical="center"/>
    </xf>
    <xf numFmtId="0" fontId="111" fillId="0" borderId="4" xfId="0" applyFont="1" applyFill="1" applyBorder="1" applyAlignment="1">
      <alignment horizontal="center" vertical="center"/>
    </xf>
    <xf numFmtId="41" fontId="116" fillId="0" borderId="4" xfId="3" applyFont="1" applyFill="1" applyBorder="1" applyAlignment="1">
      <alignment horizontal="center" vertical="center"/>
    </xf>
    <xf numFmtId="41" fontId="116" fillId="0" borderId="169" xfId="3" applyFont="1" applyFill="1" applyBorder="1" applyAlignment="1">
      <alignment horizontal="center" vertical="center"/>
    </xf>
    <xf numFmtId="0" fontId="111" fillId="0" borderId="90" xfId="0" applyFont="1" applyFill="1" applyBorder="1" applyAlignment="1">
      <alignment horizontal="center" vertical="center"/>
    </xf>
    <xf numFmtId="0" fontId="111" fillId="0" borderId="93" xfId="0" applyFont="1" applyFill="1" applyBorder="1" applyAlignment="1">
      <alignment horizontal="center" vertical="center"/>
    </xf>
    <xf numFmtId="0" fontId="111" fillId="0" borderId="156" xfId="0" applyFont="1" applyFill="1" applyBorder="1" applyAlignment="1">
      <alignment horizontal="center" vertical="center"/>
    </xf>
    <xf numFmtId="0" fontId="111" fillId="0" borderId="92" xfId="0" applyFont="1" applyFill="1" applyBorder="1" applyAlignment="1">
      <alignment horizontal="center" vertical="center"/>
    </xf>
    <xf numFmtId="0" fontId="114" fillId="0" borderId="137" xfId="0" applyFont="1" applyFill="1" applyBorder="1" applyAlignment="1">
      <alignment horizontal="left" vertical="center"/>
    </xf>
    <xf numFmtId="0" fontId="114" fillId="0" borderId="2" xfId="0" applyFont="1" applyFill="1" applyBorder="1" applyAlignment="1">
      <alignment horizontal="left" vertical="center"/>
    </xf>
    <xf numFmtId="0" fontId="114" fillId="0" borderId="15" xfId="0" applyFont="1" applyFill="1" applyBorder="1" applyAlignment="1">
      <alignment horizontal="distributed" vertical="center" wrapText="1"/>
    </xf>
    <xf numFmtId="0" fontId="114" fillId="0" borderId="20" xfId="0" applyFont="1" applyFill="1" applyBorder="1" applyAlignment="1">
      <alignment horizontal="distributed" vertical="center" wrapText="1"/>
    </xf>
    <xf numFmtId="208" fontId="97" fillId="0" borderId="181" xfId="0" applyNumberFormat="1" applyFont="1" applyBorder="1" applyAlignment="1">
      <alignment horizontal="center" vertical="center" wrapText="1"/>
    </xf>
    <xf numFmtId="208" fontId="97" fillId="0" borderId="171" xfId="0" applyNumberFormat="1" applyFont="1" applyBorder="1" applyAlignment="1">
      <alignment horizontal="center" vertical="center" wrapText="1"/>
    </xf>
    <xf numFmtId="208" fontId="97" fillId="0" borderId="1" xfId="0" applyNumberFormat="1" applyFont="1" applyBorder="1" applyAlignment="1">
      <alignment horizontal="center" vertical="center" wrapText="1"/>
    </xf>
    <xf numFmtId="208" fontId="97" fillId="0" borderId="173" xfId="0" applyNumberFormat="1" applyFont="1" applyBorder="1" applyAlignment="1">
      <alignment horizontal="center" vertical="center" wrapText="1"/>
    </xf>
    <xf numFmtId="208" fontId="97" fillId="0" borderId="182" xfId="0" applyNumberFormat="1" applyFont="1" applyBorder="1" applyAlignment="1">
      <alignment horizontal="center" vertical="center" wrapText="1"/>
    </xf>
    <xf numFmtId="208" fontId="97" fillId="0" borderId="172" xfId="0" applyNumberFormat="1" applyFont="1" applyBorder="1" applyAlignment="1">
      <alignment horizontal="center" vertical="center" wrapText="1"/>
    </xf>
    <xf numFmtId="208" fontId="97" fillId="0" borderId="161" xfId="0" applyNumberFormat="1" applyFont="1" applyBorder="1" applyAlignment="1">
      <alignment horizontal="center" vertical="center" wrapText="1"/>
    </xf>
    <xf numFmtId="208" fontId="97" fillId="0" borderId="162" xfId="0" applyNumberFormat="1" applyFont="1" applyBorder="1" applyAlignment="1">
      <alignment horizontal="center" vertical="center" wrapText="1"/>
    </xf>
    <xf numFmtId="208" fontId="97" fillId="0" borderId="144" xfId="0" applyNumberFormat="1" applyFont="1" applyBorder="1" applyAlignment="1">
      <alignment horizontal="center" vertical="center" wrapText="1"/>
    </xf>
    <xf numFmtId="208" fontId="97" fillId="0" borderId="183" xfId="0" applyNumberFormat="1" applyFont="1" applyBorder="1" applyAlignment="1">
      <alignment horizontal="center" vertical="center" wrapText="1"/>
    </xf>
    <xf numFmtId="0" fontId="11" fillId="0" borderId="164" xfId="0" applyFont="1" applyFill="1" applyBorder="1" applyAlignment="1">
      <alignment horizontal="center" vertical="center"/>
    </xf>
    <xf numFmtId="0" fontId="11" fillId="0" borderId="128" xfId="0" applyFont="1" applyFill="1" applyBorder="1" applyAlignment="1">
      <alignment horizontal="center" vertical="center"/>
    </xf>
    <xf numFmtId="0" fontId="11" fillId="0" borderId="126" xfId="0" applyFont="1" applyFill="1" applyBorder="1" applyAlignment="1">
      <alignment horizontal="center" vertical="center"/>
    </xf>
    <xf numFmtId="41" fontId="11" fillId="0" borderId="127" xfId="3" applyFont="1" applyFill="1" applyBorder="1" applyAlignment="1">
      <alignment horizontal="center" vertical="center"/>
    </xf>
    <xf numFmtId="41" fontId="11" fillId="0" borderId="165" xfId="3" applyFont="1" applyFill="1" applyBorder="1" applyAlignment="1">
      <alignment horizontal="center" vertical="center"/>
    </xf>
    <xf numFmtId="0" fontId="14" fillId="0" borderId="164" xfId="0" applyFont="1" applyFill="1" applyBorder="1" applyAlignment="1">
      <alignment horizontal="center" vertical="center"/>
    </xf>
    <xf numFmtId="0" fontId="14" fillId="0" borderId="128" xfId="0" applyFont="1" applyFill="1" applyBorder="1" applyAlignment="1">
      <alignment horizontal="center" vertical="center"/>
    </xf>
    <xf numFmtId="0" fontId="14" fillId="0" borderId="126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41" fontId="7" fillId="0" borderId="37" xfId="3" applyFont="1" applyFill="1" applyBorder="1" applyAlignment="1">
      <alignment horizontal="center" vertical="center"/>
    </xf>
    <xf numFmtId="41" fontId="7" fillId="0" borderId="0" xfId="3" applyFont="1" applyFill="1" applyBorder="1" applyAlignment="1">
      <alignment horizontal="center" vertical="center"/>
    </xf>
    <xf numFmtId="41" fontId="7" fillId="0" borderId="46" xfId="3" applyFont="1" applyFill="1" applyBorder="1" applyAlignment="1">
      <alignment horizontal="center" vertical="center"/>
    </xf>
    <xf numFmtId="41" fontId="7" fillId="0" borderId="44" xfId="3" applyFont="1" applyFill="1" applyBorder="1" applyAlignment="1">
      <alignment horizontal="center" vertical="center"/>
    </xf>
    <xf numFmtId="41" fontId="7" fillId="0" borderId="37" xfId="0" applyNumberFormat="1" applyFont="1" applyFill="1" applyBorder="1" applyAlignment="1">
      <alignment horizontal="center" vertical="center"/>
    </xf>
    <xf numFmtId="41" fontId="7" fillId="0" borderId="36" xfId="0" applyNumberFormat="1" applyFont="1" applyFill="1" applyBorder="1" applyAlignment="1">
      <alignment horizontal="center" vertical="center"/>
    </xf>
    <xf numFmtId="41" fontId="7" fillId="0" borderId="46" xfId="0" applyNumberFormat="1" applyFont="1" applyFill="1" applyBorder="1" applyAlignment="1">
      <alignment horizontal="center" vertical="center"/>
    </xf>
    <xf numFmtId="41" fontId="7" fillId="0" borderId="45" xfId="0" applyNumberFormat="1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1" fontId="7" fillId="0" borderId="0" xfId="0" applyNumberFormat="1" applyFont="1" applyFill="1" applyBorder="1" applyAlignment="1">
      <alignment horizontal="right" vertical="center"/>
    </xf>
    <xf numFmtId="31" fontId="7" fillId="0" borderId="36" xfId="0" applyNumberFormat="1" applyFont="1" applyFill="1" applyBorder="1" applyAlignment="1">
      <alignment horizontal="right" vertical="center"/>
    </xf>
    <xf numFmtId="0" fontId="112" fillId="0" borderId="8" xfId="0" applyFont="1" applyFill="1" applyBorder="1" applyAlignment="1">
      <alignment horizontal="left" vertical="center"/>
    </xf>
    <xf numFmtId="0" fontId="112" fillId="0" borderId="2" xfId="0" applyFont="1" applyFill="1" applyBorder="1" applyAlignment="1">
      <alignment horizontal="left" vertical="center"/>
    </xf>
    <xf numFmtId="3" fontId="105" fillId="0" borderId="15" xfId="0" applyNumberFormat="1" applyFont="1" applyFill="1" applyBorder="1" applyAlignment="1">
      <alignment horizontal="right" vertical="center" indent="3"/>
    </xf>
    <xf numFmtId="3" fontId="105" fillId="0" borderId="19" xfId="0" applyNumberFormat="1" applyFont="1" applyFill="1" applyBorder="1" applyAlignment="1">
      <alignment horizontal="right" vertical="center" indent="3"/>
    </xf>
    <xf numFmtId="3" fontId="105" fillId="0" borderId="47" xfId="0" applyNumberFormat="1" applyFont="1" applyFill="1" applyBorder="1" applyAlignment="1">
      <alignment horizontal="right" vertical="center" indent="3"/>
    </xf>
    <xf numFmtId="0" fontId="18" fillId="0" borderId="48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right" vertical="center" indent="3"/>
    </xf>
    <xf numFmtId="3" fontId="7" fillId="0" borderId="19" xfId="0" applyNumberFormat="1" applyFont="1" applyFill="1" applyBorder="1" applyAlignment="1">
      <alignment horizontal="right" vertical="center" indent="3"/>
    </xf>
    <xf numFmtId="3" fontId="7" fillId="0" borderId="47" xfId="0" applyNumberFormat="1" applyFont="1" applyFill="1" applyBorder="1" applyAlignment="1">
      <alignment horizontal="right" vertical="center" indent="3"/>
    </xf>
    <xf numFmtId="0" fontId="18" fillId="0" borderId="38" xfId="0" applyFont="1" applyFill="1" applyBorder="1" applyAlignment="1">
      <alignment horizontal="center" vertical="center"/>
    </xf>
    <xf numFmtId="0" fontId="18" fillId="0" borderId="98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1" fillId="0" borderId="16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11" fillId="0" borderId="13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41" fontId="11" fillId="0" borderId="137" xfId="3" applyFont="1" applyFill="1" applyBorder="1" applyAlignment="1">
      <alignment horizontal="center" vertical="center"/>
    </xf>
    <xf numFmtId="41" fontId="11" fillId="0" borderId="35" xfId="3" applyFont="1" applyFill="1" applyBorder="1" applyAlignment="1">
      <alignment horizontal="center" vertical="center"/>
    </xf>
    <xf numFmtId="208" fontId="97" fillId="0" borderId="139" xfId="0" applyNumberFormat="1" applyFont="1" applyBorder="1" applyAlignment="1">
      <alignment horizontal="center" vertical="center" wrapText="1"/>
    </xf>
    <xf numFmtId="208" fontId="97" fillId="0" borderId="174" xfId="0" applyNumberFormat="1" applyFont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right" vertical="center" indent="3"/>
    </xf>
    <xf numFmtId="3" fontId="8" fillId="0" borderId="19" xfId="0" applyNumberFormat="1" applyFont="1" applyFill="1" applyBorder="1" applyAlignment="1">
      <alignment horizontal="right" vertical="center" indent="3"/>
    </xf>
    <xf numFmtId="3" fontId="8" fillId="0" borderId="47" xfId="0" applyNumberFormat="1" applyFont="1" applyFill="1" applyBorder="1" applyAlignment="1">
      <alignment horizontal="right" vertical="center" indent="3"/>
    </xf>
    <xf numFmtId="0" fontId="51" fillId="0" borderId="3" xfId="0" applyNumberFormat="1" applyFont="1" applyFill="1" applyBorder="1" applyAlignment="1">
      <alignment horizontal="distributed" vertical="center" indent="1"/>
    </xf>
    <xf numFmtId="0" fontId="56" fillId="0" borderId="3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51" fillId="0" borderId="3" xfId="0" applyNumberFormat="1" applyFont="1" applyFill="1" applyBorder="1" applyAlignment="1">
      <alignment horizontal="distributed" vertical="center" indent="1" shrinkToFit="1"/>
    </xf>
    <xf numFmtId="0" fontId="55" fillId="0" borderId="3" xfId="0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 textRotation="255"/>
    </xf>
    <xf numFmtId="0" fontId="54" fillId="0" borderId="21" xfId="0" applyFont="1" applyFill="1" applyBorder="1" applyAlignment="1">
      <alignment horizontal="center" vertical="center" textRotation="255"/>
    </xf>
    <xf numFmtId="0" fontId="51" fillId="0" borderId="3" xfId="0" applyFont="1" applyFill="1" applyBorder="1" applyAlignment="1">
      <alignment horizontal="center" vertical="center"/>
    </xf>
    <xf numFmtId="0" fontId="51" fillId="0" borderId="39" xfId="0" applyFont="1" applyFill="1" applyBorder="1" applyAlignment="1">
      <alignment horizontal="center" vertical="center" textRotation="255"/>
    </xf>
    <xf numFmtId="0" fontId="51" fillId="0" borderId="14" xfId="0" applyFont="1" applyFill="1" applyBorder="1" applyAlignment="1">
      <alignment horizontal="center" vertical="center" textRotation="255"/>
    </xf>
    <xf numFmtId="0" fontId="54" fillId="0" borderId="0" xfId="0" applyFont="1" applyFill="1" applyAlignment="1">
      <alignment horizontal="right" vertical="center"/>
    </xf>
    <xf numFmtId="0" fontId="55" fillId="0" borderId="3" xfId="0" applyFont="1" applyFill="1" applyBorder="1" applyAlignment="1">
      <alignment horizontal="center" vertical="center" shrinkToFit="1"/>
    </xf>
    <xf numFmtId="41" fontId="54" fillId="0" borderId="3" xfId="3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1" fillId="0" borderId="15" xfId="0" applyNumberFormat="1" applyFont="1" applyFill="1" applyBorder="1" applyAlignment="1">
      <alignment horizontal="distributed" vertical="center" indent="1"/>
    </xf>
    <xf numFmtId="0" fontId="51" fillId="0" borderId="20" xfId="0" applyNumberFormat="1" applyFont="1" applyFill="1" applyBorder="1" applyAlignment="1">
      <alignment horizontal="distributed" vertical="center" indent="1"/>
    </xf>
    <xf numFmtId="0" fontId="55" fillId="0" borderId="15" xfId="0" applyFont="1" applyFill="1" applyBorder="1" applyAlignment="1">
      <alignment horizontal="center" vertical="center" shrinkToFit="1"/>
    </xf>
    <xf numFmtId="0" fontId="55" fillId="0" borderId="20" xfId="0" applyFont="1" applyFill="1" applyBorder="1" applyAlignment="1">
      <alignment horizontal="center" vertical="center" shrinkToFit="1"/>
    </xf>
    <xf numFmtId="0" fontId="51" fillId="0" borderId="3" xfId="0" applyNumberFormat="1" applyFont="1" applyFill="1" applyBorder="1" applyAlignment="1">
      <alignment horizontal="distributed" vertical="center" wrapText="1" indent="1"/>
    </xf>
    <xf numFmtId="0" fontId="51" fillId="0" borderId="16" xfId="0" applyFont="1" applyFill="1" applyBorder="1" applyAlignment="1">
      <alignment horizontal="distributed" vertical="center" textRotation="255"/>
    </xf>
    <xf numFmtId="0" fontId="51" fillId="0" borderId="39" xfId="0" applyFont="1" applyFill="1" applyBorder="1" applyAlignment="1">
      <alignment horizontal="distributed" vertical="center" textRotation="255"/>
    </xf>
    <xf numFmtId="0" fontId="51" fillId="0" borderId="14" xfId="0" applyFont="1" applyFill="1" applyBorder="1" applyAlignment="1">
      <alignment horizontal="distributed" vertical="center" textRotation="255"/>
    </xf>
    <xf numFmtId="0" fontId="55" fillId="0" borderId="3" xfId="0" applyFont="1" applyFill="1" applyBorder="1" applyAlignment="1">
      <alignment horizontal="center" vertical="center"/>
    </xf>
    <xf numFmtId="41" fontId="56" fillId="0" borderId="3" xfId="0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horizontal="right" vertical="center"/>
    </xf>
    <xf numFmtId="209" fontId="162" fillId="0" borderId="3" xfId="0" applyNumberFormat="1" applyFont="1" applyBorder="1" applyAlignment="1" applyProtection="1">
      <alignment horizontal="center" vertical="center" wrapText="1"/>
      <protection locked="0"/>
    </xf>
    <xf numFmtId="176" fontId="162" fillId="0" borderId="3" xfId="0" applyNumberFormat="1" applyFont="1" applyBorder="1" applyAlignment="1" applyProtection="1">
      <alignment horizontal="right" vertical="center" wrapText="1"/>
      <protection locked="0"/>
    </xf>
    <xf numFmtId="0" fontId="162" fillId="0" borderId="3" xfId="0" applyFont="1" applyBorder="1" applyAlignment="1" applyProtection="1">
      <alignment horizontal="center" vertical="center" wrapText="1"/>
      <protection locked="0"/>
    </xf>
    <xf numFmtId="176" fontId="174" fillId="0" borderId="3" xfId="0" applyNumberFormat="1" applyFont="1" applyBorder="1" applyAlignment="1" applyProtection="1">
      <alignment horizontal="right" vertical="center" wrapText="1"/>
      <protection locked="0"/>
    </xf>
    <xf numFmtId="0" fontId="171" fillId="0" borderId="0" xfId="0" applyFont="1" applyBorder="1" applyAlignment="1" applyProtection="1">
      <alignment horizontal="center" vertical="center" wrapText="1"/>
      <protection locked="0"/>
    </xf>
    <xf numFmtId="0" fontId="172" fillId="0" borderId="0" xfId="0" applyFont="1" applyBorder="1" applyAlignment="1" applyProtection="1">
      <alignment horizontal="left" vertical="center" wrapText="1"/>
      <protection locked="0"/>
    </xf>
    <xf numFmtId="0" fontId="173" fillId="0" borderId="0" xfId="0" applyFont="1" applyBorder="1" applyAlignment="1" applyProtection="1">
      <alignment horizontal="right" vertical="center" wrapText="1"/>
      <protection locked="0"/>
    </xf>
    <xf numFmtId="209" fontId="11" fillId="0" borderId="60" xfId="0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center" vertical="center" wrapText="1"/>
      <protection locked="0"/>
    </xf>
    <xf numFmtId="176" fontId="12" fillId="0" borderId="3" xfId="0" applyNumberFormat="1" applyFont="1" applyBorder="1" applyAlignment="1" applyProtection="1">
      <alignment horizontal="right" vertical="center" wrapText="1"/>
      <protection locked="0"/>
    </xf>
    <xf numFmtId="176" fontId="170" fillId="0" borderId="18" xfId="0" applyNumberFormat="1" applyFont="1" applyBorder="1" applyAlignment="1" applyProtection="1">
      <alignment horizontal="right" vertical="center" wrapText="1"/>
      <protection locked="0"/>
    </xf>
    <xf numFmtId="0" fontId="15" fillId="0" borderId="62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5" fillId="0" borderId="0" xfId="0" applyFont="1" applyBorder="1" applyAlignment="1" applyProtection="1">
      <alignment horizontal="center" vertical="center" wrapText="1"/>
      <protection locked="0"/>
    </xf>
    <xf numFmtId="209" fontId="11" fillId="0" borderId="153" xfId="0" applyNumberFormat="1" applyFont="1" applyBorder="1" applyAlignment="1" applyProtection="1">
      <alignment horizontal="center" vertical="center" wrapText="1"/>
      <protection locked="0"/>
    </xf>
    <xf numFmtId="209" fontId="11" fillId="0" borderId="49" xfId="0" applyNumberFormat="1" applyFont="1" applyBorder="1" applyAlignment="1" applyProtection="1">
      <alignment horizontal="center" vertical="center" wrapText="1"/>
      <protection locked="0"/>
    </xf>
    <xf numFmtId="176" fontId="12" fillId="0" borderId="49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41" xfId="3" applyFont="1" applyBorder="1" applyAlignment="1">
      <alignment horizontal="center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>
      <alignment horizontal="center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76" fontId="15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58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57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57" xfId="0" applyFont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 applyProtection="1">
      <alignment horizontal="center" vertical="center" wrapText="1"/>
      <protection locked="0"/>
    </xf>
    <xf numFmtId="0" fontId="11" fillId="0" borderId="157" xfId="0" applyFont="1" applyBorder="1" applyAlignment="1" applyProtection="1">
      <alignment horizontal="center" vertical="center" wrapText="1"/>
      <protection locked="0"/>
    </xf>
    <xf numFmtId="31" fontId="11" fillId="0" borderId="33" xfId="0" applyNumberFormat="1" applyFont="1" applyBorder="1" applyAlignment="1">
      <alignment horizontal="center" vertical="center"/>
    </xf>
    <xf numFmtId="31" fontId="11" fillId="0" borderId="168" xfId="0" applyNumberFormat="1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31" fontId="11" fillId="0" borderId="32" xfId="0" applyNumberFormat="1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104" xfId="0" applyFont="1" applyBorder="1" applyAlignment="1">
      <alignment horizontal="center" vertical="center"/>
    </xf>
    <xf numFmtId="0" fontId="169" fillId="0" borderId="0" xfId="0" applyFont="1" applyBorder="1" applyAlignment="1" applyProtection="1">
      <alignment horizontal="center" vertical="center" wrapText="1"/>
      <protection locked="0"/>
    </xf>
    <xf numFmtId="0" fontId="11" fillId="0" borderId="72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8" fillId="0" borderId="82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8" fillId="0" borderId="101" xfId="0" applyFont="1" applyBorder="1" applyAlignment="1">
      <alignment horizontal="center" vertical="center" textRotation="255"/>
    </xf>
    <xf numFmtId="0" fontId="38" fillId="0" borderId="42" xfId="0" applyFont="1" applyBorder="1" applyAlignment="1">
      <alignment horizontal="center" vertical="center" textRotation="255"/>
    </xf>
    <xf numFmtId="0" fontId="38" fillId="0" borderId="1" xfId="0" applyFont="1" applyBorder="1" applyAlignment="1">
      <alignment horizontal="center" vertical="center" textRotation="255"/>
    </xf>
    <xf numFmtId="0" fontId="38" fillId="0" borderId="43" xfId="0" applyFont="1" applyBorder="1" applyAlignment="1">
      <alignment horizontal="center" vertical="center" textRotation="255"/>
    </xf>
    <xf numFmtId="0" fontId="38" fillId="0" borderId="102" xfId="0" applyFont="1" applyBorder="1" applyAlignment="1">
      <alignment horizontal="center" vertical="center" textRotation="255"/>
    </xf>
    <xf numFmtId="0" fontId="38" fillId="0" borderId="25" xfId="0" applyFont="1" applyBorder="1" applyAlignment="1">
      <alignment horizontal="center" vertical="center" textRotation="255"/>
    </xf>
    <xf numFmtId="0" fontId="106" fillId="0" borderId="100" xfId="0" applyFont="1" applyBorder="1" applyAlignment="1">
      <alignment horizontal="center" vertical="center"/>
    </xf>
    <xf numFmtId="0" fontId="106" fillId="0" borderId="51" xfId="0" applyFont="1" applyBorder="1" applyAlignment="1">
      <alignment horizontal="center" vertical="center"/>
    </xf>
    <xf numFmtId="0" fontId="106" fillId="0" borderId="5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21" fillId="0" borderId="138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64" fillId="0" borderId="0" xfId="0" applyFont="1" applyAlignment="1">
      <alignment horizontal="left"/>
    </xf>
    <xf numFmtId="0" fontId="38" fillId="0" borderId="3" xfId="0" applyFont="1" applyBorder="1" applyAlignment="1">
      <alignment horizontal="distributed" vertical="center"/>
    </xf>
    <xf numFmtId="0" fontId="37" fillId="0" borderId="4" xfId="0" applyFont="1" applyBorder="1" applyAlignment="1">
      <alignment horizontal="center" vertical="center"/>
    </xf>
    <xf numFmtId="0" fontId="38" fillId="0" borderId="99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5" xfId="0" applyFont="1" applyBorder="1" applyAlignment="1">
      <alignment horizontal="distributed" vertical="center"/>
    </xf>
    <xf numFmtId="0" fontId="38" fillId="0" borderId="20" xfId="0" applyFont="1" applyBorder="1" applyAlignment="1">
      <alignment horizontal="distributed" vertical="center"/>
    </xf>
    <xf numFmtId="0" fontId="38" fillId="0" borderId="3" xfId="0" applyFont="1" applyBorder="1" applyAlignment="1">
      <alignment horizontal="distributed" vertical="center" textRotation="255"/>
    </xf>
    <xf numFmtId="0" fontId="12" fillId="0" borderId="8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0" borderId="97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/>
    </xf>
    <xf numFmtId="0" fontId="3" fillId="0" borderId="103" xfId="0" applyFont="1" applyBorder="1" applyAlignment="1">
      <alignment horizontal="left" vertical="center"/>
    </xf>
    <xf numFmtId="0" fontId="3" fillId="0" borderId="4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</cellXfs>
  <cellStyles count="8">
    <cellStyle name="40% - 강조색2 2" xfId="1"/>
    <cellStyle name="백분율" xfId="2" builtinId="5"/>
    <cellStyle name="쉼표 [0]" xfId="3" builtinId="6"/>
    <cellStyle name="쉼표 [0] 2" xfId="4"/>
    <cellStyle name="통화 [0] 2" xfId="5"/>
    <cellStyle name="표준" xfId="0" builtinId="0"/>
    <cellStyle name="표준 2" xfId="6"/>
    <cellStyle name="하이퍼링크" xfId="7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746760</xdr:colOff>
      <xdr:row>6</xdr:row>
      <xdr:rowOff>144780</xdr:rowOff>
    </xdr:from>
    <xdr:to>
      <xdr:col>7</xdr:col>
      <xdr:colOff>1150620</xdr:colOff>
      <xdr:row>8</xdr:row>
      <xdr:rowOff>228600</xdr:rowOff>
    </xdr:to>
    <xdr:sp macro="" textlink="">
      <xdr:nvSpPr>
        <xdr:cNvPr id="28361" name="AutoShape 1"/>
        <xdr:cNvSpPr>
          <a:spLocks noChangeArrowheads="1"/>
        </xdr:cNvSpPr>
      </xdr:nvSpPr>
      <xdr:spPr bwMode="auto">
        <a:xfrm>
          <a:off x="350520" y="1463040"/>
          <a:ext cx="5250180" cy="731520"/>
        </a:xfrm>
        <a:prstGeom prst="ribbon2">
          <a:avLst>
            <a:gd name="adj1" fmla="val 12500"/>
            <a:gd name="adj2" fmla="val 60278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238125</xdr:rowOff>
    </xdr:from>
    <xdr:to>
      <xdr:col>7</xdr:col>
      <xdr:colOff>0</xdr:colOff>
      <xdr:row>8</xdr:row>
      <xdr:rowOff>38100</xdr:rowOff>
    </xdr:to>
    <xdr:sp macro="" textlink="">
      <xdr:nvSpPr>
        <xdr:cNvPr id="26626" name="Text Box 2"/>
        <xdr:cNvSpPr txBox="1">
          <a:spLocks noChangeArrowheads="1"/>
        </xdr:cNvSpPr>
      </xdr:nvSpPr>
      <xdr:spPr bwMode="auto">
        <a:xfrm>
          <a:off x="1390650" y="1504950"/>
          <a:ext cx="427672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ko-KR" altLang="en-US" sz="2400" b="1" i="0" strike="noStrike">
              <a:solidFill>
                <a:srgbClr val="000000"/>
              </a:solidFill>
              <a:latin typeface="궁서"/>
              <a:ea typeface="궁서"/>
            </a:rPr>
            <a:t>관리비 부과 내역서</a:t>
          </a:r>
        </a:p>
      </xdr:txBody>
    </xdr:sp>
    <xdr:clientData/>
  </xdr:twoCellAnchor>
  <xdr:twoCellAnchor>
    <xdr:from>
      <xdr:col>5</xdr:col>
      <xdr:colOff>327660</xdr:colOff>
      <xdr:row>10</xdr:row>
      <xdr:rowOff>83820</xdr:rowOff>
    </xdr:from>
    <xdr:to>
      <xdr:col>8</xdr:col>
      <xdr:colOff>304800</xdr:colOff>
      <xdr:row>10</xdr:row>
      <xdr:rowOff>83820</xdr:rowOff>
    </xdr:to>
    <xdr:sp macro="" textlink="">
      <xdr:nvSpPr>
        <xdr:cNvPr id="28363" name="Line 3"/>
        <xdr:cNvSpPr>
          <a:spLocks noChangeShapeType="1"/>
        </xdr:cNvSpPr>
      </xdr:nvSpPr>
      <xdr:spPr bwMode="auto">
        <a:xfrm flipV="1">
          <a:off x="3863340" y="2446020"/>
          <a:ext cx="2042160" cy="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22860</xdr:colOff>
      <xdr:row>10</xdr:row>
      <xdr:rowOff>83820</xdr:rowOff>
    </xdr:from>
    <xdr:to>
      <xdr:col>3</xdr:col>
      <xdr:colOff>716280</xdr:colOff>
      <xdr:row>10</xdr:row>
      <xdr:rowOff>99060</xdr:rowOff>
    </xdr:to>
    <xdr:sp macro="" textlink="">
      <xdr:nvSpPr>
        <xdr:cNvPr id="28364" name="Line 4"/>
        <xdr:cNvSpPr>
          <a:spLocks noChangeShapeType="1"/>
        </xdr:cNvSpPr>
      </xdr:nvSpPr>
      <xdr:spPr bwMode="auto">
        <a:xfrm>
          <a:off x="22860" y="2446020"/>
          <a:ext cx="1935480" cy="1524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30480</xdr:colOff>
      <xdr:row>10</xdr:row>
      <xdr:rowOff>114300</xdr:rowOff>
    </xdr:from>
    <xdr:to>
      <xdr:col>0</xdr:col>
      <xdr:colOff>30480</xdr:colOff>
      <xdr:row>47</xdr:row>
      <xdr:rowOff>106680</xdr:rowOff>
    </xdr:to>
    <xdr:sp macro="" textlink="">
      <xdr:nvSpPr>
        <xdr:cNvPr id="28365" name="Line 5"/>
        <xdr:cNvSpPr>
          <a:spLocks noChangeShapeType="1"/>
        </xdr:cNvSpPr>
      </xdr:nvSpPr>
      <xdr:spPr bwMode="auto">
        <a:xfrm>
          <a:off x="30480" y="2476500"/>
          <a:ext cx="0" cy="67056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297180</xdr:colOff>
      <xdr:row>10</xdr:row>
      <xdr:rowOff>99060</xdr:rowOff>
    </xdr:from>
    <xdr:to>
      <xdr:col>8</xdr:col>
      <xdr:colOff>297180</xdr:colOff>
      <xdr:row>47</xdr:row>
      <xdr:rowOff>83820</xdr:rowOff>
    </xdr:to>
    <xdr:sp macro="" textlink="">
      <xdr:nvSpPr>
        <xdr:cNvPr id="28366" name="Line 6"/>
        <xdr:cNvSpPr>
          <a:spLocks noChangeShapeType="1"/>
        </xdr:cNvSpPr>
      </xdr:nvSpPr>
      <xdr:spPr bwMode="auto">
        <a:xfrm>
          <a:off x="5897880" y="2461260"/>
          <a:ext cx="0" cy="669798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30480</xdr:colOff>
      <xdr:row>47</xdr:row>
      <xdr:rowOff>99060</xdr:rowOff>
    </xdr:from>
    <xdr:to>
      <xdr:col>8</xdr:col>
      <xdr:colOff>297180</xdr:colOff>
      <xdr:row>47</xdr:row>
      <xdr:rowOff>99060</xdr:rowOff>
    </xdr:to>
    <xdr:sp macro="" textlink="">
      <xdr:nvSpPr>
        <xdr:cNvPr id="28367" name="Line 7"/>
        <xdr:cNvSpPr>
          <a:spLocks noChangeShapeType="1"/>
        </xdr:cNvSpPr>
      </xdr:nvSpPr>
      <xdr:spPr bwMode="auto">
        <a:xfrm>
          <a:off x="30480" y="9174480"/>
          <a:ext cx="5867400" cy="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542925</xdr:colOff>
      <xdr:row>49</xdr:row>
      <xdr:rowOff>0</xdr:rowOff>
    </xdr:from>
    <xdr:to>
      <xdr:col>7</xdr:col>
      <xdr:colOff>495300</xdr:colOff>
      <xdr:row>49</xdr:row>
      <xdr:rowOff>0</xdr:rowOff>
    </xdr:to>
    <xdr:sp macro="" textlink="">
      <xdr:nvSpPr>
        <xdr:cNvPr id="26632" name="Text Box 8"/>
        <xdr:cNvSpPr txBox="1">
          <a:spLocks noChangeArrowheads="1"/>
        </xdr:cNvSpPr>
      </xdr:nvSpPr>
      <xdr:spPr bwMode="auto">
        <a:xfrm>
          <a:off x="1390650" y="9229725"/>
          <a:ext cx="4772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en-US" altLang="ko-KR" sz="1800" b="1" i="0" strike="noStrike">
              <a:solidFill>
                <a:srgbClr val="000000"/>
              </a:solidFill>
              <a:latin typeface="굴림체"/>
              <a:ea typeface="굴림체"/>
            </a:rPr>
            <a:t>2003</a:t>
          </a:r>
          <a:r>
            <a:rPr lang="ko-KR" altLang="en-US" sz="1800" b="1" i="0" strike="noStrike">
              <a:solidFill>
                <a:srgbClr val="000000"/>
              </a:solidFill>
              <a:latin typeface="굴림체"/>
              <a:ea typeface="굴림체"/>
            </a:rPr>
            <a:t>년도</a:t>
          </a:r>
          <a:r>
            <a:rPr lang="en-US" altLang="ko-KR" sz="1800" b="1" i="0" strike="noStrike">
              <a:solidFill>
                <a:srgbClr val="000000"/>
              </a:solidFill>
              <a:latin typeface="굴림체"/>
              <a:ea typeface="굴림체"/>
            </a:rPr>
            <a:t>12</a:t>
          </a:r>
          <a:r>
            <a:rPr lang="ko-KR" altLang="en-US" sz="1800" b="1" i="0" strike="noStrike">
              <a:solidFill>
                <a:srgbClr val="000000"/>
              </a:solidFill>
              <a:latin typeface="굴림체"/>
              <a:ea typeface="굴림체"/>
            </a:rPr>
            <a:t>월 사업장 회계 증빙서류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7</xdr:col>
      <xdr:colOff>200025</xdr:colOff>
      <xdr:row>5</xdr:row>
      <xdr:rowOff>228600</xdr:rowOff>
    </xdr:to>
    <xdr:sp macro="" textlink="">
      <xdr:nvSpPr>
        <xdr:cNvPr id="26633" name="WordArt 9"/>
        <xdr:cNvSpPr>
          <a:spLocks noChangeArrowheads="1" noChangeShapeType="1" noTextEdit="1"/>
        </xdr:cNvSpPr>
      </xdr:nvSpPr>
      <xdr:spPr bwMode="auto">
        <a:xfrm>
          <a:off x="1390650" y="523875"/>
          <a:ext cx="4476750" cy="57150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770743"/>
            </a:avLst>
          </a:prstTxWarp>
        </a:bodyPr>
        <a:lstStyle/>
        <a:p>
          <a:pPr algn="ctr" rtl="0"/>
          <a:r>
            <a:rPr lang="ko-KR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돋움"/>
              <a:ea typeface="돋움"/>
            </a:rPr>
            <a:t>주고받는 인사속에 꽃피우는 우리아파트</a:t>
          </a:r>
        </a:p>
      </xdr:txBody>
    </xdr:sp>
    <xdr:clientData/>
  </xdr:twoCellAnchor>
  <xdr:twoCellAnchor>
    <xdr:from>
      <xdr:col>1</xdr:col>
      <xdr:colOff>561975</xdr:colOff>
      <xdr:row>2</xdr:row>
      <xdr:rowOff>95250</xdr:rowOff>
    </xdr:from>
    <xdr:to>
      <xdr:col>1</xdr:col>
      <xdr:colOff>666750</xdr:colOff>
      <xdr:row>3</xdr:row>
      <xdr:rowOff>123825</xdr:rowOff>
    </xdr:to>
    <xdr:sp macro="" textlink="">
      <xdr:nvSpPr>
        <xdr:cNvPr id="26634" name="Music"/>
        <xdr:cNvSpPr>
          <a:spLocks noEditPoints="1" noChangeArrowheads="1"/>
        </xdr:cNvSpPr>
      </xdr:nvSpPr>
      <xdr:spPr bwMode="auto">
        <a:xfrm>
          <a:off x="952500" y="438150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642" name="AutoShape 18"/>
        <xdr:cNvSpPr>
          <a:spLocks noChangeArrowheads="1"/>
        </xdr:cNvSpPr>
      </xdr:nvSpPr>
      <xdr:spPr bwMode="auto">
        <a:xfrm>
          <a:off x="8077200" y="4438650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7</xdr:col>
      <xdr:colOff>361950</xdr:colOff>
      <xdr:row>3</xdr:row>
      <xdr:rowOff>19050</xdr:rowOff>
    </xdr:from>
    <xdr:to>
      <xdr:col>7</xdr:col>
      <xdr:colOff>466725</xdr:colOff>
      <xdr:row>4</xdr:row>
      <xdr:rowOff>57150</xdr:rowOff>
    </xdr:to>
    <xdr:sp macro="" textlink="">
      <xdr:nvSpPr>
        <xdr:cNvPr id="13" name="Music"/>
        <xdr:cNvSpPr>
          <a:spLocks noEditPoints="1" noChangeArrowheads="1"/>
        </xdr:cNvSpPr>
      </xdr:nvSpPr>
      <xdr:spPr bwMode="auto">
        <a:xfrm>
          <a:off x="6029325" y="542925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endParaRPr lang="ko-KR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518160</xdr:colOff>
      <xdr:row>0</xdr:row>
      <xdr:rowOff>137160</xdr:rowOff>
    </xdr:from>
    <xdr:to>
      <xdr:col>7</xdr:col>
      <xdr:colOff>160020</xdr:colOff>
      <xdr:row>0</xdr:row>
      <xdr:rowOff>838200</xdr:rowOff>
    </xdr:to>
    <xdr:pic>
      <xdr:nvPicPr>
        <xdr:cNvPr id="6634" name="_x96193288" descr="DRW000004f437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7380" y="137160"/>
          <a:ext cx="313944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51204;&#44592;&#48512;&#44284;&#45236;&#50669;&#49436;\3&#50900;%20&#49328;&#52636;&#45236;&#5066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한전보고"/>
      <sheetName val="공용산출"/>
      <sheetName val="산출내역"/>
      <sheetName val="승강기 검침"/>
      <sheetName val="TV수신료보고"/>
      <sheetName val="산출내역 (저압적용)"/>
      <sheetName val="산출내역(교하-구양식)"/>
      <sheetName val="메임검침표"/>
      <sheetName val="단일요금 계산"/>
      <sheetName val="전기조견표"/>
      <sheetName val="고압요금표"/>
      <sheetName val="저압요금표"/>
      <sheetName val="경비체제"/>
      <sheetName val="승강기 검침대장"/>
    </sheetNames>
    <sheetDataSet>
      <sheetData sheetId="0">
        <row r="3">
          <cell r="C3">
            <v>3</v>
          </cell>
        </row>
        <row r="27">
          <cell r="H27">
            <v>384285</v>
          </cell>
        </row>
        <row r="39">
          <cell r="C39">
            <v>1408</v>
          </cell>
        </row>
      </sheetData>
      <sheetData sheetId="1"/>
      <sheetData sheetId="2"/>
      <sheetData sheetId="3">
        <row r="50">
          <cell r="D50">
            <v>17803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tx1">
              <a:alpha val="58000"/>
            </a:schemeClr>
          </a:solidFill>
        </a:ln>
      </a:spPr>
      <a:bodyPr wrap="square" rtlCol="0" anchor="t"/>
      <a:lstStyle>
        <a:defPPr algn="ctr">
          <a:defRPr sz="1100" b="0" i="0" u="none" strike="noStrike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oiseinfo.or.k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48" zoomScaleSheetLayoutView="6" workbookViewId="0"/>
  </sheetViews>
  <sheetFormatPr defaultRowHeight="14.4"/>
  <sheetData/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BL72"/>
  <sheetViews>
    <sheetView view="pageBreakPreview" zoomScaleSheetLayoutView="100" workbookViewId="0">
      <selection activeCell="B1" sqref="B1"/>
    </sheetView>
  </sheetViews>
  <sheetFormatPr defaultColWidth="9.796875" defaultRowHeight="15.75" customHeight="1"/>
  <cols>
    <col min="1" max="1" width="9.796875" style="214"/>
    <col min="2" max="2" width="9.796875" style="215"/>
    <col min="3" max="3" width="9.796875" style="214"/>
    <col min="4" max="4" width="9.796875" style="216"/>
    <col min="5" max="5" width="9.796875" style="214"/>
    <col min="6" max="6" width="16.8984375" style="215" customWidth="1"/>
    <col min="7" max="7" width="16.296875" style="217" customWidth="1"/>
    <col min="8" max="10" width="9.796875" style="208"/>
    <col min="11" max="12" width="10.19921875" style="208" bestFit="1" customWidth="1"/>
    <col min="13" max="27" width="9.796875" style="208"/>
    <col min="28" max="34" width="9.796875" style="219"/>
    <col min="35" max="64" width="9.796875" style="208"/>
    <col min="65" max="16384" width="9.796875" style="214"/>
  </cols>
  <sheetData>
    <row r="1" spans="1:64" ht="18.600000000000001" customHeight="1">
      <c r="A1" s="56" t="s">
        <v>523</v>
      </c>
      <c r="B1" s="20"/>
      <c r="C1" s="56"/>
      <c r="D1" s="320"/>
      <c r="E1" s="56"/>
      <c r="F1" s="20"/>
      <c r="G1" s="321"/>
      <c r="H1" s="56"/>
      <c r="I1" s="56"/>
      <c r="J1" s="56"/>
      <c r="K1" s="56"/>
      <c r="L1" s="56"/>
      <c r="M1" s="56"/>
    </row>
    <row r="2" spans="1:64" s="206" customFormat="1" ht="12" customHeight="1">
      <c r="A2" s="1275"/>
      <c r="B2" s="1275"/>
      <c r="C2" s="1275"/>
      <c r="D2" s="1275"/>
      <c r="E2" s="322"/>
      <c r="F2" s="323"/>
      <c r="G2" s="324">
        <v>140</v>
      </c>
      <c r="H2" s="450"/>
      <c r="I2" s="547" t="s">
        <v>728</v>
      </c>
      <c r="J2" s="547"/>
      <c r="K2" s="547"/>
      <c r="L2" s="547"/>
      <c r="M2" s="547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20"/>
      <c r="AC2" s="220"/>
      <c r="AD2" s="220"/>
      <c r="AE2" s="220"/>
      <c r="AF2" s="220"/>
      <c r="AG2" s="220"/>
      <c r="AH2" s="22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</row>
    <row r="3" spans="1:64" s="206" customFormat="1" ht="15.75" customHeight="1">
      <c r="A3" s="255" t="s">
        <v>709</v>
      </c>
      <c r="B3" s="256" t="s">
        <v>710</v>
      </c>
      <c r="C3" s="361" t="s">
        <v>711</v>
      </c>
      <c r="D3" s="256" t="s">
        <v>712</v>
      </c>
      <c r="E3" s="256" t="s">
        <v>713</v>
      </c>
      <c r="F3" s="361" t="s">
        <v>714</v>
      </c>
      <c r="G3" s="361" t="s">
        <v>715</v>
      </c>
      <c r="I3" s="361" t="s">
        <v>709</v>
      </c>
      <c r="J3" s="325" t="s">
        <v>710</v>
      </c>
      <c r="K3" s="326" t="s">
        <v>729</v>
      </c>
      <c r="L3" s="327" t="s">
        <v>730</v>
      </c>
      <c r="M3" s="361" t="s">
        <v>731</v>
      </c>
      <c r="N3" s="209"/>
      <c r="O3" s="209"/>
      <c r="P3" s="209"/>
      <c r="Q3" s="209"/>
      <c r="R3" s="210" t="s">
        <v>209</v>
      </c>
      <c r="S3" s="200"/>
      <c r="T3" s="200"/>
      <c r="U3" s="200"/>
      <c r="V3" s="200"/>
      <c r="W3" s="200"/>
      <c r="X3" s="200"/>
      <c r="Y3" s="200"/>
      <c r="Z3" s="200"/>
      <c r="AA3" s="200"/>
      <c r="AB3" s="220"/>
      <c r="AC3" s="220"/>
      <c r="AD3" s="220"/>
      <c r="AE3" s="220"/>
      <c r="AF3" s="220"/>
      <c r="AG3" s="220"/>
      <c r="AH3" s="22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</row>
    <row r="4" spans="1:64" s="206" customFormat="1" ht="15.75" customHeight="1">
      <c r="A4" s="1276">
        <v>201</v>
      </c>
      <c r="B4" s="257" t="s">
        <v>716</v>
      </c>
      <c r="C4" s="258">
        <v>32</v>
      </c>
      <c r="D4" s="259">
        <f>M4</f>
        <v>466</v>
      </c>
      <c r="E4" s="260">
        <f>ROUND(D4*G2/C4,-1)</f>
        <v>2040</v>
      </c>
      <c r="F4" s="261">
        <f t="shared" ref="F4:F49" si="0">ROUND(C4*E4,0)</f>
        <v>65280</v>
      </c>
      <c r="G4" s="262" t="s">
        <v>717</v>
      </c>
      <c r="H4" s="328"/>
      <c r="I4" s="1272">
        <v>101</v>
      </c>
      <c r="J4" s="257" t="s">
        <v>716</v>
      </c>
      <c r="K4" s="329">
        <v>9963</v>
      </c>
      <c r="L4" s="329">
        <v>10429</v>
      </c>
      <c r="M4" s="330">
        <f t="shared" ref="M4:M49" si="1">L4-K4</f>
        <v>466</v>
      </c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20"/>
      <c r="AC4" s="220"/>
      <c r="AD4" s="220"/>
      <c r="AE4" s="220"/>
      <c r="AF4" s="220"/>
      <c r="AG4" s="220"/>
      <c r="AH4" s="22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</row>
    <row r="5" spans="1:64" s="206" customFormat="1" ht="15.75" customHeight="1">
      <c r="A5" s="1277"/>
      <c r="B5" s="257" t="s">
        <v>718</v>
      </c>
      <c r="C5" s="258">
        <v>32</v>
      </c>
      <c r="D5" s="259">
        <f t="shared" ref="D5:D49" si="2">M5</f>
        <v>372</v>
      </c>
      <c r="E5" s="260">
        <f>ROUND(D5*G2/C5,-1)</f>
        <v>1630</v>
      </c>
      <c r="F5" s="261">
        <f t="shared" si="0"/>
        <v>52160</v>
      </c>
      <c r="G5" s="262" t="s">
        <v>719</v>
      </c>
      <c r="H5" s="328"/>
      <c r="I5" s="1279"/>
      <c r="J5" s="257" t="s">
        <v>718</v>
      </c>
      <c r="K5" s="329">
        <v>91568</v>
      </c>
      <c r="L5" s="329">
        <v>91940</v>
      </c>
      <c r="M5" s="330">
        <f t="shared" si="1"/>
        <v>372</v>
      </c>
      <c r="N5" s="201"/>
      <c r="O5" s="201"/>
      <c r="P5" s="201"/>
      <c r="Q5" s="201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20"/>
      <c r="AC5" s="220"/>
      <c r="AD5" s="220"/>
      <c r="AE5" s="220"/>
      <c r="AF5" s="220"/>
      <c r="AG5" s="220"/>
      <c r="AH5" s="22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</row>
    <row r="6" spans="1:64" s="206" customFormat="1" ht="15.75" customHeight="1">
      <c r="A6" s="1278"/>
      <c r="B6" s="257" t="s">
        <v>720</v>
      </c>
      <c r="C6" s="258">
        <v>32</v>
      </c>
      <c r="D6" s="259">
        <f t="shared" si="2"/>
        <v>377</v>
      </c>
      <c r="E6" s="260">
        <f>ROUND(D6*G2/C6,-1)</f>
        <v>1650</v>
      </c>
      <c r="F6" s="261">
        <f t="shared" si="0"/>
        <v>52800</v>
      </c>
      <c r="G6" s="262" t="s">
        <v>719</v>
      </c>
      <c r="H6" s="328"/>
      <c r="I6" s="1273"/>
      <c r="J6" s="257" t="s">
        <v>720</v>
      </c>
      <c r="K6" s="329">
        <v>99761</v>
      </c>
      <c r="L6" s="329">
        <v>100138</v>
      </c>
      <c r="M6" s="330">
        <f t="shared" si="1"/>
        <v>377</v>
      </c>
      <c r="N6" s="201"/>
      <c r="O6" s="201"/>
      <c r="P6" s="201"/>
      <c r="Q6" s="201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20"/>
      <c r="AC6" s="220"/>
      <c r="AD6" s="220"/>
      <c r="AE6" s="220"/>
      <c r="AF6" s="220"/>
      <c r="AG6" s="220"/>
      <c r="AH6" s="22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</row>
    <row r="7" spans="1:64" s="206" customFormat="1" ht="15.75" customHeight="1">
      <c r="A7" s="1276">
        <v>202</v>
      </c>
      <c r="B7" s="257" t="s">
        <v>716</v>
      </c>
      <c r="C7" s="258">
        <v>32</v>
      </c>
      <c r="D7" s="259">
        <f t="shared" si="2"/>
        <v>491</v>
      </c>
      <c r="E7" s="260">
        <f>ROUND(D7*G2/C7,-1)</f>
        <v>2150</v>
      </c>
      <c r="F7" s="261">
        <f t="shared" si="0"/>
        <v>68800</v>
      </c>
      <c r="G7" s="262" t="s">
        <v>719</v>
      </c>
      <c r="H7" s="328"/>
      <c r="I7" s="1272">
        <v>102</v>
      </c>
      <c r="J7" s="257" t="s">
        <v>716</v>
      </c>
      <c r="K7" s="329">
        <v>8344</v>
      </c>
      <c r="L7" s="329">
        <v>8835</v>
      </c>
      <c r="M7" s="330">
        <f t="shared" si="1"/>
        <v>491</v>
      </c>
      <c r="N7" s="201"/>
      <c r="O7" s="201"/>
      <c r="P7" s="201"/>
      <c r="Q7" s="201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20"/>
      <c r="AC7" s="220"/>
      <c r="AD7" s="220"/>
      <c r="AE7" s="220"/>
      <c r="AF7" s="220"/>
      <c r="AG7" s="220"/>
      <c r="AH7" s="22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</row>
    <row r="8" spans="1:64" s="206" customFormat="1" ht="15.75" customHeight="1">
      <c r="A8" s="1278"/>
      <c r="B8" s="257" t="s">
        <v>718</v>
      </c>
      <c r="C8" s="258">
        <v>30</v>
      </c>
      <c r="D8" s="259">
        <f t="shared" si="2"/>
        <v>439</v>
      </c>
      <c r="E8" s="260">
        <f>ROUND(D8*G2/C8,-1)</f>
        <v>2050</v>
      </c>
      <c r="F8" s="261">
        <f t="shared" si="0"/>
        <v>61500</v>
      </c>
      <c r="G8" s="262"/>
      <c r="H8" s="328"/>
      <c r="I8" s="1273"/>
      <c r="J8" s="257" t="s">
        <v>718</v>
      </c>
      <c r="K8" s="329">
        <v>7863</v>
      </c>
      <c r="L8" s="329">
        <v>8302</v>
      </c>
      <c r="M8" s="330">
        <f t="shared" si="1"/>
        <v>439</v>
      </c>
      <c r="N8" s="201"/>
      <c r="O8" s="201"/>
      <c r="P8" s="201"/>
      <c r="Q8" s="201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20"/>
      <c r="AC8" s="220"/>
      <c r="AD8" s="220"/>
      <c r="AE8" s="220"/>
      <c r="AF8" s="220"/>
      <c r="AG8" s="220"/>
      <c r="AH8" s="22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</row>
    <row r="9" spans="1:64" s="206" customFormat="1" ht="15.75" customHeight="1">
      <c r="A9" s="1276">
        <v>203</v>
      </c>
      <c r="B9" s="257" t="s">
        <v>716</v>
      </c>
      <c r="C9" s="258">
        <v>30</v>
      </c>
      <c r="D9" s="259">
        <f t="shared" si="2"/>
        <v>331</v>
      </c>
      <c r="E9" s="260">
        <f>ROUND(D9*G2/C9,-1)</f>
        <v>1540</v>
      </c>
      <c r="F9" s="261">
        <f t="shared" si="0"/>
        <v>46200</v>
      </c>
      <c r="G9" s="262"/>
      <c r="H9" s="328"/>
      <c r="I9" s="1272">
        <v>103</v>
      </c>
      <c r="J9" s="257" t="s">
        <v>716</v>
      </c>
      <c r="K9" s="329">
        <v>92481</v>
      </c>
      <c r="L9" s="329">
        <v>92812</v>
      </c>
      <c r="M9" s="330">
        <f t="shared" si="1"/>
        <v>331</v>
      </c>
      <c r="N9" s="201"/>
      <c r="O9" s="201"/>
      <c r="P9" s="201"/>
      <c r="Q9" s="201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20"/>
      <c r="AC9" s="220"/>
      <c r="AD9" s="220"/>
      <c r="AE9" s="220"/>
      <c r="AF9" s="220"/>
      <c r="AG9" s="220"/>
      <c r="AH9" s="22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</row>
    <row r="10" spans="1:64" s="206" customFormat="1" ht="15.75" customHeight="1">
      <c r="A10" s="1278"/>
      <c r="B10" s="257" t="s">
        <v>718</v>
      </c>
      <c r="C10" s="258">
        <v>32</v>
      </c>
      <c r="D10" s="259">
        <f t="shared" si="2"/>
        <v>438</v>
      </c>
      <c r="E10" s="260">
        <f>ROUND(D10*G2/C10,-1)</f>
        <v>1920</v>
      </c>
      <c r="F10" s="261">
        <f t="shared" si="0"/>
        <v>61440</v>
      </c>
      <c r="G10" s="262" t="s">
        <v>719</v>
      </c>
      <c r="H10" s="328"/>
      <c r="I10" s="1273"/>
      <c r="J10" s="257" t="s">
        <v>718</v>
      </c>
      <c r="K10" s="329">
        <v>101519</v>
      </c>
      <c r="L10" s="329">
        <v>101957</v>
      </c>
      <c r="M10" s="330">
        <f t="shared" si="1"/>
        <v>438</v>
      </c>
      <c r="N10" s="201"/>
      <c r="O10" s="201"/>
      <c r="P10" s="201"/>
      <c r="Q10" s="201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20"/>
      <c r="AC10" s="220"/>
      <c r="AD10" s="220"/>
      <c r="AE10" s="220"/>
      <c r="AF10" s="220"/>
      <c r="AG10" s="220"/>
      <c r="AH10" s="22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</row>
    <row r="11" spans="1:64" s="206" customFormat="1" ht="15.75" customHeight="1">
      <c r="A11" s="1276">
        <v>204</v>
      </c>
      <c r="B11" s="257" t="s">
        <v>716</v>
      </c>
      <c r="C11" s="258">
        <v>18</v>
      </c>
      <c r="D11" s="259">
        <f t="shared" si="2"/>
        <v>248</v>
      </c>
      <c r="E11" s="260">
        <f>ROUND(D11*G2/C11,-1)</f>
        <v>1930</v>
      </c>
      <c r="F11" s="261">
        <f t="shared" si="0"/>
        <v>34740</v>
      </c>
      <c r="G11" s="262" t="s">
        <v>721</v>
      </c>
      <c r="H11" s="328"/>
      <c r="I11" s="1272">
        <v>104</v>
      </c>
      <c r="J11" s="257" t="s">
        <v>716</v>
      </c>
      <c r="K11" s="329">
        <v>57167</v>
      </c>
      <c r="L11" s="329">
        <v>57415</v>
      </c>
      <c r="M11" s="330">
        <f t="shared" si="1"/>
        <v>248</v>
      </c>
      <c r="N11" s="201"/>
      <c r="O11" s="201"/>
      <c r="P11" s="201"/>
      <c r="Q11" s="201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20"/>
      <c r="AC11" s="220"/>
      <c r="AD11" s="220"/>
      <c r="AE11" s="220"/>
      <c r="AF11" s="220"/>
      <c r="AG11" s="220"/>
      <c r="AH11" s="22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</row>
    <row r="12" spans="1:64" s="206" customFormat="1" ht="15.75" customHeight="1">
      <c r="A12" s="1277"/>
      <c r="B12" s="257" t="s">
        <v>718</v>
      </c>
      <c r="C12" s="258">
        <v>22</v>
      </c>
      <c r="D12" s="259">
        <f t="shared" si="2"/>
        <v>372</v>
      </c>
      <c r="E12" s="260">
        <f>ROUND(D12*G2/C12,-1)</f>
        <v>2370</v>
      </c>
      <c r="F12" s="261">
        <f t="shared" si="0"/>
        <v>52140</v>
      </c>
      <c r="G12" s="262"/>
      <c r="H12" s="328"/>
      <c r="I12" s="1279"/>
      <c r="J12" s="257" t="s">
        <v>718</v>
      </c>
      <c r="K12" s="329">
        <v>77264</v>
      </c>
      <c r="L12" s="329">
        <v>77636</v>
      </c>
      <c r="M12" s="330">
        <f t="shared" si="1"/>
        <v>372</v>
      </c>
      <c r="N12" s="201"/>
      <c r="O12" s="201"/>
      <c r="P12" s="201"/>
      <c r="Q12" s="201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20"/>
      <c r="AC12" s="220"/>
      <c r="AD12" s="220"/>
      <c r="AE12" s="220"/>
      <c r="AF12" s="220"/>
      <c r="AG12" s="220"/>
      <c r="AH12" s="22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</row>
    <row r="13" spans="1:64" s="206" customFormat="1" ht="15.75" customHeight="1">
      <c r="A13" s="1278"/>
      <c r="B13" s="257" t="s">
        <v>720</v>
      </c>
      <c r="C13" s="258">
        <v>32</v>
      </c>
      <c r="D13" s="259">
        <f t="shared" si="2"/>
        <v>465</v>
      </c>
      <c r="E13" s="260">
        <f>ROUND(D13*G2/C13,-1)</f>
        <v>2030</v>
      </c>
      <c r="F13" s="261">
        <f t="shared" si="0"/>
        <v>64960</v>
      </c>
      <c r="G13" s="262" t="s">
        <v>719</v>
      </c>
      <c r="H13" s="328"/>
      <c r="I13" s="1273"/>
      <c r="J13" s="257" t="s">
        <v>720</v>
      </c>
      <c r="K13" s="329">
        <v>9145</v>
      </c>
      <c r="L13" s="329">
        <v>9610</v>
      </c>
      <c r="M13" s="330">
        <f t="shared" si="1"/>
        <v>465</v>
      </c>
      <c r="N13" s="201"/>
      <c r="O13" s="201"/>
      <c r="P13" s="201"/>
      <c r="Q13" s="201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20"/>
      <c r="AC13" s="220"/>
      <c r="AD13" s="220"/>
      <c r="AE13" s="220"/>
      <c r="AF13" s="220"/>
      <c r="AG13" s="220"/>
      <c r="AH13" s="22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</row>
    <row r="14" spans="1:64" s="206" customFormat="1" ht="15.75" customHeight="1">
      <c r="A14" s="1276">
        <v>205</v>
      </c>
      <c r="B14" s="257" t="s">
        <v>716</v>
      </c>
      <c r="C14" s="258">
        <v>32</v>
      </c>
      <c r="D14" s="259">
        <f t="shared" si="2"/>
        <v>424</v>
      </c>
      <c r="E14" s="260">
        <f>ROUND(D14*G2/C14,-1)</f>
        <v>1860</v>
      </c>
      <c r="F14" s="261">
        <f t="shared" si="0"/>
        <v>59520</v>
      </c>
      <c r="G14" s="262" t="s">
        <v>717</v>
      </c>
      <c r="H14" s="328"/>
      <c r="I14" s="1272">
        <v>105</v>
      </c>
      <c r="J14" s="257" t="s">
        <v>716</v>
      </c>
      <c r="K14" s="329">
        <v>91819</v>
      </c>
      <c r="L14" s="329">
        <v>92243</v>
      </c>
      <c r="M14" s="330">
        <f t="shared" si="1"/>
        <v>424</v>
      </c>
      <c r="N14" s="201"/>
      <c r="O14" s="201"/>
      <c r="P14" s="201"/>
      <c r="Q14" s="201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20"/>
      <c r="AC14" s="220"/>
      <c r="AD14" s="220"/>
      <c r="AE14" s="220"/>
      <c r="AF14" s="220"/>
      <c r="AG14" s="220"/>
      <c r="AH14" s="22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</row>
    <row r="15" spans="1:64" s="206" customFormat="1" ht="15.75" customHeight="1">
      <c r="A15" s="1277"/>
      <c r="B15" s="257" t="s">
        <v>718</v>
      </c>
      <c r="C15" s="258">
        <v>32</v>
      </c>
      <c r="D15" s="259">
        <f t="shared" si="2"/>
        <v>394</v>
      </c>
      <c r="E15" s="260">
        <f>ROUND(D15*G2/C15,-1)</f>
        <v>1720</v>
      </c>
      <c r="F15" s="261">
        <f t="shared" si="0"/>
        <v>55040</v>
      </c>
      <c r="G15" s="262" t="s">
        <v>721</v>
      </c>
      <c r="H15" s="328"/>
      <c r="I15" s="1279"/>
      <c r="J15" s="257" t="s">
        <v>718</v>
      </c>
      <c r="K15" s="329">
        <v>96373</v>
      </c>
      <c r="L15" s="329">
        <v>96767</v>
      </c>
      <c r="M15" s="330">
        <f t="shared" si="1"/>
        <v>394</v>
      </c>
      <c r="N15" s="201"/>
      <c r="O15" s="201"/>
      <c r="P15" s="201"/>
      <c r="Q15" s="201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20"/>
      <c r="AC15" s="220"/>
      <c r="AD15" s="220"/>
      <c r="AE15" s="220"/>
      <c r="AF15" s="220"/>
      <c r="AG15" s="220"/>
      <c r="AH15" s="22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</row>
    <row r="16" spans="1:64" s="206" customFormat="1" ht="15.75" customHeight="1">
      <c r="A16" s="1277"/>
      <c r="B16" s="257" t="s">
        <v>720</v>
      </c>
      <c r="C16" s="258">
        <v>32</v>
      </c>
      <c r="D16" s="259">
        <f t="shared" si="2"/>
        <v>358</v>
      </c>
      <c r="E16" s="260">
        <f>ROUND(D16*G2/C16,-1)</f>
        <v>1570</v>
      </c>
      <c r="F16" s="261">
        <f t="shared" si="0"/>
        <v>50240</v>
      </c>
      <c r="G16" s="262" t="s">
        <v>719</v>
      </c>
      <c r="H16" s="328"/>
      <c r="I16" s="1279"/>
      <c r="J16" s="257" t="s">
        <v>720</v>
      </c>
      <c r="K16" s="329">
        <v>84338</v>
      </c>
      <c r="L16" s="329">
        <v>84696</v>
      </c>
      <c r="M16" s="330">
        <f t="shared" si="1"/>
        <v>358</v>
      </c>
      <c r="N16" s="201"/>
      <c r="O16" s="201"/>
      <c r="P16" s="201"/>
      <c r="Q16" s="201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20"/>
      <c r="AC16" s="220"/>
      <c r="AD16" s="220"/>
      <c r="AE16" s="220"/>
      <c r="AF16" s="220"/>
      <c r="AG16" s="220"/>
      <c r="AH16" s="22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</row>
    <row r="17" spans="1:64" s="206" customFormat="1" ht="15.75" customHeight="1">
      <c r="A17" s="1278"/>
      <c r="B17" s="257" t="s">
        <v>722</v>
      </c>
      <c r="C17" s="258">
        <v>30</v>
      </c>
      <c r="D17" s="259">
        <f t="shared" si="2"/>
        <v>399</v>
      </c>
      <c r="E17" s="260">
        <f>ROUND(D17*G2/C17,-1)</f>
        <v>1860</v>
      </c>
      <c r="F17" s="261">
        <f t="shared" si="0"/>
        <v>55800</v>
      </c>
      <c r="G17" s="262"/>
      <c r="H17" s="328"/>
      <c r="I17" s="1273"/>
      <c r="J17" s="257" t="s">
        <v>722</v>
      </c>
      <c r="K17" s="329">
        <v>94617</v>
      </c>
      <c r="L17" s="329">
        <v>95016</v>
      </c>
      <c r="M17" s="330">
        <f t="shared" si="1"/>
        <v>399</v>
      </c>
      <c r="N17" s="201"/>
      <c r="O17" s="201"/>
      <c r="P17" s="201"/>
      <c r="Q17" s="201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20"/>
      <c r="AC17" s="220"/>
      <c r="AD17" s="220"/>
      <c r="AE17" s="220"/>
      <c r="AF17" s="220"/>
      <c r="AG17" s="220"/>
      <c r="AH17" s="22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</row>
    <row r="18" spans="1:64" s="206" customFormat="1" ht="15.75" customHeight="1">
      <c r="A18" s="1276">
        <v>206</v>
      </c>
      <c r="B18" s="257" t="s">
        <v>716</v>
      </c>
      <c r="C18" s="258">
        <v>32</v>
      </c>
      <c r="D18" s="259">
        <f t="shared" si="2"/>
        <v>490</v>
      </c>
      <c r="E18" s="260">
        <f>ROUND(D18*G2/C18,-1)</f>
        <v>2140</v>
      </c>
      <c r="F18" s="261">
        <f t="shared" si="0"/>
        <v>68480</v>
      </c>
      <c r="G18" s="262" t="s">
        <v>723</v>
      </c>
      <c r="H18" s="328"/>
      <c r="I18" s="1272">
        <v>106</v>
      </c>
      <c r="J18" s="257" t="s">
        <v>716</v>
      </c>
      <c r="K18" s="329">
        <v>3955</v>
      </c>
      <c r="L18" s="329">
        <v>4445</v>
      </c>
      <c r="M18" s="330">
        <f t="shared" si="1"/>
        <v>490</v>
      </c>
      <c r="N18" s="201"/>
      <c r="O18" s="201"/>
      <c r="P18" s="201"/>
      <c r="Q18" s="201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20"/>
      <c r="AC18" s="220"/>
      <c r="AD18" s="220"/>
      <c r="AE18" s="220"/>
      <c r="AF18" s="220"/>
      <c r="AG18" s="220"/>
      <c r="AH18" s="22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</row>
    <row r="19" spans="1:64" s="206" customFormat="1" ht="15.75" customHeight="1">
      <c r="A19" s="1278"/>
      <c r="B19" s="257" t="s">
        <v>718</v>
      </c>
      <c r="C19" s="258">
        <v>32</v>
      </c>
      <c r="D19" s="259">
        <f t="shared" si="2"/>
        <v>447</v>
      </c>
      <c r="E19" s="260">
        <f>ROUND(D19*G2/C19,-1)</f>
        <v>1960</v>
      </c>
      <c r="F19" s="261">
        <f t="shared" si="0"/>
        <v>62720</v>
      </c>
      <c r="G19" s="262" t="s">
        <v>922</v>
      </c>
      <c r="H19" s="328"/>
      <c r="I19" s="1273"/>
      <c r="J19" s="257" t="s">
        <v>718</v>
      </c>
      <c r="K19" s="329">
        <v>2681</v>
      </c>
      <c r="L19" s="329">
        <v>3128</v>
      </c>
      <c r="M19" s="330">
        <f t="shared" si="1"/>
        <v>447</v>
      </c>
      <c r="N19" s="201"/>
      <c r="O19" s="201"/>
      <c r="P19" s="201"/>
      <c r="Q19" s="201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20"/>
      <c r="AC19" s="220"/>
      <c r="AD19" s="220"/>
      <c r="AE19" s="220"/>
      <c r="AF19" s="220"/>
      <c r="AG19" s="220"/>
      <c r="AH19" s="22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</row>
    <row r="20" spans="1:64" s="206" customFormat="1" ht="15.75" customHeight="1">
      <c r="A20" s="1276">
        <v>207</v>
      </c>
      <c r="B20" s="257" t="s">
        <v>716</v>
      </c>
      <c r="C20" s="258">
        <v>30</v>
      </c>
      <c r="D20" s="259">
        <f t="shared" si="2"/>
        <v>415</v>
      </c>
      <c r="E20" s="260">
        <f>ROUND(D20*G2/C20,-1)</f>
        <v>1940</v>
      </c>
      <c r="F20" s="261">
        <f t="shared" si="0"/>
        <v>58200</v>
      </c>
      <c r="G20" s="262"/>
      <c r="H20" s="328"/>
      <c r="I20" s="1272">
        <v>107</v>
      </c>
      <c r="J20" s="257" t="s">
        <v>716</v>
      </c>
      <c r="K20" s="329">
        <v>99790</v>
      </c>
      <c r="L20" s="329">
        <v>100205</v>
      </c>
      <c r="M20" s="330">
        <f t="shared" si="1"/>
        <v>415</v>
      </c>
      <c r="N20" s="201"/>
      <c r="O20" s="201"/>
      <c r="P20" s="201"/>
      <c r="Q20" s="201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20"/>
      <c r="AC20" s="220"/>
      <c r="AD20" s="220"/>
      <c r="AE20" s="220"/>
      <c r="AF20" s="220"/>
      <c r="AG20" s="220"/>
      <c r="AH20" s="22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</row>
    <row r="21" spans="1:64" s="206" customFormat="1" ht="15.75" customHeight="1">
      <c r="A21" s="1278"/>
      <c r="B21" s="257" t="s">
        <v>718</v>
      </c>
      <c r="C21" s="258">
        <v>32</v>
      </c>
      <c r="D21" s="259">
        <f t="shared" si="2"/>
        <v>381</v>
      </c>
      <c r="E21" s="260">
        <f>ROUND(D21*G2/C21,-1)</f>
        <v>1670</v>
      </c>
      <c r="F21" s="261">
        <f t="shared" si="0"/>
        <v>53440</v>
      </c>
      <c r="G21" s="262" t="s">
        <v>724</v>
      </c>
      <c r="H21" s="328"/>
      <c r="I21" s="1273"/>
      <c r="J21" s="257" t="s">
        <v>718</v>
      </c>
      <c r="K21" s="329">
        <v>99572</v>
      </c>
      <c r="L21" s="329">
        <v>99953</v>
      </c>
      <c r="M21" s="330">
        <f t="shared" si="1"/>
        <v>381</v>
      </c>
      <c r="N21" s="201"/>
      <c r="O21" s="201"/>
      <c r="P21" s="201"/>
      <c r="Q21" s="201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21"/>
      <c r="AC21" s="221"/>
      <c r="AD21" s="221"/>
      <c r="AE21" s="222"/>
      <c r="AF21" s="222"/>
      <c r="AG21" s="220"/>
      <c r="AH21" s="22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</row>
    <row r="22" spans="1:64" s="206" customFormat="1" ht="15.75" customHeight="1">
      <c r="A22" s="1276">
        <v>208</v>
      </c>
      <c r="B22" s="257" t="s">
        <v>716</v>
      </c>
      <c r="C22" s="258">
        <v>30</v>
      </c>
      <c r="D22" s="259">
        <f t="shared" si="2"/>
        <v>407</v>
      </c>
      <c r="E22" s="260">
        <f>ROUND(D22*G2/C22,-1)</f>
        <v>1900</v>
      </c>
      <c r="F22" s="261">
        <f t="shared" si="0"/>
        <v>57000</v>
      </c>
      <c r="G22" s="223"/>
      <c r="H22" s="328"/>
      <c r="I22" s="1272">
        <v>108</v>
      </c>
      <c r="J22" s="257" t="s">
        <v>716</v>
      </c>
      <c r="K22" s="329">
        <v>96009</v>
      </c>
      <c r="L22" s="329">
        <v>96416</v>
      </c>
      <c r="M22" s="330">
        <f t="shared" si="1"/>
        <v>407</v>
      </c>
      <c r="N22" s="201"/>
      <c r="O22" s="201"/>
      <c r="P22" s="201"/>
      <c r="Q22" s="201"/>
      <c r="R22" s="200"/>
      <c r="S22" s="200"/>
      <c r="T22" s="200"/>
      <c r="U22" s="200"/>
      <c r="V22" s="1274" t="s">
        <v>203</v>
      </c>
      <c r="W22" s="1274"/>
      <c r="X22" s="1282">
        <v>200</v>
      </c>
      <c r="Y22" s="1282"/>
      <c r="Z22" s="1282"/>
      <c r="AA22" s="1282"/>
      <c r="AB22" s="221"/>
      <c r="AC22" s="221"/>
      <c r="AD22" s="221"/>
      <c r="AE22" s="222"/>
      <c r="AF22" s="222"/>
      <c r="AG22" s="220"/>
      <c r="AH22" s="22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</row>
    <row r="23" spans="1:64" s="206" customFormat="1" ht="15.75" customHeight="1">
      <c r="A23" s="1278"/>
      <c r="B23" s="257" t="s">
        <v>718</v>
      </c>
      <c r="C23" s="258">
        <v>20</v>
      </c>
      <c r="D23" s="259">
        <f t="shared" si="2"/>
        <v>295</v>
      </c>
      <c r="E23" s="260">
        <f>ROUND(D23*G2/C23,-1)</f>
        <v>2070</v>
      </c>
      <c r="F23" s="261">
        <f t="shared" si="0"/>
        <v>41400</v>
      </c>
      <c r="G23" s="262"/>
      <c r="H23" s="328"/>
      <c r="I23" s="1273"/>
      <c r="J23" s="257" t="s">
        <v>718</v>
      </c>
      <c r="K23" s="329">
        <v>71207</v>
      </c>
      <c r="L23" s="329">
        <v>71502</v>
      </c>
      <c r="M23" s="330">
        <f t="shared" si="1"/>
        <v>295</v>
      </c>
      <c r="N23" s="201"/>
      <c r="O23" s="201"/>
      <c r="P23" s="201"/>
      <c r="Q23" s="201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21"/>
      <c r="AC23" s="221"/>
      <c r="AD23" s="221"/>
      <c r="AE23" s="222"/>
      <c r="AF23" s="222"/>
      <c r="AG23" s="220"/>
      <c r="AH23" s="22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</row>
    <row r="24" spans="1:64" s="206" customFormat="1" ht="15.75" customHeight="1">
      <c r="A24" s="1276">
        <v>209</v>
      </c>
      <c r="B24" s="257" t="s">
        <v>716</v>
      </c>
      <c r="C24" s="258">
        <v>32</v>
      </c>
      <c r="D24" s="259">
        <f t="shared" si="2"/>
        <v>448</v>
      </c>
      <c r="E24" s="260">
        <f>ROUND(D24*G2/C24,-1)</f>
        <v>1960</v>
      </c>
      <c r="F24" s="261">
        <f t="shared" si="0"/>
        <v>62720</v>
      </c>
      <c r="G24" s="262" t="s">
        <v>719</v>
      </c>
      <c r="H24" s="328"/>
      <c r="I24" s="1272">
        <v>109</v>
      </c>
      <c r="J24" s="257" t="s">
        <v>716</v>
      </c>
      <c r="K24" s="329">
        <v>13018</v>
      </c>
      <c r="L24" s="329">
        <v>13466</v>
      </c>
      <c r="M24" s="330">
        <f t="shared" si="1"/>
        <v>448</v>
      </c>
      <c r="N24" s="201"/>
      <c r="O24" s="201"/>
      <c r="P24" s="201"/>
      <c r="Q24" s="201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21"/>
      <c r="AC24" s="221"/>
      <c r="AD24" s="221"/>
      <c r="AE24" s="222"/>
      <c r="AF24" s="222"/>
      <c r="AG24" s="220"/>
      <c r="AH24" s="22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</row>
    <row r="25" spans="1:64" s="206" customFormat="1" ht="15.75" customHeight="1">
      <c r="A25" s="1277"/>
      <c r="B25" s="257" t="s">
        <v>718</v>
      </c>
      <c r="C25" s="258">
        <v>32</v>
      </c>
      <c r="D25" s="259">
        <f t="shared" si="2"/>
        <v>495</v>
      </c>
      <c r="E25" s="260">
        <f>ROUND(D25*G2/C25,-1)</f>
        <v>2170</v>
      </c>
      <c r="F25" s="261">
        <f t="shared" si="0"/>
        <v>69440</v>
      </c>
      <c r="G25" s="262" t="s">
        <v>719</v>
      </c>
      <c r="H25" s="328"/>
      <c r="I25" s="1279"/>
      <c r="J25" s="257" t="s">
        <v>718</v>
      </c>
      <c r="K25" s="329">
        <v>3264</v>
      </c>
      <c r="L25" s="329">
        <v>3759</v>
      </c>
      <c r="M25" s="330">
        <f t="shared" si="1"/>
        <v>495</v>
      </c>
      <c r="N25" s="201"/>
      <c r="O25" s="201"/>
      <c r="P25" s="201"/>
      <c r="Q25" s="201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21"/>
      <c r="AC25" s="221"/>
      <c r="AD25" s="221"/>
      <c r="AE25" s="222"/>
      <c r="AF25" s="222"/>
      <c r="AG25" s="220"/>
      <c r="AH25" s="22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</row>
    <row r="26" spans="1:64" s="206" customFormat="1" ht="15.75" customHeight="1">
      <c r="A26" s="1278"/>
      <c r="B26" s="257" t="s">
        <v>720</v>
      </c>
      <c r="C26" s="258">
        <v>32</v>
      </c>
      <c r="D26" s="259">
        <f t="shared" si="2"/>
        <v>585</v>
      </c>
      <c r="E26" s="260">
        <f>ROUND(D26*G2/C26,-1)</f>
        <v>2560</v>
      </c>
      <c r="F26" s="261">
        <f t="shared" si="0"/>
        <v>81920</v>
      </c>
      <c r="G26" s="262" t="s">
        <v>725</v>
      </c>
      <c r="H26" s="328"/>
      <c r="I26" s="1273"/>
      <c r="J26" s="257" t="s">
        <v>720</v>
      </c>
      <c r="K26" s="329">
        <v>12966</v>
      </c>
      <c r="L26" s="329">
        <v>13551</v>
      </c>
      <c r="M26" s="330">
        <f t="shared" si="1"/>
        <v>585</v>
      </c>
      <c r="N26" s="201"/>
      <c r="O26" s="201"/>
      <c r="P26" s="201"/>
      <c r="Q26" s="201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21"/>
      <c r="AC26" s="221"/>
      <c r="AD26" s="221"/>
      <c r="AE26" s="222"/>
      <c r="AF26" s="222"/>
      <c r="AG26" s="220"/>
      <c r="AH26" s="22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</row>
    <row r="27" spans="1:64" s="206" customFormat="1" ht="15.75" customHeight="1">
      <c r="A27" s="1280">
        <v>210</v>
      </c>
      <c r="B27" s="152" t="s">
        <v>716</v>
      </c>
      <c r="C27" s="153">
        <v>30</v>
      </c>
      <c r="D27" s="154">
        <f t="shared" si="2"/>
        <v>449</v>
      </c>
      <c r="E27" s="155">
        <f>ROUND(D27*G2/C27,-1)</f>
        <v>2100</v>
      </c>
      <c r="F27" s="156">
        <f t="shared" si="0"/>
        <v>63000</v>
      </c>
      <c r="G27" s="223" t="s">
        <v>717</v>
      </c>
      <c r="H27" s="331">
        <v>42503</v>
      </c>
      <c r="I27" s="1272">
        <v>110</v>
      </c>
      <c r="J27" s="257" t="s">
        <v>716</v>
      </c>
      <c r="K27" s="329">
        <v>5629</v>
      </c>
      <c r="L27" s="329">
        <v>6078</v>
      </c>
      <c r="M27" s="330">
        <f t="shared" si="1"/>
        <v>449</v>
      </c>
      <c r="N27" s="201"/>
      <c r="O27" s="201"/>
      <c r="P27" s="201"/>
      <c r="Q27" s="201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21"/>
      <c r="AC27" s="221"/>
      <c r="AD27" s="221"/>
      <c r="AE27" s="222"/>
      <c r="AF27" s="222"/>
      <c r="AG27" s="220"/>
      <c r="AH27" s="22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</row>
    <row r="28" spans="1:64" s="206" customFormat="1" ht="15.75" customHeight="1">
      <c r="A28" s="1283"/>
      <c r="B28" s="152" t="s">
        <v>718</v>
      </c>
      <c r="C28" s="153">
        <v>30</v>
      </c>
      <c r="D28" s="154">
        <f t="shared" si="2"/>
        <v>444</v>
      </c>
      <c r="E28" s="155">
        <f>ROUND(D28*G2/C28,-1)</f>
        <v>2070</v>
      </c>
      <c r="F28" s="156">
        <f t="shared" si="0"/>
        <v>62100</v>
      </c>
      <c r="G28" s="223"/>
      <c r="H28" s="328"/>
      <c r="I28" s="1279"/>
      <c r="J28" s="257" t="s">
        <v>718</v>
      </c>
      <c r="K28" s="329">
        <v>6998</v>
      </c>
      <c r="L28" s="329">
        <v>7442</v>
      </c>
      <c r="M28" s="330">
        <f t="shared" si="1"/>
        <v>444</v>
      </c>
      <c r="N28" s="201"/>
      <c r="O28" s="201"/>
      <c r="P28" s="201"/>
      <c r="Q28" s="201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21"/>
      <c r="AC28" s="221"/>
      <c r="AD28" s="221"/>
      <c r="AE28" s="222"/>
      <c r="AF28" s="222"/>
      <c r="AG28" s="220"/>
      <c r="AH28" s="22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</row>
    <row r="29" spans="1:64" s="206" customFormat="1" ht="15.75" customHeight="1">
      <c r="A29" s="1281"/>
      <c r="B29" s="152" t="s">
        <v>720</v>
      </c>
      <c r="C29" s="153">
        <v>30</v>
      </c>
      <c r="D29" s="154">
        <f t="shared" si="2"/>
        <v>448</v>
      </c>
      <c r="E29" s="155">
        <f>ROUND(D29*G2/C29,-1)</f>
        <v>2090</v>
      </c>
      <c r="F29" s="156">
        <f t="shared" si="0"/>
        <v>62700</v>
      </c>
      <c r="G29" s="223"/>
      <c r="H29" s="328"/>
      <c r="I29" s="1273"/>
      <c r="J29" s="257" t="s">
        <v>720</v>
      </c>
      <c r="K29" s="329">
        <v>7091</v>
      </c>
      <c r="L29" s="329">
        <v>7539</v>
      </c>
      <c r="M29" s="330">
        <f t="shared" si="1"/>
        <v>448</v>
      </c>
      <c r="N29" s="201"/>
      <c r="O29" s="201"/>
      <c r="P29" s="201"/>
      <c r="Q29" s="201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21"/>
      <c r="AC29" s="221"/>
      <c r="AD29" s="221"/>
      <c r="AE29" s="222"/>
      <c r="AF29" s="222"/>
      <c r="AG29" s="220"/>
      <c r="AH29" s="22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</row>
    <row r="30" spans="1:64" s="206" customFormat="1" ht="15.75" customHeight="1">
      <c r="A30" s="1280">
        <v>211</v>
      </c>
      <c r="B30" s="152" t="s">
        <v>716</v>
      </c>
      <c r="C30" s="153">
        <v>30</v>
      </c>
      <c r="D30" s="154">
        <f t="shared" si="2"/>
        <v>444</v>
      </c>
      <c r="E30" s="155">
        <f>ROUND(D30*G2/C30,-1)</f>
        <v>2070</v>
      </c>
      <c r="F30" s="156">
        <f t="shared" si="0"/>
        <v>62100</v>
      </c>
      <c r="G30" s="223"/>
      <c r="H30" s="328"/>
      <c r="I30" s="1272">
        <v>111</v>
      </c>
      <c r="J30" s="257" t="s">
        <v>716</v>
      </c>
      <c r="K30" s="329">
        <v>99319</v>
      </c>
      <c r="L30" s="329">
        <v>99763</v>
      </c>
      <c r="M30" s="330">
        <f t="shared" si="1"/>
        <v>444</v>
      </c>
      <c r="N30" s="201"/>
      <c r="O30" s="201"/>
      <c r="P30" s="201"/>
      <c r="Q30" s="201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21"/>
      <c r="AC30" s="221"/>
      <c r="AD30" s="221"/>
      <c r="AE30" s="222"/>
      <c r="AF30" s="222"/>
      <c r="AG30" s="220"/>
      <c r="AH30" s="22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</row>
    <row r="31" spans="1:64" s="206" customFormat="1" ht="15.75" customHeight="1">
      <c r="A31" s="1281"/>
      <c r="B31" s="152" t="s">
        <v>718</v>
      </c>
      <c r="C31" s="153">
        <v>32</v>
      </c>
      <c r="D31" s="154">
        <f t="shared" si="2"/>
        <v>422</v>
      </c>
      <c r="E31" s="155">
        <f>ROUND(D31*G2/C31,-1)</f>
        <v>1850</v>
      </c>
      <c r="F31" s="156">
        <f t="shared" si="0"/>
        <v>59200</v>
      </c>
      <c r="G31" s="223" t="s">
        <v>719</v>
      </c>
      <c r="H31" s="328"/>
      <c r="I31" s="1273"/>
      <c r="J31" s="257" t="s">
        <v>718</v>
      </c>
      <c r="K31" s="329">
        <v>99881</v>
      </c>
      <c r="L31" s="329">
        <v>100303</v>
      </c>
      <c r="M31" s="330">
        <f t="shared" si="1"/>
        <v>422</v>
      </c>
      <c r="N31" s="201"/>
      <c r="O31" s="201"/>
      <c r="P31" s="201"/>
      <c r="Q31" s="201"/>
      <c r="R31" s="202"/>
      <c r="S31" s="200"/>
      <c r="T31" s="200"/>
      <c r="U31" s="200"/>
      <c r="V31" s="200"/>
      <c r="W31" s="200"/>
      <c r="X31" s="200"/>
      <c r="Y31" s="212"/>
      <c r="Z31" s="212"/>
      <c r="AA31" s="212"/>
      <c r="AB31" s="222"/>
      <c r="AC31" s="222"/>
      <c r="AD31" s="220"/>
      <c r="AE31" s="220"/>
      <c r="AF31" s="220"/>
      <c r="AG31" s="220"/>
      <c r="AH31" s="22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</row>
    <row r="32" spans="1:64" s="206" customFormat="1" ht="15.75" customHeight="1">
      <c r="A32" s="1280">
        <v>212</v>
      </c>
      <c r="B32" s="152" t="s">
        <v>716</v>
      </c>
      <c r="C32" s="153">
        <v>34</v>
      </c>
      <c r="D32" s="154">
        <f t="shared" si="2"/>
        <v>559</v>
      </c>
      <c r="E32" s="155">
        <f>ROUND(D32*G2/C32,-1)</f>
        <v>2300</v>
      </c>
      <c r="F32" s="156">
        <f t="shared" si="0"/>
        <v>78200</v>
      </c>
      <c r="G32" s="223" t="s">
        <v>726</v>
      </c>
      <c r="H32" s="328"/>
      <c r="I32" s="1272">
        <v>112</v>
      </c>
      <c r="J32" s="257" t="s">
        <v>716</v>
      </c>
      <c r="K32" s="725">
        <v>19617</v>
      </c>
      <c r="L32" s="329">
        <v>20176</v>
      </c>
      <c r="M32" s="330">
        <f t="shared" si="1"/>
        <v>559</v>
      </c>
      <c r="N32" s="201"/>
      <c r="O32" s="201"/>
      <c r="P32" s="201"/>
      <c r="Q32" s="201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21"/>
      <c r="AC32" s="221"/>
      <c r="AD32" s="221"/>
      <c r="AE32" s="222"/>
      <c r="AF32" s="222"/>
      <c r="AG32" s="220"/>
      <c r="AH32" s="22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</row>
    <row r="33" spans="1:64" s="206" customFormat="1" ht="15.75" customHeight="1">
      <c r="A33" s="1283"/>
      <c r="B33" s="152" t="s">
        <v>718</v>
      </c>
      <c r="C33" s="153">
        <v>34</v>
      </c>
      <c r="D33" s="154">
        <f t="shared" si="2"/>
        <v>518</v>
      </c>
      <c r="E33" s="155">
        <f>ROUND(D33*G2/C33,-1)</f>
        <v>2130</v>
      </c>
      <c r="F33" s="156">
        <f t="shared" si="0"/>
        <v>72420</v>
      </c>
      <c r="G33" s="223" t="s">
        <v>726</v>
      </c>
      <c r="H33" s="328"/>
      <c r="I33" s="1279"/>
      <c r="J33" s="257" t="s">
        <v>718</v>
      </c>
      <c r="K33" s="329">
        <v>13651</v>
      </c>
      <c r="L33" s="329">
        <v>14169</v>
      </c>
      <c r="M33" s="330">
        <f t="shared" si="1"/>
        <v>518</v>
      </c>
      <c r="N33" s="201"/>
      <c r="O33" s="201"/>
      <c r="P33" s="201"/>
      <c r="Q33" s="201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21"/>
      <c r="AC33" s="221"/>
      <c r="AD33" s="221"/>
      <c r="AE33" s="222"/>
      <c r="AF33" s="222"/>
      <c r="AG33" s="220"/>
      <c r="AH33" s="22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</row>
    <row r="34" spans="1:64" s="206" customFormat="1" ht="15.75" customHeight="1">
      <c r="A34" s="1281"/>
      <c r="B34" s="152" t="s">
        <v>720</v>
      </c>
      <c r="C34" s="153">
        <v>34</v>
      </c>
      <c r="D34" s="154">
        <f t="shared" si="2"/>
        <v>531</v>
      </c>
      <c r="E34" s="155">
        <f>ROUND(D34*G2/C34,-1)</f>
        <v>2190</v>
      </c>
      <c r="F34" s="156">
        <f t="shared" si="0"/>
        <v>74460</v>
      </c>
      <c r="G34" s="223" t="s">
        <v>726</v>
      </c>
      <c r="H34" s="328"/>
      <c r="I34" s="1273"/>
      <c r="J34" s="257" t="s">
        <v>720</v>
      </c>
      <c r="K34" s="329">
        <v>22877</v>
      </c>
      <c r="L34" s="329">
        <v>23408</v>
      </c>
      <c r="M34" s="330">
        <f t="shared" si="1"/>
        <v>531</v>
      </c>
      <c r="N34" s="201"/>
      <c r="O34" s="201"/>
      <c r="P34" s="201"/>
      <c r="Q34" s="201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21"/>
      <c r="AC34" s="221"/>
      <c r="AD34" s="221"/>
      <c r="AE34" s="222"/>
      <c r="AF34" s="222"/>
      <c r="AG34" s="220"/>
      <c r="AH34" s="22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</row>
    <row r="35" spans="1:64" s="206" customFormat="1" ht="15.75" customHeight="1">
      <c r="A35" s="1280">
        <v>213</v>
      </c>
      <c r="B35" s="152" t="s">
        <v>716</v>
      </c>
      <c r="C35" s="153">
        <v>32</v>
      </c>
      <c r="D35" s="154">
        <f t="shared" si="2"/>
        <v>529</v>
      </c>
      <c r="E35" s="155">
        <f>ROUND(D35*G2/C35,-1)</f>
        <v>2310</v>
      </c>
      <c r="F35" s="156">
        <f t="shared" si="0"/>
        <v>73920</v>
      </c>
      <c r="G35" s="223" t="s">
        <v>719</v>
      </c>
      <c r="H35" s="328"/>
      <c r="I35" s="1272">
        <v>113</v>
      </c>
      <c r="J35" s="257" t="s">
        <v>716</v>
      </c>
      <c r="K35" s="329">
        <v>7168</v>
      </c>
      <c r="L35" s="329">
        <v>7697</v>
      </c>
      <c r="M35" s="330">
        <f t="shared" si="1"/>
        <v>529</v>
      </c>
      <c r="N35" s="201"/>
      <c r="O35" s="211"/>
      <c r="P35" s="211"/>
      <c r="Q35" s="201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21"/>
      <c r="AC35" s="221"/>
      <c r="AD35" s="221"/>
      <c r="AE35" s="222"/>
      <c r="AF35" s="222"/>
      <c r="AG35" s="220"/>
      <c r="AH35" s="22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</row>
    <row r="36" spans="1:64" s="206" customFormat="1" ht="15.75" customHeight="1">
      <c r="A36" s="1281"/>
      <c r="B36" s="152" t="s">
        <v>718</v>
      </c>
      <c r="C36" s="153">
        <v>32</v>
      </c>
      <c r="D36" s="154">
        <f t="shared" si="2"/>
        <v>448</v>
      </c>
      <c r="E36" s="155">
        <f>ROUND(D36*G2/C36,-1)</f>
        <v>1960</v>
      </c>
      <c r="F36" s="156">
        <f t="shared" si="0"/>
        <v>62720</v>
      </c>
      <c r="G36" s="223" t="s">
        <v>719</v>
      </c>
      <c r="H36" s="331">
        <v>42481</v>
      </c>
      <c r="I36" s="1273"/>
      <c r="J36" s="257" t="s">
        <v>718</v>
      </c>
      <c r="K36" s="329">
        <v>4709</v>
      </c>
      <c r="L36" s="329">
        <v>5157</v>
      </c>
      <c r="M36" s="330">
        <f t="shared" si="1"/>
        <v>448</v>
      </c>
      <c r="N36" s="201"/>
      <c r="O36" s="201"/>
      <c r="P36" s="201"/>
      <c r="Q36" s="201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21"/>
      <c r="AC36" s="221"/>
      <c r="AD36" s="221"/>
      <c r="AE36" s="222"/>
      <c r="AF36" s="222"/>
      <c r="AG36" s="220"/>
      <c r="AH36" s="22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</row>
    <row r="37" spans="1:64" s="206" customFormat="1" ht="15.75" customHeight="1">
      <c r="A37" s="1280">
        <v>214</v>
      </c>
      <c r="B37" s="152" t="s">
        <v>716</v>
      </c>
      <c r="C37" s="153">
        <v>24</v>
      </c>
      <c r="D37" s="154">
        <f t="shared" si="2"/>
        <v>392</v>
      </c>
      <c r="E37" s="155">
        <f>ROUND(D37*G2/C37,-1)</f>
        <v>2290</v>
      </c>
      <c r="F37" s="156">
        <f t="shared" si="0"/>
        <v>54960</v>
      </c>
      <c r="G37" s="223" t="s">
        <v>719</v>
      </c>
      <c r="H37" s="328"/>
      <c r="I37" s="1272">
        <v>114</v>
      </c>
      <c r="J37" s="257" t="s">
        <v>716</v>
      </c>
      <c r="K37" s="329">
        <v>87885</v>
      </c>
      <c r="L37" s="329">
        <v>88277</v>
      </c>
      <c r="M37" s="330">
        <f t="shared" si="1"/>
        <v>392</v>
      </c>
      <c r="N37" s="201"/>
      <c r="O37" s="201"/>
      <c r="P37" s="201"/>
      <c r="Q37" s="201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21"/>
      <c r="AC37" s="221"/>
      <c r="AD37" s="221"/>
      <c r="AE37" s="222"/>
      <c r="AF37" s="222"/>
      <c r="AG37" s="220"/>
      <c r="AH37" s="22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</row>
    <row r="38" spans="1:64" s="206" customFormat="1" ht="15.75" customHeight="1">
      <c r="A38" s="1281"/>
      <c r="B38" s="152" t="s">
        <v>718</v>
      </c>
      <c r="C38" s="153">
        <v>32</v>
      </c>
      <c r="D38" s="154">
        <f t="shared" si="2"/>
        <v>436</v>
      </c>
      <c r="E38" s="155">
        <f>ROUND(D38*G2/C38,-1)</f>
        <v>1910</v>
      </c>
      <c r="F38" s="156">
        <f t="shared" si="0"/>
        <v>61120</v>
      </c>
      <c r="G38" s="223" t="s">
        <v>719</v>
      </c>
      <c r="H38" s="328"/>
      <c r="I38" s="1273"/>
      <c r="J38" s="257" t="s">
        <v>718</v>
      </c>
      <c r="K38" s="329">
        <v>95124</v>
      </c>
      <c r="L38" s="329">
        <v>95560</v>
      </c>
      <c r="M38" s="330">
        <f t="shared" si="1"/>
        <v>436</v>
      </c>
      <c r="N38" s="201"/>
      <c r="O38" s="201"/>
      <c r="P38" s="201"/>
      <c r="Q38" s="201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21"/>
      <c r="AC38" s="221"/>
      <c r="AD38" s="221"/>
      <c r="AE38" s="222"/>
      <c r="AF38" s="222"/>
      <c r="AG38" s="220"/>
      <c r="AH38" s="22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</row>
    <row r="39" spans="1:64" s="206" customFormat="1" ht="15.75" customHeight="1">
      <c r="A39" s="1280">
        <v>215</v>
      </c>
      <c r="B39" s="152" t="s">
        <v>716</v>
      </c>
      <c r="C39" s="153">
        <v>30</v>
      </c>
      <c r="D39" s="154">
        <f t="shared" si="2"/>
        <v>473</v>
      </c>
      <c r="E39" s="155">
        <f>ROUND(D39*G2/C39,-1)</f>
        <v>2210</v>
      </c>
      <c r="F39" s="156">
        <f t="shared" si="0"/>
        <v>66300</v>
      </c>
      <c r="G39" s="223"/>
      <c r="H39" s="328"/>
      <c r="I39" s="1272">
        <v>115</v>
      </c>
      <c r="J39" s="257" t="s">
        <v>716</v>
      </c>
      <c r="K39" s="332">
        <v>9731</v>
      </c>
      <c r="L39" s="332">
        <v>10204</v>
      </c>
      <c r="M39" s="330">
        <f t="shared" si="1"/>
        <v>473</v>
      </c>
      <c r="N39" s="201"/>
      <c r="O39" s="201"/>
      <c r="P39" s="201"/>
      <c r="Q39" s="201"/>
      <c r="R39" s="200"/>
      <c r="S39" s="200"/>
      <c r="T39" s="200"/>
      <c r="U39" s="200"/>
      <c r="V39" s="200"/>
      <c r="W39" s="200"/>
      <c r="X39" s="200"/>
      <c r="Y39" s="200"/>
      <c r="Z39" s="212"/>
      <c r="AA39" s="212"/>
      <c r="AB39" s="221"/>
      <c r="AC39" s="222"/>
      <c r="AD39" s="222"/>
      <c r="AE39" s="220"/>
      <c r="AF39" s="220"/>
      <c r="AG39" s="220"/>
      <c r="AH39" s="22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</row>
    <row r="40" spans="1:64" s="206" customFormat="1" ht="15.75" customHeight="1">
      <c r="A40" s="1283"/>
      <c r="B40" s="152" t="s">
        <v>718</v>
      </c>
      <c r="C40" s="153">
        <v>32</v>
      </c>
      <c r="D40" s="154">
        <f t="shared" si="2"/>
        <v>464</v>
      </c>
      <c r="E40" s="155">
        <f>ROUND(D40*G2/C40,-1)</f>
        <v>2030</v>
      </c>
      <c r="F40" s="156">
        <f t="shared" si="0"/>
        <v>64960</v>
      </c>
      <c r="G40" s="223" t="s">
        <v>724</v>
      </c>
      <c r="H40" s="328"/>
      <c r="I40" s="1279"/>
      <c r="J40" s="257" t="s">
        <v>718</v>
      </c>
      <c r="K40" s="332">
        <v>7278</v>
      </c>
      <c r="L40" s="332">
        <v>7742</v>
      </c>
      <c r="M40" s="330">
        <f t="shared" si="1"/>
        <v>464</v>
      </c>
      <c r="N40" s="201"/>
      <c r="O40" s="201"/>
      <c r="P40" s="201"/>
      <c r="Q40" s="201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21"/>
      <c r="AC40" s="221"/>
      <c r="AD40" s="221"/>
      <c r="AE40" s="222"/>
      <c r="AF40" s="222"/>
      <c r="AG40" s="220"/>
      <c r="AH40" s="22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</row>
    <row r="41" spans="1:64" s="206" customFormat="1" ht="15.75" customHeight="1">
      <c r="A41" s="1281"/>
      <c r="B41" s="152" t="s">
        <v>720</v>
      </c>
      <c r="C41" s="153">
        <v>30</v>
      </c>
      <c r="D41" s="154">
        <f t="shared" si="2"/>
        <v>440</v>
      </c>
      <c r="E41" s="155">
        <f>ROUND(D41*G2/C41,-1)</f>
        <v>2050</v>
      </c>
      <c r="F41" s="156">
        <f t="shared" si="0"/>
        <v>61500</v>
      </c>
      <c r="G41" s="223" t="s">
        <v>721</v>
      </c>
      <c r="H41" s="328"/>
      <c r="I41" s="1273"/>
      <c r="J41" s="257" t="s">
        <v>720</v>
      </c>
      <c r="K41" s="332">
        <v>8320</v>
      </c>
      <c r="L41" s="332">
        <v>8760</v>
      </c>
      <c r="M41" s="330">
        <f t="shared" si="1"/>
        <v>440</v>
      </c>
      <c r="N41" s="201"/>
      <c r="O41" s="201"/>
      <c r="P41" s="201"/>
      <c r="Q41" s="201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21"/>
      <c r="AC41" s="221"/>
      <c r="AD41" s="221"/>
      <c r="AE41" s="222"/>
      <c r="AF41" s="222"/>
      <c r="AG41" s="220"/>
      <c r="AH41" s="22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</row>
    <row r="42" spans="1:64" s="206" customFormat="1" ht="15.75" customHeight="1">
      <c r="A42" s="1280">
        <v>216</v>
      </c>
      <c r="B42" s="152" t="s">
        <v>716</v>
      </c>
      <c r="C42" s="153">
        <v>30</v>
      </c>
      <c r="D42" s="154">
        <f t="shared" si="2"/>
        <v>376</v>
      </c>
      <c r="E42" s="155">
        <f>ROUND(D42*G2/C42,-1)</f>
        <v>1750</v>
      </c>
      <c r="F42" s="156">
        <f t="shared" si="0"/>
        <v>52500</v>
      </c>
      <c r="G42" s="223"/>
      <c r="H42" s="328"/>
      <c r="I42" s="1272">
        <v>116</v>
      </c>
      <c r="J42" s="257" t="s">
        <v>716</v>
      </c>
      <c r="K42" s="329">
        <v>92528</v>
      </c>
      <c r="L42" s="329">
        <v>92904</v>
      </c>
      <c r="M42" s="330">
        <f t="shared" si="1"/>
        <v>376</v>
      </c>
      <c r="N42" s="201"/>
      <c r="O42" s="201"/>
      <c r="P42" s="201"/>
      <c r="Q42" s="201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21"/>
      <c r="AC42" s="221"/>
      <c r="AD42" s="221"/>
      <c r="AE42" s="222"/>
      <c r="AF42" s="222"/>
      <c r="AG42" s="220"/>
      <c r="AH42" s="22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</row>
    <row r="43" spans="1:64" s="206" customFormat="1" ht="15.75" customHeight="1">
      <c r="A43" s="1283"/>
      <c r="B43" s="152" t="s">
        <v>718</v>
      </c>
      <c r="C43" s="153">
        <v>30</v>
      </c>
      <c r="D43" s="154">
        <f t="shared" si="2"/>
        <v>447</v>
      </c>
      <c r="E43" s="155">
        <f>ROUND(D43*G2/C43,-1)</f>
        <v>2090</v>
      </c>
      <c r="F43" s="156">
        <f t="shared" si="0"/>
        <v>62700</v>
      </c>
      <c r="G43" s="223"/>
      <c r="H43" s="328"/>
      <c r="I43" s="1279"/>
      <c r="J43" s="257" t="s">
        <v>718</v>
      </c>
      <c r="K43" s="329">
        <v>96981</v>
      </c>
      <c r="L43" s="329">
        <v>97428</v>
      </c>
      <c r="M43" s="330">
        <f t="shared" si="1"/>
        <v>447</v>
      </c>
      <c r="N43" s="201"/>
      <c r="O43" s="201"/>
      <c r="P43" s="201"/>
      <c r="Q43" s="201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21"/>
      <c r="AC43" s="221"/>
      <c r="AD43" s="221"/>
      <c r="AE43" s="222"/>
      <c r="AF43" s="222"/>
      <c r="AG43" s="220"/>
      <c r="AH43" s="22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</row>
    <row r="44" spans="1:64" s="206" customFormat="1" ht="15.75" customHeight="1">
      <c r="A44" s="1281"/>
      <c r="B44" s="152" t="s">
        <v>720</v>
      </c>
      <c r="C44" s="153">
        <v>30</v>
      </c>
      <c r="D44" s="154">
        <f t="shared" si="2"/>
        <v>346</v>
      </c>
      <c r="E44" s="155">
        <f>ROUND(D44*G2/C44,-1)</f>
        <v>1610</v>
      </c>
      <c r="F44" s="156">
        <f t="shared" si="0"/>
        <v>48300</v>
      </c>
      <c r="G44" s="223"/>
      <c r="H44" s="328"/>
      <c r="I44" s="1273"/>
      <c r="J44" s="257" t="s">
        <v>720</v>
      </c>
      <c r="K44" s="329">
        <v>90726</v>
      </c>
      <c r="L44" s="329">
        <v>91072</v>
      </c>
      <c r="M44" s="330">
        <f t="shared" si="1"/>
        <v>346</v>
      </c>
      <c r="N44" s="201"/>
      <c r="O44" s="201"/>
      <c r="P44" s="201"/>
      <c r="Q44" s="201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21"/>
      <c r="AC44" s="221"/>
      <c r="AD44" s="221"/>
      <c r="AE44" s="222"/>
      <c r="AF44" s="222"/>
      <c r="AG44" s="220"/>
      <c r="AH44" s="22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</row>
    <row r="45" spans="1:64" s="206" customFormat="1" ht="15.75" customHeight="1">
      <c r="A45" s="1280">
        <v>217</v>
      </c>
      <c r="B45" s="152" t="s">
        <v>716</v>
      </c>
      <c r="C45" s="153">
        <v>30</v>
      </c>
      <c r="D45" s="154">
        <f t="shared" si="2"/>
        <v>495</v>
      </c>
      <c r="E45" s="155">
        <f>ROUND(D45*G2/C45,-1)</f>
        <v>2310</v>
      </c>
      <c r="F45" s="156">
        <f t="shared" si="0"/>
        <v>69300</v>
      </c>
      <c r="G45" s="223" t="s">
        <v>721</v>
      </c>
      <c r="H45" s="328"/>
      <c r="I45" s="1272">
        <v>117</v>
      </c>
      <c r="J45" s="257" t="s">
        <v>716</v>
      </c>
      <c r="K45" s="329">
        <v>5842</v>
      </c>
      <c r="L45" s="329">
        <v>6337</v>
      </c>
      <c r="M45" s="330">
        <f t="shared" si="1"/>
        <v>495</v>
      </c>
      <c r="N45" s="201"/>
      <c r="O45" s="201"/>
      <c r="P45" s="201"/>
      <c r="Q45" s="201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21"/>
      <c r="AC45" s="221"/>
      <c r="AD45" s="221"/>
      <c r="AE45" s="222"/>
      <c r="AF45" s="222"/>
      <c r="AG45" s="220"/>
      <c r="AH45" s="22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  <c r="BK45" s="200"/>
      <c r="BL45" s="200"/>
    </row>
    <row r="46" spans="1:64" s="206" customFormat="1" ht="15.75" customHeight="1">
      <c r="A46" s="1281"/>
      <c r="B46" s="152" t="s">
        <v>718</v>
      </c>
      <c r="C46" s="153">
        <v>32</v>
      </c>
      <c r="D46" s="154">
        <f t="shared" si="2"/>
        <v>499</v>
      </c>
      <c r="E46" s="155">
        <f>ROUND(D46*G2/C46,-1)</f>
        <v>2180</v>
      </c>
      <c r="F46" s="156">
        <f t="shared" si="0"/>
        <v>69760</v>
      </c>
      <c r="G46" s="223" t="s">
        <v>719</v>
      </c>
      <c r="H46" s="328"/>
      <c r="I46" s="1273"/>
      <c r="J46" s="257" t="s">
        <v>718</v>
      </c>
      <c r="K46" s="329">
        <v>100269</v>
      </c>
      <c r="L46" s="329">
        <v>100768</v>
      </c>
      <c r="M46" s="330">
        <f t="shared" si="1"/>
        <v>499</v>
      </c>
      <c r="N46" s="201"/>
      <c r="O46" s="201"/>
      <c r="P46" s="201"/>
      <c r="Q46" s="201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21"/>
      <c r="AC46" s="221"/>
      <c r="AD46" s="221"/>
      <c r="AE46" s="222"/>
      <c r="AF46" s="222"/>
      <c r="AG46" s="220"/>
      <c r="AH46" s="22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</row>
    <row r="47" spans="1:64" s="206" customFormat="1" ht="15.75" customHeight="1">
      <c r="A47" s="1280">
        <v>218</v>
      </c>
      <c r="B47" s="152" t="s">
        <v>716</v>
      </c>
      <c r="C47" s="153">
        <v>30</v>
      </c>
      <c r="D47" s="154">
        <f t="shared" si="2"/>
        <v>421</v>
      </c>
      <c r="E47" s="155">
        <f>ROUND(D47*G2/C47,-1)</f>
        <v>1960</v>
      </c>
      <c r="F47" s="156">
        <f t="shared" si="0"/>
        <v>58800</v>
      </c>
      <c r="G47" s="223"/>
      <c r="H47" s="328"/>
      <c r="I47" s="1272">
        <v>118</v>
      </c>
      <c r="J47" s="257" t="s">
        <v>716</v>
      </c>
      <c r="K47" s="329">
        <v>97889</v>
      </c>
      <c r="L47" s="329">
        <v>98310</v>
      </c>
      <c r="M47" s="330">
        <f t="shared" si="1"/>
        <v>421</v>
      </c>
      <c r="N47" s="201"/>
      <c r="O47" s="201"/>
      <c r="P47" s="201"/>
      <c r="Q47" s="201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21"/>
      <c r="AC47" s="221"/>
      <c r="AD47" s="221"/>
      <c r="AE47" s="222"/>
      <c r="AF47" s="222"/>
      <c r="AG47" s="220"/>
      <c r="AH47" s="22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</row>
    <row r="48" spans="1:64" s="206" customFormat="1" ht="15.75" customHeight="1">
      <c r="A48" s="1283"/>
      <c r="B48" s="152" t="s">
        <v>718</v>
      </c>
      <c r="C48" s="153">
        <v>32</v>
      </c>
      <c r="D48" s="154">
        <f t="shared" si="2"/>
        <v>394</v>
      </c>
      <c r="E48" s="155">
        <f>ROUND(D48*G2/C48,-1)</f>
        <v>1720</v>
      </c>
      <c r="F48" s="156">
        <f t="shared" si="0"/>
        <v>55040</v>
      </c>
      <c r="G48" s="223">
        <v>204</v>
      </c>
      <c r="H48" s="328"/>
      <c r="I48" s="1279"/>
      <c r="J48" s="257" t="s">
        <v>718</v>
      </c>
      <c r="K48" s="329">
        <v>89153</v>
      </c>
      <c r="L48" s="329">
        <v>89547</v>
      </c>
      <c r="M48" s="330">
        <f t="shared" si="1"/>
        <v>394</v>
      </c>
      <c r="N48" s="201"/>
      <c r="O48" s="201"/>
      <c r="P48" s="201"/>
      <c r="Q48" s="201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21"/>
      <c r="AC48" s="221"/>
      <c r="AD48" s="221"/>
      <c r="AE48" s="222"/>
      <c r="AF48" s="222"/>
      <c r="AG48" s="220"/>
      <c r="AH48" s="22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</row>
    <row r="49" spans="1:64" s="206" customFormat="1" ht="15.75" customHeight="1">
      <c r="A49" s="1281"/>
      <c r="B49" s="152" t="s">
        <v>720</v>
      </c>
      <c r="C49" s="153">
        <v>18</v>
      </c>
      <c r="D49" s="154">
        <f t="shared" si="2"/>
        <v>233</v>
      </c>
      <c r="E49" s="155">
        <f>ROUND(D49*G2/C49,-1)</f>
        <v>1810</v>
      </c>
      <c r="F49" s="156">
        <f t="shared" si="0"/>
        <v>32580</v>
      </c>
      <c r="G49" s="223" t="s">
        <v>719</v>
      </c>
      <c r="H49" s="328"/>
      <c r="I49" s="1273"/>
      <c r="J49" s="257" t="s">
        <v>720</v>
      </c>
      <c r="K49" s="333">
        <v>54793</v>
      </c>
      <c r="L49" s="333">
        <v>55026</v>
      </c>
      <c r="M49" s="330">
        <f t="shared" si="1"/>
        <v>233</v>
      </c>
      <c r="N49" s="201"/>
      <c r="O49" s="201"/>
      <c r="P49" s="201"/>
      <c r="Q49" s="201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21"/>
      <c r="AC49" s="221"/>
      <c r="AD49" s="221"/>
      <c r="AE49" s="222"/>
      <c r="AF49" s="222"/>
      <c r="AG49" s="220"/>
      <c r="AH49" s="22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</row>
    <row r="50" spans="1:64" s="206" customFormat="1" ht="15.75" customHeight="1">
      <c r="A50" s="255" t="s">
        <v>727</v>
      </c>
      <c r="B50" s="263"/>
      <c r="C50" s="264">
        <f>SUM(C4:C49)</f>
        <v>1388</v>
      </c>
      <c r="D50" s="265">
        <f>SUM(D4:D49)</f>
        <v>19745</v>
      </c>
      <c r="E50" s="361"/>
      <c r="F50" s="266">
        <f>SUM(F4:F49)</f>
        <v>2764580</v>
      </c>
      <c r="G50" s="267" t="s">
        <v>721</v>
      </c>
      <c r="H50" s="334"/>
      <c r="I50" s="335" t="s">
        <v>727</v>
      </c>
      <c r="J50" s="263"/>
      <c r="K50" s="336">
        <f>SUM(K4:K49)</f>
        <v>2448143</v>
      </c>
      <c r="L50" s="336">
        <f>SUM(L4:L49)</f>
        <v>2467888</v>
      </c>
      <c r="M50" s="330">
        <f>SUM(M4:M49)</f>
        <v>19745</v>
      </c>
      <c r="N50" s="201"/>
      <c r="O50" s="201"/>
      <c r="P50" s="201"/>
      <c r="Q50" s="201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21"/>
      <c r="AC50" s="221"/>
      <c r="AD50" s="221"/>
      <c r="AE50" s="222"/>
      <c r="AF50" s="222"/>
      <c r="AG50" s="220"/>
      <c r="AH50" s="22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</row>
    <row r="51" spans="1:64" s="206" customFormat="1" ht="15.75" customHeight="1">
      <c r="A51" s="7" t="s">
        <v>268</v>
      </c>
      <c r="B51" s="7"/>
      <c r="C51" s="7"/>
      <c r="D51" s="7"/>
      <c r="E51" s="7"/>
      <c r="F51" s="7"/>
      <c r="G51" s="7"/>
      <c r="H51" s="207"/>
      <c r="I51" s="7"/>
      <c r="J51" s="337"/>
      <c r="K51" s="338"/>
      <c r="L51" s="338"/>
      <c r="M51" s="338"/>
      <c r="N51" s="213"/>
      <c r="O51" s="213"/>
      <c r="P51" s="213"/>
      <c r="Q51" s="213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21"/>
      <c r="AC51" s="221"/>
      <c r="AD51" s="221"/>
      <c r="AE51" s="222"/>
      <c r="AF51" s="222"/>
      <c r="AG51" s="220"/>
      <c r="AH51" s="22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</row>
    <row r="52" spans="1:64" ht="15.75" customHeight="1">
      <c r="A52" s="56"/>
      <c r="B52" s="7"/>
      <c r="C52" s="7"/>
      <c r="D52" s="7"/>
      <c r="E52" s="338"/>
      <c r="F52" s="7"/>
      <c r="G52" s="321"/>
      <c r="H52" s="56"/>
      <c r="I52" s="56"/>
      <c r="J52" s="56"/>
      <c r="K52" s="56"/>
      <c r="L52" s="56"/>
      <c r="M52" s="56"/>
    </row>
    <row r="53" spans="1:64" ht="15.75" customHeight="1">
      <c r="A53" s="56"/>
      <c r="B53" s="56"/>
      <c r="C53" s="56"/>
      <c r="D53" s="320"/>
      <c r="E53" s="56"/>
      <c r="F53" s="56"/>
      <c r="G53" s="321"/>
      <c r="H53" s="56"/>
      <c r="I53" s="56"/>
      <c r="J53" s="56"/>
      <c r="K53" s="56"/>
      <c r="L53" s="56"/>
      <c r="M53" s="56"/>
    </row>
    <row r="54" spans="1:64" ht="15.75" customHeight="1">
      <c r="B54" s="214"/>
      <c r="F54" s="214"/>
    </row>
    <row r="55" spans="1:64" ht="15.75" customHeight="1">
      <c r="B55" s="214"/>
      <c r="F55" s="218"/>
    </row>
    <row r="56" spans="1:64" ht="15.75" customHeight="1">
      <c r="B56" s="214"/>
      <c r="F56" s="214"/>
    </row>
    <row r="57" spans="1:64" ht="15.75" customHeight="1">
      <c r="B57" s="214"/>
      <c r="F57" s="214"/>
    </row>
    <row r="58" spans="1:64" ht="15.75" customHeight="1">
      <c r="B58" s="214"/>
      <c r="F58" s="214"/>
    </row>
    <row r="59" spans="1:64" ht="15.75" customHeight="1">
      <c r="B59" s="214"/>
      <c r="F59" s="214"/>
    </row>
    <row r="60" spans="1:64" ht="15.75" customHeight="1">
      <c r="B60" s="214"/>
      <c r="F60" s="214"/>
    </row>
    <row r="61" spans="1:64" ht="15.75" customHeight="1">
      <c r="B61" s="214"/>
      <c r="F61" s="214"/>
    </row>
    <row r="62" spans="1:64" ht="15.75" customHeight="1">
      <c r="B62" s="214"/>
      <c r="F62" s="214"/>
    </row>
    <row r="63" spans="1:64" ht="15.75" customHeight="1">
      <c r="B63" s="214"/>
      <c r="F63" s="214"/>
    </row>
    <row r="64" spans="1:64" ht="15.75" customHeight="1">
      <c r="B64" s="214"/>
      <c r="F64" s="214"/>
    </row>
    <row r="65" spans="2:6" ht="15.75" customHeight="1">
      <c r="B65" s="214"/>
      <c r="F65" s="214"/>
    </row>
    <row r="66" spans="2:6" ht="15.75" customHeight="1">
      <c r="B66" s="214"/>
      <c r="F66" s="214"/>
    </row>
    <row r="67" spans="2:6" ht="15.75" customHeight="1">
      <c r="B67" s="214"/>
      <c r="F67" s="214"/>
    </row>
    <row r="68" spans="2:6" ht="15.75" customHeight="1">
      <c r="B68" s="214"/>
      <c r="F68" s="214"/>
    </row>
    <row r="69" spans="2:6" ht="15.75" customHeight="1">
      <c r="B69" s="214"/>
      <c r="F69" s="214"/>
    </row>
    <row r="70" spans="2:6" ht="15.75" customHeight="1">
      <c r="B70" s="214"/>
      <c r="F70" s="214"/>
    </row>
    <row r="71" spans="2:6" ht="15.75" customHeight="1">
      <c r="B71" s="214"/>
      <c r="F71" s="214"/>
    </row>
    <row r="72" spans="2:6" ht="15.75" customHeight="1">
      <c r="B72" s="214"/>
      <c r="F72" s="214"/>
    </row>
  </sheetData>
  <mergeCells count="39">
    <mergeCell ref="A32:A34"/>
    <mergeCell ref="I32:I34"/>
    <mergeCell ref="A45:A46"/>
    <mergeCell ref="I45:I46"/>
    <mergeCell ref="A35:A36"/>
    <mergeCell ref="I35:I36"/>
    <mergeCell ref="A47:A49"/>
    <mergeCell ref="I47:I49"/>
    <mergeCell ref="A37:A38"/>
    <mergeCell ref="I37:I38"/>
    <mergeCell ref="A39:A41"/>
    <mergeCell ref="I39:I41"/>
    <mergeCell ref="A42:A44"/>
    <mergeCell ref="I42:I44"/>
    <mergeCell ref="A30:A31"/>
    <mergeCell ref="I30:I31"/>
    <mergeCell ref="X22:AA22"/>
    <mergeCell ref="A24:A26"/>
    <mergeCell ref="I24:I26"/>
    <mergeCell ref="A22:A23"/>
    <mergeCell ref="I22:I23"/>
    <mergeCell ref="A27:A29"/>
    <mergeCell ref="I27:I29"/>
    <mergeCell ref="I18:I19"/>
    <mergeCell ref="V22:W22"/>
    <mergeCell ref="A2:D2"/>
    <mergeCell ref="A4:A6"/>
    <mergeCell ref="I4:I6"/>
    <mergeCell ref="A7:A8"/>
    <mergeCell ref="I7:I8"/>
    <mergeCell ref="A9:A10"/>
    <mergeCell ref="I9:I10"/>
    <mergeCell ref="A20:A21"/>
    <mergeCell ref="A11:A13"/>
    <mergeCell ref="I11:I13"/>
    <mergeCell ref="A14:A17"/>
    <mergeCell ref="I14:I17"/>
    <mergeCell ref="A18:A19"/>
    <mergeCell ref="I20:I21"/>
  </mergeCells>
  <phoneticPr fontId="2" type="noConversion"/>
  <printOptions horizontalCentered="1"/>
  <pageMargins left="0.15748031496062992" right="0.27559055118110237" top="0.43307086614173229" bottom="0.27559055118110237" header="0.35433070866141736" footer="0"/>
  <pageSetup paperSize="9" scale="98" orientation="portrait" r:id="rId1"/>
  <headerFooter alignWithMargins="0">
    <oddFooter>&amp;C-8-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X98"/>
  <sheetViews>
    <sheetView topLeftCell="A41" zoomScaleSheetLayoutView="100" workbookViewId="0">
      <selection activeCell="U67" sqref="U67"/>
    </sheetView>
  </sheetViews>
  <sheetFormatPr defaultColWidth="9.796875" defaultRowHeight="14.4"/>
  <cols>
    <col min="1" max="1" width="0.796875" style="373" customWidth="1"/>
    <col min="2" max="2" width="5.3984375" style="373" customWidth="1"/>
    <col min="3" max="3" width="10.59765625" style="373" customWidth="1"/>
    <col min="4" max="4" width="13.19921875" style="373" customWidth="1"/>
    <col min="5" max="5" width="7.69921875" style="373" customWidth="1"/>
    <col min="6" max="6" width="4.3984375" style="373" customWidth="1"/>
    <col min="7" max="7" width="3.59765625" style="373" customWidth="1"/>
    <col min="8" max="8" width="7.09765625" style="373" customWidth="1"/>
    <col min="9" max="9" width="2.796875" style="373" customWidth="1"/>
    <col min="10" max="10" width="2.8984375" style="373" customWidth="1"/>
    <col min="11" max="11" width="3.296875" style="373" customWidth="1"/>
    <col min="12" max="12" width="4.296875" style="373" customWidth="1"/>
    <col min="13" max="13" width="7.3984375" style="373" customWidth="1"/>
    <col min="14" max="14" width="11.296875" style="373" customWidth="1"/>
    <col min="15" max="15" width="13.09765625" style="373" customWidth="1"/>
    <col min="16" max="16" width="11.59765625" style="375" customWidth="1"/>
    <col min="17" max="17" width="9.296875" style="373" customWidth="1"/>
    <col min="18" max="18" width="7.796875" style="373" customWidth="1"/>
    <col min="19" max="19" width="12.59765625" style="373" customWidth="1"/>
    <col min="20" max="20" width="6.796875" style="373" customWidth="1"/>
    <col min="21" max="21" width="6.19921875" style="373" customWidth="1"/>
    <col min="22" max="22" width="5.8984375" style="373" customWidth="1"/>
    <col min="23" max="23" width="1.59765625" style="373" customWidth="1"/>
    <col min="24" max="24" width="9" style="373" bestFit="1" customWidth="1"/>
    <col min="25" max="25" width="12.3984375" style="373" customWidth="1"/>
    <col min="26" max="16384" width="9.796875" style="373"/>
  </cols>
  <sheetData>
    <row r="1" spans="1:50" ht="22.8" customHeight="1" thickBot="1">
      <c r="A1" s="399" t="s">
        <v>923</v>
      </c>
      <c r="L1" s="1406" t="s">
        <v>341</v>
      </c>
      <c r="M1" s="1406"/>
      <c r="N1" s="1406"/>
      <c r="O1" s="374"/>
      <c r="AC1" s="375"/>
      <c r="AD1" s="376"/>
      <c r="AE1" s="376"/>
      <c r="AF1" s="376"/>
      <c r="AG1" s="376"/>
      <c r="AH1" s="376"/>
      <c r="AI1" s="376"/>
      <c r="AJ1" s="376"/>
      <c r="AK1" s="376"/>
      <c r="AL1" s="376"/>
      <c r="AM1" s="377"/>
      <c r="AN1" s="377"/>
      <c r="AO1" s="377"/>
      <c r="AP1" s="378"/>
      <c r="AQ1" s="379"/>
      <c r="AR1" s="380"/>
      <c r="AS1" s="380"/>
      <c r="AT1" s="380"/>
      <c r="AU1" s="380"/>
      <c r="AV1" s="380"/>
      <c r="AW1" s="380"/>
      <c r="AX1" s="380"/>
    </row>
    <row r="2" spans="1:50" ht="12.6" customHeight="1" thickTop="1" thickBot="1">
      <c r="B2" s="1407" t="s">
        <v>342</v>
      </c>
      <c r="C2" s="1408"/>
      <c r="D2" s="1409" t="s">
        <v>749</v>
      </c>
      <c r="E2" s="1410"/>
      <c r="F2" s="1410"/>
      <c r="G2" s="1408"/>
      <c r="H2" s="1411" t="s">
        <v>1</v>
      </c>
      <c r="I2" s="1411"/>
      <c r="J2" s="1411"/>
      <c r="K2" s="1411"/>
      <c r="L2" s="1411"/>
      <c r="M2" s="1411" t="s">
        <v>750</v>
      </c>
      <c r="N2" s="1412"/>
      <c r="O2" s="380"/>
      <c r="P2" s="381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5"/>
      <c r="AD2" s="376"/>
      <c r="AE2" s="376"/>
      <c r="AF2" s="376"/>
      <c r="AG2" s="376"/>
      <c r="AH2" s="376"/>
      <c r="AI2" s="376"/>
      <c r="AJ2" s="376"/>
      <c r="AK2" s="376"/>
      <c r="AL2" s="376"/>
      <c r="AM2" s="377"/>
      <c r="AN2" s="377"/>
      <c r="AO2" s="377"/>
      <c r="AP2" s="378"/>
      <c r="AQ2" s="379"/>
      <c r="AR2" s="380"/>
      <c r="AS2" s="380"/>
      <c r="AT2" s="380"/>
      <c r="AU2" s="380"/>
      <c r="AV2" s="380"/>
      <c r="AW2" s="380"/>
      <c r="AX2" s="380"/>
    </row>
    <row r="3" spans="1:50" ht="12.6" customHeight="1" thickTop="1">
      <c r="B3" s="1415" t="s">
        <v>343</v>
      </c>
      <c r="C3" s="1416"/>
      <c r="D3" s="1417" t="s">
        <v>751</v>
      </c>
      <c r="E3" s="1418"/>
      <c r="F3" s="1418"/>
      <c r="G3" s="1416"/>
      <c r="H3" s="1419">
        <v>57289272</v>
      </c>
      <c r="I3" s="1419"/>
      <c r="J3" s="1419"/>
      <c r="K3" s="1419"/>
      <c r="L3" s="1419"/>
      <c r="M3" s="1420"/>
      <c r="N3" s="1421"/>
      <c r="O3" s="382"/>
      <c r="P3" s="376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75"/>
      <c r="AD3" s="376"/>
      <c r="AE3" s="376"/>
      <c r="AF3" s="376"/>
      <c r="AG3" s="376"/>
      <c r="AH3" s="376"/>
      <c r="AI3" s="376"/>
      <c r="AJ3" s="376"/>
      <c r="AK3" s="376"/>
      <c r="AL3" s="376"/>
      <c r="AM3" s="377"/>
      <c r="AN3" s="377"/>
      <c r="AO3" s="377"/>
      <c r="AP3" s="378"/>
      <c r="AQ3" s="379"/>
      <c r="AR3" s="380"/>
      <c r="AS3" s="380"/>
      <c r="AT3" s="380"/>
      <c r="AU3" s="380"/>
      <c r="AV3" s="380"/>
      <c r="AW3" s="380"/>
      <c r="AX3" s="380"/>
    </row>
    <row r="4" spans="1:50" ht="12.6" customHeight="1">
      <c r="B4" s="1428" t="s">
        <v>259</v>
      </c>
      <c r="C4" s="1441"/>
      <c r="D4" s="1430" t="s">
        <v>751</v>
      </c>
      <c r="E4" s="1437"/>
      <c r="F4" s="1437"/>
      <c r="G4" s="1414"/>
      <c r="H4" s="1422">
        <v>38851182</v>
      </c>
      <c r="I4" s="1423"/>
      <c r="J4" s="1423"/>
      <c r="K4" s="1423"/>
      <c r="L4" s="1424"/>
      <c r="M4" s="1425"/>
      <c r="N4" s="1426"/>
      <c r="O4" s="1427"/>
      <c r="P4" s="1427"/>
      <c r="Q4" s="1427"/>
      <c r="R4" s="1427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75"/>
      <c r="AD4" s="376"/>
      <c r="AE4" s="376"/>
      <c r="AF4" s="376"/>
      <c r="AG4" s="376"/>
      <c r="AH4" s="376"/>
      <c r="AI4" s="376"/>
      <c r="AJ4" s="376"/>
      <c r="AK4" s="376"/>
      <c r="AL4" s="376"/>
      <c r="AM4" s="377"/>
      <c r="AN4" s="377"/>
      <c r="AO4" s="377"/>
      <c r="AP4" s="378"/>
      <c r="AQ4" s="379"/>
      <c r="AR4" s="380"/>
      <c r="AS4" s="380"/>
      <c r="AT4" s="380"/>
      <c r="AU4" s="380"/>
      <c r="AV4" s="380"/>
      <c r="AW4" s="380"/>
      <c r="AX4" s="380"/>
    </row>
    <row r="5" spans="1:50" ht="12.6" customHeight="1">
      <c r="B5" s="1413" t="s">
        <v>344</v>
      </c>
      <c r="C5" s="1414"/>
      <c r="D5" s="1430" t="s">
        <v>751</v>
      </c>
      <c r="E5" s="1437"/>
      <c r="F5" s="1437"/>
      <c r="G5" s="1414"/>
      <c r="H5" s="1444">
        <v>12983517</v>
      </c>
      <c r="I5" s="1444"/>
      <c r="J5" s="1444"/>
      <c r="K5" s="1444"/>
      <c r="L5" s="1444"/>
      <c r="M5" s="1425"/>
      <c r="N5" s="1426"/>
      <c r="O5" s="1427"/>
      <c r="P5" s="1427"/>
      <c r="Q5" s="1427"/>
      <c r="R5" s="1427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75"/>
      <c r="AD5" s="376"/>
      <c r="AE5" s="376"/>
      <c r="AF5" s="376"/>
      <c r="AG5" s="376"/>
      <c r="AH5" s="376"/>
      <c r="AI5" s="376"/>
      <c r="AJ5" s="376"/>
      <c r="AK5" s="376"/>
      <c r="AL5" s="376"/>
      <c r="AM5" s="377"/>
      <c r="AN5" s="377"/>
      <c r="AO5" s="377"/>
      <c r="AP5" s="378"/>
      <c r="AQ5" s="379"/>
      <c r="AR5" s="380"/>
      <c r="AS5" s="380"/>
      <c r="AT5" s="380"/>
      <c r="AU5" s="380"/>
      <c r="AV5" s="380"/>
      <c r="AW5" s="380"/>
      <c r="AX5" s="380"/>
    </row>
    <row r="6" spans="1:50" ht="12.6" customHeight="1">
      <c r="B6" s="1413" t="s">
        <v>345</v>
      </c>
      <c r="C6" s="1414"/>
      <c r="D6" s="1430" t="s">
        <v>751</v>
      </c>
      <c r="E6" s="1437"/>
      <c r="F6" s="1437"/>
      <c r="G6" s="1414"/>
      <c r="H6" s="1422">
        <v>80515260</v>
      </c>
      <c r="I6" s="1423"/>
      <c r="J6" s="1423"/>
      <c r="K6" s="1423"/>
      <c r="L6" s="1424"/>
      <c r="M6" s="1425"/>
      <c r="N6" s="1426"/>
      <c r="O6" s="1427"/>
      <c r="P6" s="1427"/>
      <c r="Q6" s="1427"/>
      <c r="R6" s="1427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75"/>
      <c r="AD6" s="376"/>
      <c r="AE6" s="376"/>
      <c r="AF6" s="376"/>
      <c r="AG6" s="376"/>
      <c r="AH6" s="376"/>
      <c r="AI6" s="376"/>
      <c r="AJ6" s="376"/>
      <c r="AK6" s="376"/>
      <c r="AL6" s="376"/>
      <c r="AM6" s="377"/>
      <c r="AN6" s="377"/>
      <c r="AO6" s="377"/>
      <c r="AP6" s="378"/>
      <c r="AQ6" s="379"/>
      <c r="AR6" s="380"/>
      <c r="AS6" s="380"/>
      <c r="AT6" s="380"/>
      <c r="AU6" s="380"/>
      <c r="AV6" s="380"/>
      <c r="AW6" s="380"/>
      <c r="AX6" s="380"/>
    </row>
    <row r="7" spans="1:50" ht="12.6" customHeight="1">
      <c r="B7" s="1413" t="s">
        <v>346</v>
      </c>
      <c r="C7" s="1414"/>
      <c r="D7" s="1430" t="s">
        <v>751</v>
      </c>
      <c r="E7" s="1437"/>
      <c r="F7" s="1437"/>
      <c r="G7" s="1414"/>
      <c r="H7" s="1444">
        <v>150220731</v>
      </c>
      <c r="I7" s="1444"/>
      <c r="J7" s="1444"/>
      <c r="K7" s="1444"/>
      <c r="L7" s="1444"/>
      <c r="M7" s="1425"/>
      <c r="N7" s="1426"/>
      <c r="O7" s="1427"/>
      <c r="P7" s="1427"/>
      <c r="Q7" s="1427"/>
      <c r="R7" s="1427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75"/>
      <c r="AD7" s="376"/>
      <c r="AE7" s="376"/>
      <c r="AF7" s="376"/>
      <c r="AG7" s="376"/>
      <c r="AH7" s="376"/>
      <c r="AI7" s="376"/>
      <c r="AJ7" s="376"/>
      <c r="AK7" s="376"/>
      <c r="AL7" s="376"/>
      <c r="AM7" s="377"/>
      <c r="AN7" s="377"/>
      <c r="AO7" s="377"/>
      <c r="AP7" s="378"/>
      <c r="AQ7" s="379"/>
      <c r="AR7" s="380"/>
      <c r="AS7" s="380"/>
      <c r="AT7" s="380"/>
      <c r="AU7" s="380"/>
      <c r="AV7" s="380"/>
      <c r="AW7" s="380"/>
      <c r="AX7" s="380"/>
    </row>
    <row r="8" spans="1:50" ht="12.6" customHeight="1">
      <c r="B8" s="1413" t="s">
        <v>347</v>
      </c>
      <c r="C8" s="1414"/>
      <c r="D8" s="1430" t="s">
        <v>751</v>
      </c>
      <c r="E8" s="1437"/>
      <c r="F8" s="1437"/>
      <c r="G8" s="1414"/>
      <c r="H8" s="1422">
        <v>53049640</v>
      </c>
      <c r="I8" s="1423"/>
      <c r="J8" s="1423"/>
      <c r="K8" s="1423"/>
      <c r="L8" s="1424"/>
      <c r="M8" s="1425"/>
      <c r="N8" s="1426"/>
      <c r="O8" s="382"/>
      <c r="P8" s="383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75"/>
      <c r="AD8" s="376"/>
      <c r="AE8" s="376"/>
      <c r="AF8" s="376"/>
      <c r="AG8" s="376"/>
      <c r="AH8" s="376"/>
      <c r="AI8" s="376"/>
      <c r="AJ8" s="376"/>
      <c r="AK8" s="376"/>
      <c r="AL8" s="376"/>
      <c r="AM8" s="377"/>
      <c r="AN8" s="377"/>
      <c r="AO8" s="377"/>
      <c r="AP8" s="378"/>
      <c r="AQ8" s="379"/>
      <c r="AR8" s="380"/>
      <c r="AS8" s="380"/>
      <c r="AT8" s="380"/>
      <c r="AU8" s="380"/>
      <c r="AV8" s="380"/>
      <c r="AW8" s="380"/>
      <c r="AX8" s="380"/>
    </row>
    <row r="9" spans="1:50" ht="12.6" customHeight="1">
      <c r="B9" s="1413" t="s">
        <v>346</v>
      </c>
      <c r="C9" s="1414"/>
      <c r="D9" s="1430" t="s">
        <v>752</v>
      </c>
      <c r="E9" s="1437"/>
      <c r="F9" s="1437"/>
      <c r="G9" s="1414"/>
      <c r="H9" s="1450">
        <v>103007603</v>
      </c>
      <c r="I9" s="1450"/>
      <c r="J9" s="1450"/>
      <c r="K9" s="1450"/>
      <c r="L9" s="1450"/>
      <c r="M9" s="1425"/>
      <c r="N9" s="1426"/>
      <c r="O9" s="382"/>
      <c r="P9" s="383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2"/>
      <c r="AC9" s="375"/>
      <c r="AD9" s="376"/>
      <c r="AE9" s="376"/>
      <c r="AF9" s="376"/>
      <c r="AG9" s="376"/>
      <c r="AH9" s="376"/>
      <c r="AI9" s="376"/>
      <c r="AJ9" s="376"/>
      <c r="AK9" s="376"/>
      <c r="AL9" s="376"/>
      <c r="AM9" s="377"/>
      <c r="AN9" s="377"/>
      <c r="AO9" s="377"/>
      <c r="AP9" s="378"/>
      <c r="AQ9" s="379"/>
      <c r="AR9" s="380"/>
      <c r="AS9" s="380"/>
      <c r="AT9" s="380"/>
      <c r="AU9" s="380"/>
      <c r="AV9" s="380"/>
      <c r="AW9" s="380"/>
      <c r="AX9" s="380"/>
    </row>
    <row r="10" spans="1:50" ht="12.6" customHeight="1">
      <c r="B10" s="1299" t="s">
        <v>346</v>
      </c>
      <c r="C10" s="1300"/>
      <c r="D10" s="1301" t="s">
        <v>348</v>
      </c>
      <c r="E10" s="1302"/>
      <c r="F10" s="1302"/>
      <c r="G10" s="1300"/>
      <c r="H10" s="1303">
        <v>165076</v>
      </c>
      <c r="I10" s="1304"/>
      <c r="J10" s="1304"/>
      <c r="K10" s="1304"/>
      <c r="L10" s="1305"/>
      <c r="M10" s="1306"/>
      <c r="N10" s="1307"/>
      <c r="O10" s="382"/>
      <c r="P10" s="383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75"/>
      <c r="AD10" s="376"/>
      <c r="AE10" s="376"/>
      <c r="AF10" s="376"/>
      <c r="AG10" s="376"/>
      <c r="AH10" s="376"/>
      <c r="AI10" s="376"/>
      <c r="AJ10" s="376"/>
      <c r="AK10" s="376"/>
      <c r="AL10" s="376"/>
      <c r="AM10" s="377"/>
      <c r="AN10" s="377"/>
      <c r="AO10" s="377"/>
      <c r="AP10" s="378"/>
      <c r="AQ10" s="379"/>
      <c r="AR10" s="380"/>
      <c r="AS10" s="380"/>
      <c r="AT10" s="380"/>
      <c r="AU10" s="380"/>
      <c r="AV10" s="380"/>
      <c r="AW10" s="380"/>
      <c r="AX10" s="380"/>
    </row>
    <row r="11" spans="1:50" ht="12.6" customHeight="1">
      <c r="B11" s="1413" t="s">
        <v>346</v>
      </c>
      <c r="C11" s="1414"/>
      <c r="D11" s="1430" t="s">
        <v>753</v>
      </c>
      <c r="E11" s="1437"/>
      <c r="F11" s="1437"/>
      <c r="G11" s="1414"/>
      <c r="H11" s="1422">
        <v>24434717</v>
      </c>
      <c r="I11" s="1423"/>
      <c r="J11" s="1423"/>
      <c r="K11" s="1423"/>
      <c r="L11" s="1424"/>
      <c r="M11" s="1297"/>
      <c r="N11" s="1298"/>
      <c r="O11" s="382"/>
      <c r="P11" s="383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75"/>
      <c r="AD11" s="376"/>
      <c r="AE11" s="376"/>
      <c r="AF11" s="376"/>
      <c r="AG11" s="376"/>
      <c r="AH11" s="376"/>
      <c r="AI11" s="376"/>
      <c r="AJ11" s="376"/>
      <c r="AK11" s="376"/>
      <c r="AL11" s="376"/>
      <c r="AM11" s="377"/>
      <c r="AN11" s="377"/>
      <c r="AO11" s="377"/>
      <c r="AP11" s="378"/>
      <c r="AQ11" s="379"/>
      <c r="AR11" s="543"/>
      <c r="AS11" s="543"/>
      <c r="AT11" s="543"/>
      <c r="AU11" s="543"/>
      <c r="AV11" s="543"/>
      <c r="AW11" s="543"/>
      <c r="AX11" s="543"/>
    </row>
    <row r="12" spans="1:50" ht="12.6" customHeight="1" thickBot="1">
      <c r="B12" s="1299" t="s">
        <v>346</v>
      </c>
      <c r="C12" s="1300"/>
      <c r="D12" s="1301" t="s">
        <v>544</v>
      </c>
      <c r="E12" s="1302"/>
      <c r="F12" s="1302"/>
      <c r="G12" s="1300"/>
      <c r="H12" s="1303">
        <v>24637252</v>
      </c>
      <c r="I12" s="1304"/>
      <c r="J12" s="1304"/>
      <c r="K12" s="1304"/>
      <c r="L12" s="1305"/>
      <c r="M12" s="1306"/>
      <c r="N12" s="1307"/>
      <c r="O12" s="382"/>
      <c r="P12" s="383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C12" s="375"/>
      <c r="AD12" s="376"/>
      <c r="AE12" s="376"/>
      <c r="AF12" s="376"/>
      <c r="AG12" s="376"/>
      <c r="AH12" s="376"/>
      <c r="AI12" s="376"/>
      <c r="AJ12" s="376"/>
      <c r="AK12" s="376"/>
      <c r="AL12" s="376"/>
      <c r="AM12" s="377"/>
      <c r="AN12" s="377"/>
      <c r="AO12" s="377"/>
      <c r="AP12" s="378"/>
      <c r="AQ12" s="379"/>
      <c r="AR12" s="543"/>
      <c r="AS12" s="543"/>
      <c r="AT12" s="543"/>
      <c r="AU12" s="543"/>
      <c r="AV12" s="543"/>
      <c r="AW12" s="543"/>
      <c r="AX12" s="543"/>
    </row>
    <row r="13" spans="1:50" ht="12.6" customHeight="1" thickBot="1">
      <c r="B13" s="1389" t="s">
        <v>349</v>
      </c>
      <c r="C13" s="1390"/>
      <c r="D13" s="1390"/>
      <c r="E13" s="1390"/>
      <c r="F13" s="1390"/>
      <c r="G13" s="1391"/>
      <c r="H13" s="1438">
        <f>SUM(H3:L12)</f>
        <v>545154250</v>
      </c>
      <c r="I13" s="1439"/>
      <c r="J13" s="1439"/>
      <c r="K13" s="1439"/>
      <c r="L13" s="1440"/>
      <c r="M13" s="1442"/>
      <c r="N13" s="1443"/>
      <c r="O13" s="382"/>
      <c r="P13" s="383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75"/>
      <c r="AD13" s="376"/>
      <c r="AE13" s="376"/>
      <c r="AF13" s="376"/>
      <c r="AG13" s="376"/>
      <c r="AH13" s="376"/>
      <c r="AI13" s="376"/>
      <c r="AJ13" s="376"/>
      <c r="AK13" s="376"/>
      <c r="AL13" s="376"/>
      <c r="AM13" s="377"/>
      <c r="AN13" s="377"/>
      <c r="AO13" s="377"/>
      <c r="AP13" s="378"/>
      <c r="AQ13" s="379"/>
      <c r="AR13" s="380"/>
      <c r="AS13" s="380"/>
      <c r="AT13" s="380"/>
      <c r="AU13" s="380"/>
      <c r="AV13" s="380"/>
      <c r="AW13" s="380"/>
      <c r="AX13" s="380"/>
    </row>
    <row r="14" spans="1:50" ht="12.6" customHeight="1">
      <c r="B14" s="1357" t="s">
        <v>346</v>
      </c>
      <c r="C14" s="1358"/>
      <c r="D14" s="1301" t="s">
        <v>350</v>
      </c>
      <c r="E14" s="1302"/>
      <c r="F14" s="1302"/>
      <c r="G14" s="1300"/>
      <c r="H14" s="1396">
        <v>558205957</v>
      </c>
      <c r="I14" s="1396"/>
      <c r="J14" s="1396"/>
      <c r="K14" s="1396"/>
      <c r="L14" s="1396"/>
      <c r="M14" s="1420" t="s">
        <v>351</v>
      </c>
      <c r="N14" s="1421"/>
      <c r="O14" s="382"/>
      <c r="P14" s="383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75"/>
      <c r="AD14" s="376"/>
      <c r="AE14" s="376"/>
      <c r="AF14" s="376"/>
      <c r="AG14" s="376"/>
      <c r="AH14" s="376"/>
      <c r="AI14" s="376"/>
      <c r="AJ14" s="376"/>
      <c r="AK14" s="376"/>
      <c r="AL14" s="376"/>
      <c r="AM14" s="377"/>
      <c r="AN14" s="377"/>
      <c r="AO14" s="377"/>
      <c r="AP14" s="378"/>
      <c r="AQ14" s="379"/>
      <c r="AR14" s="380"/>
      <c r="AS14" s="380"/>
      <c r="AT14" s="380"/>
      <c r="AU14" s="380"/>
      <c r="AV14" s="380"/>
      <c r="AW14" s="380"/>
      <c r="AX14" s="380"/>
    </row>
    <row r="15" spans="1:50" ht="12.6" customHeight="1">
      <c r="B15" s="1428" t="s">
        <v>346</v>
      </c>
      <c r="C15" s="1429"/>
      <c r="D15" s="1430" t="s">
        <v>350</v>
      </c>
      <c r="E15" s="1431"/>
      <c r="F15" s="1431"/>
      <c r="G15" s="1429"/>
      <c r="H15" s="1432">
        <v>43341405</v>
      </c>
      <c r="I15" s="1433"/>
      <c r="J15" s="1433"/>
      <c r="K15" s="1433"/>
      <c r="L15" s="1434"/>
      <c r="M15" s="1435" t="s">
        <v>754</v>
      </c>
      <c r="N15" s="1436"/>
      <c r="O15" s="372"/>
      <c r="P15" s="384"/>
      <c r="Q15" s="385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75"/>
      <c r="AD15" s="376"/>
      <c r="AE15" s="376"/>
      <c r="AF15" s="376"/>
      <c r="AG15" s="376"/>
      <c r="AH15" s="376"/>
      <c r="AI15" s="376"/>
      <c r="AJ15" s="376"/>
      <c r="AK15" s="376"/>
      <c r="AL15" s="376"/>
      <c r="AM15" s="377"/>
      <c r="AN15" s="377"/>
      <c r="AO15" s="377"/>
      <c r="AP15" s="378"/>
      <c r="AQ15" s="379"/>
      <c r="AR15" s="380"/>
      <c r="AS15" s="380"/>
      <c r="AT15" s="380"/>
      <c r="AU15" s="380"/>
      <c r="AV15" s="380"/>
      <c r="AW15" s="380"/>
      <c r="AX15" s="380"/>
    </row>
    <row r="16" spans="1:50" ht="12.6" customHeight="1">
      <c r="B16" s="1428" t="s">
        <v>346</v>
      </c>
      <c r="C16" s="1429"/>
      <c r="D16" s="1430" t="s">
        <v>350</v>
      </c>
      <c r="E16" s="1431"/>
      <c r="F16" s="1431"/>
      <c r="G16" s="1429"/>
      <c r="H16" s="1446">
        <v>72469809</v>
      </c>
      <c r="I16" s="1447"/>
      <c r="J16" s="1447"/>
      <c r="K16" s="1447"/>
      <c r="L16" s="1448"/>
      <c r="M16" s="1435" t="s">
        <v>755</v>
      </c>
      <c r="N16" s="1449"/>
      <c r="O16" s="372"/>
      <c r="P16" s="384"/>
      <c r="Q16" s="385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75"/>
      <c r="AD16" s="376"/>
      <c r="AE16" s="376"/>
      <c r="AF16" s="376"/>
      <c r="AG16" s="376"/>
      <c r="AH16" s="376"/>
      <c r="AI16" s="376"/>
      <c r="AJ16" s="376"/>
      <c r="AK16" s="376"/>
      <c r="AL16" s="376"/>
      <c r="AM16" s="377"/>
      <c r="AN16" s="377"/>
      <c r="AO16" s="377"/>
      <c r="AP16" s="378"/>
      <c r="AQ16" s="379"/>
      <c r="AR16" s="380"/>
      <c r="AS16" s="380"/>
      <c r="AT16" s="380"/>
      <c r="AU16" s="380"/>
      <c r="AV16" s="380"/>
      <c r="AW16" s="380"/>
      <c r="AX16" s="380"/>
    </row>
    <row r="17" spans="1:50" ht="12.6" customHeight="1">
      <c r="B17" s="1428" t="s">
        <v>346</v>
      </c>
      <c r="C17" s="1429"/>
      <c r="D17" s="1430" t="s">
        <v>350</v>
      </c>
      <c r="E17" s="1431"/>
      <c r="F17" s="1431"/>
      <c r="G17" s="1429"/>
      <c r="H17" s="1446">
        <v>97220175</v>
      </c>
      <c r="I17" s="1447"/>
      <c r="J17" s="1447"/>
      <c r="K17" s="1447"/>
      <c r="L17" s="1448"/>
      <c r="M17" s="1435" t="s">
        <v>525</v>
      </c>
      <c r="N17" s="1449"/>
      <c r="O17" s="372"/>
      <c r="P17" s="384"/>
      <c r="Q17" s="385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375"/>
      <c r="AD17" s="376"/>
      <c r="AE17" s="376"/>
      <c r="AF17" s="376"/>
      <c r="AG17" s="376"/>
      <c r="AH17" s="376"/>
      <c r="AI17" s="376"/>
      <c r="AJ17" s="376"/>
      <c r="AK17" s="376"/>
      <c r="AL17" s="376"/>
      <c r="AM17" s="377"/>
      <c r="AN17" s="377"/>
      <c r="AO17" s="377"/>
      <c r="AP17" s="378"/>
      <c r="AQ17" s="379"/>
      <c r="AR17" s="449"/>
      <c r="AS17" s="449"/>
      <c r="AT17" s="449"/>
      <c r="AU17" s="449"/>
      <c r="AV17" s="449"/>
      <c r="AW17" s="449"/>
      <c r="AX17" s="449"/>
    </row>
    <row r="18" spans="1:50" ht="12.6" customHeight="1">
      <c r="B18" s="1428" t="s">
        <v>346</v>
      </c>
      <c r="C18" s="1441"/>
      <c r="D18" s="1445" t="s">
        <v>352</v>
      </c>
      <c r="E18" s="1437"/>
      <c r="F18" s="1437"/>
      <c r="G18" s="1414"/>
      <c r="H18" s="1446">
        <v>199920600</v>
      </c>
      <c r="I18" s="1451"/>
      <c r="J18" s="1451"/>
      <c r="K18" s="1451"/>
      <c r="L18" s="1452"/>
      <c r="M18" s="1425" t="s">
        <v>353</v>
      </c>
      <c r="N18" s="1426"/>
      <c r="P18" s="386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75"/>
      <c r="AD18" s="376"/>
      <c r="AE18" s="376"/>
      <c r="AF18" s="376"/>
      <c r="AG18" s="376"/>
      <c r="AH18" s="376"/>
      <c r="AI18" s="376"/>
      <c r="AJ18" s="376"/>
      <c r="AK18" s="376"/>
      <c r="AL18" s="376"/>
      <c r="AM18" s="377"/>
      <c r="AN18" s="377"/>
      <c r="AO18" s="377"/>
      <c r="AP18" s="378"/>
      <c r="AQ18" s="379"/>
      <c r="AR18" s="380"/>
      <c r="AS18" s="380"/>
      <c r="AT18" s="380"/>
      <c r="AU18" s="380"/>
      <c r="AV18" s="380"/>
      <c r="AW18" s="380"/>
      <c r="AX18" s="380"/>
    </row>
    <row r="19" spans="1:50" ht="12.6" customHeight="1">
      <c r="B19" s="1428" t="s">
        <v>259</v>
      </c>
      <c r="C19" s="1441"/>
      <c r="D19" s="1430" t="s">
        <v>352</v>
      </c>
      <c r="E19" s="1437"/>
      <c r="F19" s="1437"/>
      <c r="G19" s="1414"/>
      <c r="H19" s="1446">
        <v>22652550</v>
      </c>
      <c r="I19" s="1451"/>
      <c r="J19" s="1451"/>
      <c r="K19" s="1451"/>
      <c r="L19" s="1452"/>
      <c r="M19" s="1425" t="s">
        <v>524</v>
      </c>
      <c r="N19" s="1426"/>
      <c r="P19" s="384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75"/>
      <c r="AD19" s="376"/>
      <c r="AE19" s="376"/>
      <c r="AF19" s="376"/>
      <c r="AG19" s="376"/>
      <c r="AH19" s="376"/>
      <c r="AI19" s="376"/>
      <c r="AJ19" s="376"/>
      <c r="AK19" s="376"/>
      <c r="AL19" s="376"/>
      <c r="AM19" s="377"/>
      <c r="AN19" s="377"/>
      <c r="AO19" s="377"/>
      <c r="AP19" s="378"/>
      <c r="AQ19" s="379"/>
      <c r="AR19" s="380"/>
      <c r="AS19" s="380"/>
      <c r="AT19" s="380"/>
      <c r="AU19" s="380"/>
      <c r="AV19" s="380"/>
      <c r="AW19" s="380"/>
      <c r="AX19" s="380"/>
    </row>
    <row r="20" spans="1:50" ht="12.6" customHeight="1">
      <c r="B20" s="1428" t="s">
        <v>259</v>
      </c>
      <c r="C20" s="1441"/>
      <c r="D20" s="1430" t="s">
        <v>352</v>
      </c>
      <c r="E20" s="1437"/>
      <c r="F20" s="1437"/>
      <c r="G20" s="1414"/>
      <c r="H20" s="1446">
        <v>35237300</v>
      </c>
      <c r="I20" s="1451"/>
      <c r="J20" s="1451"/>
      <c r="K20" s="1451"/>
      <c r="L20" s="1452"/>
      <c r="M20" s="1425" t="s">
        <v>744</v>
      </c>
      <c r="N20" s="1426"/>
      <c r="P20" s="384"/>
      <c r="Q20" s="617"/>
      <c r="R20" s="617"/>
      <c r="S20" s="617"/>
      <c r="T20" s="617"/>
      <c r="U20" s="617"/>
      <c r="V20" s="617"/>
      <c r="W20" s="617"/>
      <c r="X20" s="617"/>
      <c r="Y20" s="617"/>
      <c r="Z20" s="617"/>
      <c r="AA20" s="617"/>
      <c r="AB20" s="617"/>
      <c r="AC20" s="375"/>
      <c r="AD20" s="376"/>
      <c r="AE20" s="376"/>
      <c r="AF20" s="376"/>
      <c r="AG20" s="376"/>
      <c r="AH20" s="376"/>
      <c r="AI20" s="376"/>
      <c r="AJ20" s="376"/>
      <c r="AK20" s="376"/>
      <c r="AL20" s="376"/>
      <c r="AM20" s="377"/>
      <c r="AN20" s="377"/>
      <c r="AO20" s="377"/>
      <c r="AP20" s="378"/>
      <c r="AQ20" s="379"/>
      <c r="AR20" s="617"/>
      <c r="AS20" s="617"/>
      <c r="AT20" s="617"/>
      <c r="AU20" s="617"/>
      <c r="AV20" s="617"/>
      <c r="AW20" s="617"/>
      <c r="AX20" s="617"/>
    </row>
    <row r="21" spans="1:50" ht="12.6" customHeight="1">
      <c r="B21" s="1428" t="s">
        <v>259</v>
      </c>
      <c r="C21" s="1441"/>
      <c r="D21" s="1430" t="s">
        <v>350</v>
      </c>
      <c r="E21" s="1437"/>
      <c r="F21" s="1437"/>
      <c r="G21" s="1414"/>
      <c r="H21" s="1446">
        <v>30466383</v>
      </c>
      <c r="I21" s="1451"/>
      <c r="J21" s="1451"/>
      <c r="K21" s="1451"/>
      <c r="L21" s="1452"/>
      <c r="M21" s="1297" t="s">
        <v>756</v>
      </c>
      <c r="N21" s="1298"/>
      <c r="P21" s="384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75"/>
      <c r="AD21" s="376"/>
      <c r="AE21" s="376"/>
      <c r="AF21" s="376"/>
      <c r="AG21" s="376"/>
      <c r="AH21" s="376"/>
      <c r="AI21" s="376"/>
      <c r="AJ21" s="376"/>
      <c r="AK21" s="376"/>
      <c r="AL21" s="376"/>
      <c r="AM21" s="377"/>
      <c r="AN21" s="377"/>
      <c r="AO21" s="377"/>
      <c r="AP21" s="378"/>
      <c r="AQ21" s="379"/>
      <c r="AR21" s="380"/>
      <c r="AS21" s="380"/>
      <c r="AT21" s="380"/>
      <c r="AU21" s="380"/>
      <c r="AV21" s="380"/>
      <c r="AW21" s="380"/>
      <c r="AX21" s="380"/>
    </row>
    <row r="22" spans="1:50" ht="12.6" customHeight="1">
      <c r="B22" s="1428" t="s">
        <v>757</v>
      </c>
      <c r="C22" s="1441"/>
      <c r="D22" s="1430" t="s">
        <v>758</v>
      </c>
      <c r="E22" s="1437"/>
      <c r="F22" s="1437"/>
      <c r="G22" s="1414"/>
      <c r="H22" s="1450">
        <v>184554094</v>
      </c>
      <c r="I22" s="1450"/>
      <c r="J22" s="1450"/>
      <c r="K22" s="1450"/>
      <c r="L22" s="1450"/>
      <c r="M22" s="1425" t="s">
        <v>759</v>
      </c>
      <c r="N22" s="1426"/>
      <c r="O22" s="374"/>
      <c r="AC22" s="375"/>
      <c r="AD22" s="376"/>
      <c r="AE22" s="376"/>
      <c r="AF22" s="376"/>
      <c r="AG22" s="376"/>
      <c r="AH22" s="376"/>
      <c r="AI22" s="376"/>
      <c r="AJ22" s="376"/>
      <c r="AK22" s="376"/>
      <c r="AL22" s="376"/>
      <c r="AM22" s="377"/>
      <c r="AN22" s="377"/>
      <c r="AO22" s="377"/>
      <c r="AP22" s="378"/>
      <c r="AQ22" s="379"/>
      <c r="AR22" s="380"/>
      <c r="AS22" s="380"/>
      <c r="AT22" s="380"/>
      <c r="AU22" s="380"/>
      <c r="AV22" s="380"/>
      <c r="AW22" s="380"/>
      <c r="AX22" s="380"/>
    </row>
    <row r="23" spans="1:50" ht="12.6" customHeight="1">
      <c r="B23" s="1428" t="s">
        <v>757</v>
      </c>
      <c r="C23" s="1441"/>
      <c r="D23" s="1430" t="s">
        <v>758</v>
      </c>
      <c r="E23" s="1437"/>
      <c r="F23" s="1437"/>
      <c r="G23" s="1414"/>
      <c r="H23" s="1450">
        <v>190052181</v>
      </c>
      <c r="I23" s="1450"/>
      <c r="J23" s="1450"/>
      <c r="K23" s="1450"/>
      <c r="L23" s="1450"/>
      <c r="M23" s="1297" t="s">
        <v>760</v>
      </c>
      <c r="N23" s="1298"/>
      <c r="O23" s="374"/>
      <c r="AC23" s="375"/>
      <c r="AD23" s="376"/>
      <c r="AE23" s="376"/>
      <c r="AF23" s="376"/>
      <c r="AG23" s="376"/>
      <c r="AH23" s="376"/>
      <c r="AI23" s="376"/>
      <c r="AJ23" s="376"/>
      <c r="AK23" s="376"/>
      <c r="AL23" s="376"/>
      <c r="AM23" s="377"/>
      <c r="AN23" s="377"/>
      <c r="AO23" s="377"/>
      <c r="AP23" s="378"/>
      <c r="AQ23" s="379"/>
      <c r="AR23" s="380"/>
      <c r="AS23" s="380"/>
      <c r="AT23" s="380"/>
      <c r="AU23" s="380"/>
      <c r="AV23" s="380"/>
      <c r="AW23" s="380"/>
      <c r="AX23" s="380"/>
    </row>
    <row r="24" spans="1:50" ht="12.6" customHeight="1" thickBot="1">
      <c r="B24" s="1357" t="s">
        <v>761</v>
      </c>
      <c r="C24" s="1358"/>
      <c r="D24" s="1395" t="s">
        <v>762</v>
      </c>
      <c r="E24" s="1302"/>
      <c r="F24" s="1302"/>
      <c r="G24" s="1300"/>
      <c r="H24" s="1392">
        <v>188586601</v>
      </c>
      <c r="I24" s="1393"/>
      <c r="J24" s="1393"/>
      <c r="K24" s="1393"/>
      <c r="L24" s="1394"/>
      <c r="M24" s="1420" t="s">
        <v>763</v>
      </c>
      <c r="N24" s="1421"/>
      <c r="P24" s="384"/>
      <c r="Q24" s="385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/>
      <c r="AC24" s="375"/>
      <c r="AD24" s="376"/>
      <c r="AE24" s="376"/>
      <c r="AF24" s="376"/>
      <c r="AG24" s="376"/>
      <c r="AH24" s="376"/>
      <c r="AI24" s="376"/>
      <c r="AJ24" s="376"/>
      <c r="AK24" s="376"/>
      <c r="AL24" s="376"/>
      <c r="AM24" s="377"/>
      <c r="AN24" s="377"/>
      <c r="AO24" s="377"/>
      <c r="AP24" s="378"/>
      <c r="AQ24" s="379"/>
      <c r="AR24" s="380"/>
      <c r="AS24" s="380"/>
      <c r="AT24" s="380"/>
      <c r="AU24" s="380"/>
      <c r="AV24" s="380"/>
      <c r="AW24" s="380"/>
      <c r="AX24" s="380"/>
    </row>
    <row r="25" spans="1:50" ht="12.6" customHeight="1" thickBot="1">
      <c r="B25" s="1389" t="s">
        <v>764</v>
      </c>
      <c r="C25" s="1390"/>
      <c r="D25" s="1390"/>
      <c r="E25" s="1390"/>
      <c r="F25" s="1390"/>
      <c r="G25" s="1391"/>
      <c r="H25" s="1438">
        <f>SUM(H14:L24)</f>
        <v>1622707055</v>
      </c>
      <c r="I25" s="1439"/>
      <c r="J25" s="1439"/>
      <c r="K25" s="1439"/>
      <c r="L25" s="1440"/>
      <c r="M25" s="1460"/>
      <c r="N25" s="1461"/>
      <c r="O25" s="374"/>
      <c r="AC25" s="375"/>
      <c r="AD25" s="376"/>
      <c r="AE25" s="376"/>
      <c r="AF25" s="376"/>
      <c r="AG25" s="376"/>
      <c r="AH25" s="376"/>
      <c r="AI25" s="376"/>
      <c r="AJ25" s="376"/>
      <c r="AK25" s="376"/>
      <c r="AL25" s="376"/>
      <c r="AM25" s="377"/>
      <c r="AN25" s="377"/>
      <c r="AO25" s="377"/>
      <c r="AP25" s="378"/>
      <c r="AQ25" s="379"/>
      <c r="AR25" s="380"/>
      <c r="AS25" s="380"/>
      <c r="AT25" s="380"/>
      <c r="AU25" s="380"/>
      <c r="AV25" s="380"/>
      <c r="AW25" s="380"/>
      <c r="AX25" s="380"/>
    </row>
    <row r="26" spans="1:50" ht="12.6" customHeight="1" thickBot="1">
      <c r="B26" s="1357" t="s">
        <v>765</v>
      </c>
      <c r="C26" s="1358"/>
      <c r="D26" s="1379" t="s">
        <v>766</v>
      </c>
      <c r="E26" s="1462"/>
      <c r="F26" s="1462"/>
      <c r="G26" s="1463"/>
      <c r="H26" s="1396">
        <v>15000000</v>
      </c>
      <c r="I26" s="1396"/>
      <c r="J26" s="1396"/>
      <c r="K26" s="1396"/>
      <c r="L26" s="1396"/>
      <c r="M26" s="1379" t="s">
        <v>767</v>
      </c>
      <c r="N26" s="1380"/>
      <c r="O26" s="1372"/>
      <c r="P26" s="1372"/>
      <c r="AC26" s="375"/>
      <c r="AD26" s="376"/>
      <c r="AE26" s="376"/>
      <c r="AF26" s="376"/>
      <c r="AG26" s="376"/>
      <c r="AH26" s="376"/>
      <c r="AI26" s="376"/>
      <c r="AJ26" s="376"/>
      <c r="AK26" s="376"/>
      <c r="AL26" s="376"/>
      <c r="AM26" s="377"/>
      <c r="AN26" s="377"/>
      <c r="AO26" s="377"/>
      <c r="AP26" s="378"/>
      <c r="AQ26" s="379"/>
      <c r="AR26" s="380"/>
      <c r="AS26" s="380"/>
      <c r="AT26" s="380"/>
      <c r="AU26" s="380"/>
      <c r="AV26" s="380"/>
      <c r="AW26" s="380"/>
      <c r="AX26" s="380"/>
    </row>
    <row r="27" spans="1:50" ht="12.6" customHeight="1" thickBot="1">
      <c r="B27" s="1381" t="s">
        <v>768</v>
      </c>
      <c r="C27" s="1382"/>
      <c r="D27" s="1382"/>
      <c r="E27" s="1382"/>
      <c r="F27" s="1382"/>
      <c r="G27" s="1383"/>
      <c r="H27" s="1388">
        <f>H13+H25+H26</f>
        <v>2182861305</v>
      </c>
      <c r="I27" s="1388"/>
      <c r="J27" s="1388"/>
      <c r="K27" s="1388"/>
      <c r="L27" s="1388"/>
      <c r="M27" s="1373"/>
      <c r="N27" s="1374"/>
      <c r="O27" s="387"/>
      <c r="P27" s="388"/>
      <c r="Q27" s="387"/>
      <c r="R27" s="387"/>
      <c r="S27" s="387"/>
      <c r="T27" s="387"/>
      <c r="U27" s="387"/>
      <c r="V27" s="387"/>
      <c r="W27" s="387"/>
      <c r="X27" s="387"/>
      <c r="Y27" s="387"/>
      <c r="Z27" s="387"/>
      <c r="AA27" s="387"/>
      <c r="AB27" s="387"/>
      <c r="AC27" s="375"/>
      <c r="AD27" s="376"/>
      <c r="AE27" s="376"/>
      <c r="AF27" s="376"/>
      <c r="AG27" s="376"/>
      <c r="AH27" s="376"/>
      <c r="AI27" s="376"/>
      <c r="AJ27" s="376"/>
      <c r="AK27" s="376"/>
      <c r="AL27" s="376"/>
      <c r="AM27" s="377"/>
      <c r="AN27" s="377"/>
      <c r="AO27" s="377"/>
      <c r="AP27" s="378"/>
      <c r="AQ27" s="379"/>
      <c r="AR27" s="380"/>
      <c r="AS27" s="380"/>
      <c r="AT27" s="380"/>
      <c r="AU27" s="380"/>
      <c r="AV27" s="380"/>
      <c r="AW27" s="380"/>
      <c r="AX27" s="380"/>
    </row>
    <row r="28" spans="1:50" ht="8.4" customHeight="1" thickTop="1">
      <c r="O28" s="387"/>
      <c r="P28" s="388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75"/>
      <c r="AD28" s="376"/>
      <c r="AE28" s="376"/>
      <c r="AF28" s="376"/>
      <c r="AG28" s="376"/>
      <c r="AH28" s="376"/>
      <c r="AI28" s="376"/>
      <c r="AJ28" s="376"/>
      <c r="AK28" s="376"/>
      <c r="AL28" s="376"/>
      <c r="AM28" s="377"/>
      <c r="AN28" s="377"/>
      <c r="AO28" s="377"/>
      <c r="AP28" s="378"/>
      <c r="AQ28" s="379"/>
      <c r="AR28" s="380"/>
      <c r="AS28" s="380"/>
      <c r="AT28" s="380"/>
      <c r="AU28" s="380"/>
      <c r="AV28" s="380"/>
      <c r="AW28" s="380"/>
      <c r="AX28" s="380"/>
    </row>
    <row r="29" spans="1:50" ht="16.2" customHeight="1" thickBot="1">
      <c r="A29" s="399" t="s">
        <v>924</v>
      </c>
      <c r="L29" s="1386"/>
      <c r="M29" s="1386"/>
      <c r="N29" s="1386"/>
      <c r="O29" s="387"/>
      <c r="P29" s="388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  <c r="AB29" s="387"/>
      <c r="AC29" s="375"/>
      <c r="AD29" s="376"/>
      <c r="AE29" s="376"/>
      <c r="AF29" s="376"/>
      <c r="AG29" s="376"/>
      <c r="AH29" s="376"/>
      <c r="AI29" s="376"/>
      <c r="AJ29" s="376"/>
      <c r="AK29" s="376"/>
      <c r="AL29" s="376"/>
      <c r="AM29" s="377"/>
      <c r="AN29" s="377"/>
      <c r="AO29" s="377"/>
      <c r="AP29" s="378"/>
      <c r="AQ29" s="379"/>
      <c r="AR29" s="380"/>
      <c r="AS29" s="380"/>
      <c r="AT29" s="380"/>
      <c r="AU29" s="380"/>
      <c r="AV29" s="380"/>
      <c r="AW29" s="380"/>
      <c r="AX29" s="380"/>
    </row>
    <row r="30" spans="1:50" ht="12.6" customHeight="1" thickTop="1" thickBot="1">
      <c r="B30" s="1387" t="s">
        <v>354</v>
      </c>
      <c r="C30" s="1363"/>
      <c r="D30" s="1362" t="s">
        <v>355</v>
      </c>
      <c r="E30" s="1363"/>
      <c r="F30" s="1362" t="s">
        <v>356</v>
      </c>
      <c r="G30" s="1364"/>
      <c r="H30" s="1363"/>
      <c r="I30" s="1377" t="s">
        <v>357</v>
      </c>
      <c r="J30" s="1377"/>
      <c r="K30" s="1377"/>
      <c r="L30" s="1377"/>
      <c r="M30" s="1377" t="s">
        <v>358</v>
      </c>
      <c r="N30" s="1378"/>
      <c r="O30" s="387"/>
      <c r="P30" s="388"/>
      <c r="Q30" s="387"/>
      <c r="R30" s="387"/>
      <c r="S30" s="387"/>
      <c r="T30" s="387"/>
      <c r="U30" s="387"/>
      <c r="V30" s="387"/>
      <c r="W30" s="387"/>
      <c r="X30" s="387"/>
      <c r="Y30" s="387"/>
      <c r="Z30" s="387"/>
      <c r="AA30" s="387"/>
      <c r="AB30" s="387"/>
      <c r="AC30" s="375"/>
      <c r="AD30" s="376"/>
      <c r="AE30" s="376"/>
      <c r="AF30" s="376"/>
      <c r="AG30" s="376"/>
      <c r="AH30" s="376"/>
      <c r="AI30" s="376"/>
      <c r="AJ30" s="376"/>
      <c r="AK30" s="376"/>
      <c r="AL30" s="376"/>
      <c r="AM30" s="377"/>
      <c r="AN30" s="377"/>
      <c r="AO30" s="377"/>
      <c r="AP30" s="378"/>
      <c r="AQ30" s="379"/>
      <c r="AR30" s="380"/>
      <c r="AS30" s="380"/>
      <c r="AT30" s="380"/>
      <c r="AU30" s="380"/>
      <c r="AV30" s="380"/>
      <c r="AW30" s="380"/>
      <c r="AX30" s="380"/>
    </row>
    <row r="31" spans="1:50" s="380" customFormat="1" ht="12.6" customHeight="1" thickTop="1">
      <c r="B31" s="1324" t="s">
        <v>383</v>
      </c>
      <c r="C31" s="401" t="s">
        <v>376</v>
      </c>
      <c r="D31" s="1384" t="s">
        <v>359</v>
      </c>
      <c r="E31" s="1384"/>
      <c r="F31" s="1333">
        <v>57132</v>
      </c>
      <c r="G31" s="1333"/>
      <c r="H31" s="1333"/>
      <c r="I31" s="1333">
        <v>247</v>
      </c>
      <c r="J31" s="1333"/>
      <c r="K31" s="1333"/>
      <c r="L31" s="1333"/>
      <c r="M31" s="1375">
        <f>F31+I31</f>
        <v>57379</v>
      </c>
      <c r="N31" s="1376"/>
      <c r="O31" s="389"/>
      <c r="P31" s="390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89"/>
      <c r="AC31" s="376"/>
      <c r="AD31" s="376"/>
      <c r="AE31" s="376"/>
      <c r="AF31" s="376"/>
      <c r="AG31" s="376"/>
      <c r="AH31" s="376"/>
      <c r="AI31" s="376"/>
      <c r="AJ31" s="376"/>
      <c r="AK31" s="376"/>
      <c r="AL31" s="376"/>
      <c r="AM31" s="377"/>
      <c r="AN31" s="377"/>
      <c r="AO31" s="377"/>
      <c r="AP31" s="378"/>
      <c r="AQ31" s="379"/>
    </row>
    <row r="32" spans="1:50" ht="12.6" customHeight="1">
      <c r="B32" s="1325"/>
      <c r="C32" s="402" t="s">
        <v>377</v>
      </c>
      <c r="D32" s="1464" t="s">
        <v>360</v>
      </c>
      <c r="E32" s="1464"/>
      <c r="F32" s="1321">
        <v>10220920</v>
      </c>
      <c r="G32" s="1321"/>
      <c r="H32" s="1321"/>
      <c r="I32" s="1321">
        <v>0</v>
      </c>
      <c r="J32" s="1321"/>
      <c r="K32" s="1321"/>
      <c r="L32" s="1321"/>
      <c r="M32" s="1355">
        <f>F32+I32</f>
        <v>10220920</v>
      </c>
      <c r="N32" s="1356"/>
      <c r="O32" s="391"/>
      <c r="P32" s="388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75"/>
      <c r="AD32" s="376"/>
      <c r="AE32" s="376"/>
      <c r="AF32" s="376"/>
      <c r="AG32" s="376"/>
      <c r="AH32" s="376"/>
      <c r="AI32" s="376"/>
      <c r="AJ32" s="376"/>
      <c r="AK32" s="376"/>
      <c r="AL32" s="376"/>
      <c r="AM32" s="377"/>
      <c r="AN32" s="377"/>
      <c r="AO32" s="377"/>
      <c r="AP32" s="378"/>
      <c r="AQ32" s="379"/>
      <c r="AR32" s="380"/>
      <c r="AS32" s="380"/>
      <c r="AT32" s="380"/>
      <c r="AU32" s="380"/>
      <c r="AV32" s="380"/>
      <c r="AW32" s="380"/>
      <c r="AX32" s="380"/>
    </row>
    <row r="33" spans="1:43" s="380" customFormat="1" ht="12.6" customHeight="1">
      <c r="A33" s="373"/>
      <c r="B33" s="1325"/>
      <c r="C33" s="402" t="s">
        <v>378</v>
      </c>
      <c r="D33" s="1365" t="s">
        <v>361</v>
      </c>
      <c r="E33" s="1365"/>
      <c r="F33" s="1286">
        <v>3252790</v>
      </c>
      <c r="G33" s="1286"/>
      <c r="H33" s="1286"/>
      <c r="I33" s="1286">
        <v>303500</v>
      </c>
      <c r="J33" s="1286"/>
      <c r="K33" s="1286"/>
      <c r="L33" s="1286"/>
      <c r="M33" s="1350">
        <f t="shared" ref="M33:M43" si="0">F33+I33</f>
        <v>3556290</v>
      </c>
      <c r="N33" s="1351"/>
      <c r="O33" s="391"/>
      <c r="P33" s="392"/>
      <c r="Q33" s="391"/>
      <c r="R33" s="391"/>
      <c r="S33" s="391"/>
      <c r="T33" s="391"/>
      <c r="U33" s="391"/>
      <c r="V33" s="391"/>
      <c r="W33" s="391"/>
      <c r="X33" s="391"/>
      <c r="Y33" s="391"/>
      <c r="Z33" s="391"/>
      <c r="AA33" s="391"/>
      <c r="AB33" s="391"/>
      <c r="AC33" s="376"/>
      <c r="AD33" s="376"/>
      <c r="AE33" s="376"/>
      <c r="AF33" s="376"/>
      <c r="AG33" s="376"/>
      <c r="AH33" s="376"/>
      <c r="AI33" s="376"/>
      <c r="AJ33" s="376"/>
      <c r="AK33" s="376"/>
      <c r="AL33" s="376"/>
      <c r="AM33" s="377"/>
      <c r="AN33" s="377"/>
      <c r="AO33" s="377"/>
      <c r="AP33" s="378"/>
      <c r="AQ33" s="379"/>
    </row>
    <row r="34" spans="1:43" s="380" customFormat="1" ht="12.6" customHeight="1">
      <c r="A34" s="373"/>
      <c r="B34" s="1325"/>
      <c r="C34" s="402" t="s">
        <v>379</v>
      </c>
      <c r="D34" s="1365" t="s">
        <v>362</v>
      </c>
      <c r="E34" s="1365"/>
      <c r="F34" s="1286">
        <v>18649920</v>
      </c>
      <c r="G34" s="1286"/>
      <c r="H34" s="1286"/>
      <c r="I34" s="1286">
        <v>690000</v>
      </c>
      <c r="J34" s="1286"/>
      <c r="K34" s="1286"/>
      <c r="L34" s="1286"/>
      <c r="M34" s="1350">
        <f>F34+I34</f>
        <v>19339920</v>
      </c>
      <c r="N34" s="1351"/>
      <c r="O34" s="391"/>
      <c r="P34" s="392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76"/>
      <c r="AD34" s="376"/>
      <c r="AE34" s="376"/>
      <c r="AF34" s="376"/>
      <c r="AG34" s="376"/>
      <c r="AH34" s="376"/>
      <c r="AI34" s="376"/>
      <c r="AJ34" s="376"/>
      <c r="AK34" s="376"/>
      <c r="AL34" s="376"/>
      <c r="AM34" s="377"/>
      <c r="AN34" s="377"/>
      <c r="AO34" s="377"/>
      <c r="AP34" s="378"/>
      <c r="AQ34" s="379"/>
    </row>
    <row r="35" spans="1:43" s="380" customFormat="1" ht="12.6" customHeight="1">
      <c r="A35" s="373"/>
      <c r="B35" s="1325"/>
      <c r="C35" s="1341" t="s">
        <v>380</v>
      </c>
      <c r="D35" s="1348" t="s">
        <v>363</v>
      </c>
      <c r="E35" s="1348"/>
      <c r="F35" s="1286">
        <v>5000</v>
      </c>
      <c r="G35" s="1286"/>
      <c r="H35" s="1286"/>
      <c r="I35" s="1286">
        <v>500</v>
      </c>
      <c r="J35" s="1286"/>
      <c r="K35" s="1286"/>
      <c r="L35" s="1286"/>
      <c r="M35" s="1350">
        <f t="shared" si="0"/>
        <v>5500</v>
      </c>
      <c r="N35" s="1351"/>
      <c r="O35" s="393"/>
      <c r="P35" s="392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76"/>
      <c r="AD35" s="376"/>
      <c r="AE35" s="376"/>
      <c r="AF35" s="376"/>
      <c r="AG35" s="376"/>
      <c r="AH35" s="376"/>
      <c r="AI35" s="376"/>
      <c r="AJ35" s="376"/>
      <c r="AK35" s="376"/>
      <c r="AL35" s="376"/>
      <c r="AM35" s="377"/>
      <c r="AN35" s="377"/>
      <c r="AO35" s="377"/>
      <c r="AP35" s="378"/>
      <c r="AQ35" s="379"/>
    </row>
    <row r="36" spans="1:43" s="380" customFormat="1" ht="16.8" customHeight="1">
      <c r="A36" s="373"/>
      <c r="B36" s="1325"/>
      <c r="C36" s="1342"/>
      <c r="D36" s="1352" t="s">
        <v>364</v>
      </c>
      <c r="E36" s="1385"/>
      <c r="F36" s="1286">
        <v>1084610</v>
      </c>
      <c r="G36" s="1286"/>
      <c r="H36" s="1286"/>
      <c r="I36" s="1286">
        <v>245650</v>
      </c>
      <c r="J36" s="1286"/>
      <c r="K36" s="1286"/>
      <c r="L36" s="1286"/>
      <c r="M36" s="1350">
        <f t="shared" si="0"/>
        <v>1330260</v>
      </c>
      <c r="N36" s="1351"/>
      <c r="O36" s="391"/>
      <c r="P36" s="392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76"/>
      <c r="AD36" s="376"/>
      <c r="AE36" s="376"/>
      <c r="AF36" s="376"/>
      <c r="AG36" s="376"/>
      <c r="AH36" s="376"/>
      <c r="AI36" s="376"/>
      <c r="AJ36" s="376"/>
      <c r="AK36" s="376"/>
      <c r="AL36" s="376"/>
      <c r="AM36" s="377"/>
      <c r="AN36" s="377"/>
      <c r="AO36" s="377"/>
      <c r="AP36" s="378"/>
      <c r="AQ36" s="379"/>
    </row>
    <row r="37" spans="1:43" s="380" customFormat="1" ht="16.8" customHeight="1">
      <c r="A37" s="373"/>
      <c r="B37" s="1325"/>
      <c r="C37" s="1342"/>
      <c r="D37" s="1352" t="s">
        <v>365</v>
      </c>
      <c r="E37" s="1385"/>
      <c r="F37" s="1286">
        <v>11</v>
      </c>
      <c r="G37" s="1286"/>
      <c r="H37" s="1286"/>
      <c r="I37" s="1286">
        <v>0</v>
      </c>
      <c r="J37" s="1286"/>
      <c r="K37" s="1286"/>
      <c r="L37" s="1286"/>
      <c r="M37" s="1350">
        <f t="shared" si="0"/>
        <v>11</v>
      </c>
      <c r="N37" s="1351"/>
      <c r="O37" s="391"/>
      <c r="P37" s="392"/>
      <c r="Q37" s="391"/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1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7"/>
      <c r="AN37" s="377"/>
      <c r="AO37" s="377"/>
      <c r="AP37" s="378"/>
      <c r="AQ37" s="379"/>
    </row>
    <row r="38" spans="1:43" s="380" customFormat="1" ht="16.8" customHeight="1">
      <c r="A38" s="373"/>
      <c r="B38" s="1325"/>
      <c r="C38" s="1342"/>
      <c r="D38" s="1352" t="s">
        <v>366</v>
      </c>
      <c r="E38" s="1352"/>
      <c r="F38" s="1286">
        <v>274230</v>
      </c>
      <c r="G38" s="1286"/>
      <c r="H38" s="1286"/>
      <c r="I38" s="1286">
        <v>32100</v>
      </c>
      <c r="J38" s="1286"/>
      <c r="K38" s="1286"/>
      <c r="L38" s="1286"/>
      <c r="M38" s="1350">
        <f t="shared" si="0"/>
        <v>306330</v>
      </c>
      <c r="N38" s="1351"/>
      <c r="O38" s="393"/>
      <c r="P38" s="392"/>
      <c r="Q38" s="391"/>
      <c r="R38" s="391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76"/>
      <c r="AD38" s="376"/>
      <c r="AE38" s="376"/>
      <c r="AF38" s="376"/>
      <c r="AG38" s="376"/>
      <c r="AH38" s="376"/>
      <c r="AI38" s="376"/>
      <c r="AJ38" s="376"/>
      <c r="AK38" s="376"/>
      <c r="AL38" s="376"/>
      <c r="AM38" s="377"/>
      <c r="AN38" s="377"/>
      <c r="AO38" s="377"/>
      <c r="AP38" s="378"/>
      <c r="AQ38" s="379"/>
    </row>
    <row r="39" spans="1:43" s="380" customFormat="1" ht="16.8" customHeight="1">
      <c r="A39" s="373"/>
      <c r="B39" s="1325"/>
      <c r="C39" s="1342"/>
      <c r="D39" s="1352" t="s">
        <v>374</v>
      </c>
      <c r="E39" s="1352"/>
      <c r="F39" s="1286">
        <v>7664901</v>
      </c>
      <c r="G39" s="1286"/>
      <c r="H39" s="1286"/>
      <c r="I39" s="1286">
        <v>0</v>
      </c>
      <c r="J39" s="1286"/>
      <c r="K39" s="1286"/>
      <c r="L39" s="1286"/>
      <c r="M39" s="1350">
        <f t="shared" ref="M39" si="1">F39+I39</f>
        <v>7664901</v>
      </c>
      <c r="N39" s="1351"/>
      <c r="O39" s="393"/>
      <c r="P39" s="392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76"/>
      <c r="AD39" s="376"/>
      <c r="AE39" s="376"/>
      <c r="AF39" s="376"/>
      <c r="AG39" s="376"/>
      <c r="AH39" s="376"/>
      <c r="AI39" s="376"/>
      <c r="AJ39" s="376"/>
      <c r="AK39" s="376"/>
      <c r="AL39" s="376"/>
      <c r="AM39" s="377"/>
      <c r="AN39" s="377"/>
      <c r="AO39" s="377"/>
      <c r="AP39" s="378"/>
      <c r="AQ39" s="379"/>
    </row>
    <row r="40" spans="1:43" s="380" customFormat="1" ht="12.6" customHeight="1" thickBot="1">
      <c r="A40" s="373"/>
      <c r="B40" s="1325"/>
      <c r="C40" s="1342"/>
      <c r="D40" s="1366" t="s">
        <v>291</v>
      </c>
      <c r="E40" s="1367"/>
      <c r="F40" s="1347">
        <v>4270725</v>
      </c>
      <c r="G40" s="1347"/>
      <c r="H40" s="1347"/>
      <c r="I40" s="1347">
        <v>6</v>
      </c>
      <c r="J40" s="1347"/>
      <c r="K40" s="1347"/>
      <c r="L40" s="1347"/>
      <c r="M40" s="1458">
        <f>F40+I40</f>
        <v>4270731</v>
      </c>
      <c r="N40" s="1459"/>
      <c r="O40" s="393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76"/>
      <c r="AD40" s="376"/>
      <c r="AE40" s="376"/>
      <c r="AF40" s="376"/>
      <c r="AG40" s="376"/>
      <c r="AH40" s="376"/>
      <c r="AI40" s="376"/>
      <c r="AJ40" s="376"/>
      <c r="AK40" s="376"/>
      <c r="AL40" s="376"/>
      <c r="AM40" s="377"/>
      <c r="AN40" s="377"/>
      <c r="AO40" s="377"/>
      <c r="AP40" s="378"/>
      <c r="AQ40" s="379"/>
    </row>
    <row r="41" spans="1:43" s="380" customFormat="1" ht="10.199999999999999" customHeight="1" thickBot="1">
      <c r="A41" s="373"/>
      <c r="B41" s="1325"/>
      <c r="C41" s="1340" t="s">
        <v>375</v>
      </c>
      <c r="D41" s="1340"/>
      <c r="E41" s="1340"/>
      <c r="F41" s="1337">
        <f>SUM(F35:H40)</f>
        <v>13299477</v>
      </c>
      <c r="G41" s="1337"/>
      <c r="H41" s="1337"/>
      <c r="I41" s="1337">
        <f>SUM(I35:L40)</f>
        <v>278256</v>
      </c>
      <c r="J41" s="1337"/>
      <c r="K41" s="1337"/>
      <c r="L41" s="1337"/>
      <c r="M41" s="1359">
        <f>F41+I41</f>
        <v>13577733</v>
      </c>
      <c r="N41" s="1360"/>
      <c r="O41" s="393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391"/>
      <c r="AB41" s="391"/>
      <c r="AC41" s="376"/>
      <c r="AD41" s="376"/>
      <c r="AE41" s="376"/>
      <c r="AF41" s="376"/>
      <c r="AG41" s="376"/>
      <c r="AH41" s="376"/>
      <c r="AI41" s="376"/>
      <c r="AJ41" s="376"/>
      <c r="AK41" s="376"/>
      <c r="AL41" s="376"/>
      <c r="AM41" s="377"/>
      <c r="AN41" s="377"/>
      <c r="AO41" s="377"/>
      <c r="AP41" s="378"/>
      <c r="AQ41" s="379"/>
    </row>
    <row r="42" spans="1:43" s="380" customFormat="1" ht="10.199999999999999" customHeight="1">
      <c r="A42" s="373"/>
      <c r="B42" s="1325"/>
      <c r="C42" s="404" t="s">
        <v>382</v>
      </c>
      <c r="D42" s="1368" t="s">
        <v>371</v>
      </c>
      <c r="E42" s="1368"/>
      <c r="F42" s="1404">
        <v>6480100</v>
      </c>
      <c r="G42" s="1404"/>
      <c r="H42" s="1404"/>
      <c r="I42" s="1321">
        <v>648010</v>
      </c>
      <c r="J42" s="1321"/>
      <c r="K42" s="1321"/>
      <c r="L42" s="1321"/>
      <c r="M42" s="1355">
        <f t="shared" si="0"/>
        <v>7128110</v>
      </c>
      <c r="N42" s="1356"/>
      <c r="O42" s="393"/>
      <c r="P42" s="392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76"/>
      <c r="AD42" s="376"/>
      <c r="AE42" s="376"/>
      <c r="AF42" s="376"/>
      <c r="AG42" s="376"/>
      <c r="AH42" s="376"/>
      <c r="AI42" s="376"/>
      <c r="AJ42" s="376"/>
      <c r="AK42" s="376"/>
      <c r="AL42" s="376"/>
      <c r="AM42" s="377"/>
      <c r="AN42" s="377"/>
      <c r="AO42" s="377"/>
      <c r="AP42" s="378"/>
      <c r="AQ42" s="379"/>
    </row>
    <row r="43" spans="1:43" s="380" customFormat="1" ht="10.199999999999999" customHeight="1">
      <c r="A43" s="373"/>
      <c r="B43" s="1325"/>
      <c r="C43" s="1343" t="s">
        <v>381</v>
      </c>
      <c r="D43" s="1348" t="s">
        <v>78</v>
      </c>
      <c r="E43" s="1348"/>
      <c r="F43" s="1286">
        <v>4500000</v>
      </c>
      <c r="G43" s="1286"/>
      <c r="H43" s="1286"/>
      <c r="I43" s="1286">
        <v>450000</v>
      </c>
      <c r="J43" s="1286"/>
      <c r="K43" s="1286"/>
      <c r="L43" s="1286"/>
      <c r="M43" s="1350">
        <f t="shared" si="0"/>
        <v>4950000</v>
      </c>
      <c r="N43" s="1351"/>
      <c r="O43" s="389"/>
      <c r="P43" s="390"/>
      <c r="Q43" s="389"/>
      <c r="R43" s="389"/>
      <c r="S43" s="389"/>
      <c r="T43" s="389"/>
      <c r="U43" s="389"/>
      <c r="V43" s="389"/>
      <c r="W43" s="389"/>
      <c r="X43" s="389"/>
      <c r="Y43" s="389"/>
      <c r="Z43" s="389"/>
      <c r="AA43" s="389"/>
      <c r="AB43" s="389"/>
      <c r="AC43" s="376"/>
      <c r="AD43" s="376"/>
      <c r="AE43" s="376"/>
      <c r="AF43" s="376"/>
      <c r="AG43" s="376"/>
      <c r="AH43" s="376"/>
      <c r="AI43" s="376"/>
      <c r="AJ43" s="376"/>
      <c r="AK43" s="376"/>
      <c r="AL43" s="376"/>
      <c r="AM43" s="377"/>
      <c r="AN43" s="377"/>
      <c r="AO43" s="377"/>
      <c r="AP43" s="378"/>
      <c r="AQ43" s="379"/>
    </row>
    <row r="44" spans="1:43" s="380" customFormat="1" ht="10.199999999999999" customHeight="1">
      <c r="A44" s="373"/>
      <c r="B44" s="1325"/>
      <c r="C44" s="1344"/>
      <c r="D44" s="1348" t="s">
        <v>274</v>
      </c>
      <c r="E44" s="1348"/>
      <c r="F44" s="1286">
        <v>0</v>
      </c>
      <c r="G44" s="1286"/>
      <c r="H44" s="1286"/>
      <c r="I44" s="1286">
        <v>59530000</v>
      </c>
      <c r="J44" s="1286"/>
      <c r="K44" s="1286"/>
      <c r="L44" s="1286"/>
      <c r="M44" s="1345">
        <f>F44+I44</f>
        <v>59530000</v>
      </c>
      <c r="N44" s="1346"/>
      <c r="O44" s="389"/>
      <c r="P44" s="390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  <c r="AB44" s="389"/>
      <c r="AC44" s="376"/>
      <c r="AD44" s="376"/>
      <c r="AE44" s="376"/>
      <c r="AF44" s="376"/>
      <c r="AG44" s="376"/>
      <c r="AH44" s="376"/>
      <c r="AI44" s="376"/>
      <c r="AJ44" s="376"/>
      <c r="AK44" s="376"/>
      <c r="AL44" s="376"/>
      <c r="AM44" s="377"/>
      <c r="AN44" s="377"/>
      <c r="AO44" s="377"/>
      <c r="AP44" s="378"/>
      <c r="AQ44" s="379"/>
    </row>
    <row r="45" spans="1:43" s="380" customFormat="1" ht="10.199999999999999" customHeight="1" thickBot="1">
      <c r="A45" s="373"/>
      <c r="B45" s="1325"/>
      <c r="C45" s="1344"/>
      <c r="D45" s="1361" t="s">
        <v>202</v>
      </c>
      <c r="E45" s="1361"/>
      <c r="F45" s="1347">
        <v>14400000</v>
      </c>
      <c r="G45" s="1347"/>
      <c r="H45" s="1347"/>
      <c r="I45" s="1347">
        <v>10400000</v>
      </c>
      <c r="J45" s="1347"/>
      <c r="K45" s="1347"/>
      <c r="L45" s="1347"/>
      <c r="M45" s="1353">
        <f>F45+I45</f>
        <v>24800000</v>
      </c>
      <c r="N45" s="1354"/>
      <c r="O45" s="389"/>
      <c r="P45" s="390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76"/>
      <c r="AD45" s="376"/>
      <c r="AE45" s="376"/>
      <c r="AF45" s="376"/>
      <c r="AG45" s="376"/>
      <c r="AH45" s="376"/>
      <c r="AI45" s="376"/>
      <c r="AJ45" s="376"/>
      <c r="AK45" s="376"/>
      <c r="AL45" s="376"/>
      <c r="AM45" s="377"/>
      <c r="AN45" s="377"/>
      <c r="AO45" s="377"/>
      <c r="AP45" s="378"/>
      <c r="AQ45" s="379"/>
    </row>
    <row r="46" spans="1:43" s="380" customFormat="1" ht="10.199999999999999" customHeight="1" thickBot="1">
      <c r="A46" s="373"/>
      <c r="B46" s="1325"/>
      <c r="C46" s="1349" t="s">
        <v>375</v>
      </c>
      <c r="D46" s="1349"/>
      <c r="E46" s="1349"/>
      <c r="F46" s="1337">
        <f>SUM(F43:H45)</f>
        <v>18900000</v>
      </c>
      <c r="G46" s="1337"/>
      <c r="H46" s="1337"/>
      <c r="I46" s="1337">
        <f>SUM(I43:L45)</f>
        <v>70380000</v>
      </c>
      <c r="J46" s="1337"/>
      <c r="K46" s="1337"/>
      <c r="L46" s="1337"/>
      <c r="M46" s="1338">
        <f>SUM(M43:N45)</f>
        <v>89280000</v>
      </c>
      <c r="N46" s="1339"/>
      <c r="O46" s="389"/>
      <c r="P46" s="390"/>
      <c r="Q46" s="389"/>
      <c r="R46" s="389"/>
      <c r="S46" s="389"/>
      <c r="T46" s="389"/>
      <c r="U46" s="389"/>
      <c r="V46" s="389"/>
      <c r="W46" s="389"/>
      <c r="X46" s="389"/>
      <c r="Y46" s="389"/>
      <c r="Z46" s="389"/>
      <c r="AA46" s="389"/>
      <c r="AB46" s="389"/>
      <c r="AC46" s="376"/>
      <c r="AD46" s="376"/>
      <c r="AE46" s="376"/>
      <c r="AF46" s="376"/>
      <c r="AG46" s="376"/>
      <c r="AH46" s="376"/>
      <c r="AI46" s="376"/>
      <c r="AJ46" s="376"/>
      <c r="AK46" s="376"/>
      <c r="AL46" s="376"/>
      <c r="AM46" s="377"/>
      <c r="AN46" s="377"/>
      <c r="AO46" s="377"/>
      <c r="AP46" s="378"/>
      <c r="AQ46" s="379"/>
    </row>
    <row r="47" spans="1:43" s="380" customFormat="1" ht="10.199999999999999" customHeight="1">
      <c r="A47" s="373"/>
      <c r="B47" s="1325"/>
      <c r="C47" s="405" t="s">
        <v>370</v>
      </c>
      <c r="D47" s="1320" t="s">
        <v>373</v>
      </c>
      <c r="E47" s="1320"/>
      <c r="F47" s="1321">
        <v>12310000</v>
      </c>
      <c r="G47" s="1321"/>
      <c r="H47" s="1321"/>
      <c r="I47" s="1321">
        <v>1330000</v>
      </c>
      <c r="J47" s="1321"/>
      <c r="K47" s="1321"/>
      <c r="L47" s="1321"/>
      <c r="M47" s="1322">
        <f>F47+I47</f>
        <v>13640000</v>
      </c>
      <c r="N47" s="1323"/>
      <c r="O47" s="389"/>
      <c r="P47" s="390"/>
      <c r="Q47" s="389"/>
      <c r="R47" s="389"/>
      <c r="S47" s="389"/>
      <c r="T47" s="389"/>
      <c r="U47" s="389"/>
      <c r="V47" s="389"/>
      <c r="W47" s="389"/>
      <c r="X47" s="389"/>
      <c r="Y47" s="389"/>
      <c r="Z47" s="389"/>
      <c r="AA47" s="389"/>
      <c r="AB47" s="389"/>
      <c r="AC47" s="376"/>
      <c r="AD47" s="376"/>
      <c r="AE47" s="376"/>
      <c r="AF47" s="376"/>
      <c r="AG47" s="376"/>
      <c r="AH47" s="376"/>
      <c r="AI47" s="376"/>
      <c r="AJ47" s="376"/>
      <c r="AK47" s="376"/>
      <c r="AL47" s="376"/>
      <c r="AM47" s="377"/>
      <c r="AN47" s="377"/>
      <c r="AO47" s="377"/>
      <c r="AP47" s="378"/>
      <c r="AQ47" s="379"/>
    </row>
    <row r="48" spans="1:43" s="380" customFormat="1" ht="10.199999999999999" customHeight="1" thickBot="1">
      <c r="A48" s="373"/>
      <c r="B48" s="1326"/>
      <c r="C48" s="403" t="s">
        <v>372</v>
      </c>
      <c r="D48" s="1403" t="s">
        <v>372</v>
      </c>
      <c r="E48" s="1403"/>
      <c r="F48" s="1371">
        <v>55156200</v>
      </c>
      <c r="G48" s="1371"/>
      <c r="H48" s="1371"/>
      <c r="I48" s="1371">
        <v>0</v>
      </c>
      <c r="J48" s="1371"/>
      <c r="K48" s="1371"/>
      <c r="L48" s="1371"/>
      <c r="M48" s="1369">
        <f>F48+I48</f>
        <v>55156200</v>
      </c>
      <c r="N48" s="1370"/>
      <c r="O48" s="389"/>
      <c r="P48" s="394"/>
      <c r="Q48" s="393"/>
      <c r="R48" s="393"/>
      <c r="S48" s="393"/>
      <c r="T48" s="393"/>
      <c r="U48" s="393"/>
      <c r="V48" s="393"/>
      <c r="W48" s="393"/>
      <c r="X48" s="393"/>
      <c r="Y48" s="393"/>
      <c r="Z48" s="393"/>
      <c r="AA48" s="393"/>
      <c r="AB48" s="393"/>
      <c r="AC48" s="376"/>
      <c r="AD48" s="376"/>
      <c r="AE48" s="376"/>
      <c r="AF48" s="376"/>
      <c r="AG48" s="376"/>
      <c r="AH48" s="376"/>
      <c r="AI48" s="376"/>
      <c r="AJ48" s="376"/>
      <c r="AK48" s="376"/>
      <c r="AL48" s="376"/>
      <c r="AM48" s="377"/>
      <c r="AN48" s="377"/>
      <c r="AO48" s="377"/>
      <c r="AP48" s="378"/>
      <c r="AQ48" s="379"/>
    </row>
    <row r="49" spans="1:43" s="380" customFormat="1" ht="10.199999999999999" customHeight="1" thickBot="1">
      <c r="A49" s="373"/>
      <c r="B49" s="1400" t="s">
        <v>3</v>
      </c>
      <c r="C49" s="1401"/>
      <c r="D49" s="1401"/>
      <c r="E49" s="1402"/>
      <c r="F49" s="1453">
        <f>SUM(F31+F32+F33+F34+F41+F42+F46+F47+F48)</f>
        <v>138326539</v>
      </c>
      <c r="G49" s="1454"/>
      <c r="H49" s="1455"/>
      <c r="I49" s="1453">
        <f>SUM(I31+I32+I33+I34+I41+I42+I46+I47+I48)</f>
        <v>73630013</v>
      </c>
      <c r="J49" s="1454"/>
      <c r="K49" s="1454"/>
      <c r="L49" s="1455"/>
      <c r="M49" s="1456">
        <f>SUM(M31+M32+M33+M34+M41+M42+M46+M47+M48)</f>
        <v>211956552</v>
      </c>
      <c r="N49" s="1457"/>
      <c r="O49" s="389"/>
      <c r="P49" s="390"/>
      <c r="Q49" s="389"/>
      <c r="R49" s="389"/>
      <c r="S49" s="389"/>
      <c r="T49" s="389"/>
      <c r="U49" s="389"/>
      <c r="V49" s="389"/>
      <c r="W49" s="389"/>
      <c r="X49" s="389"/>
      <c r="Y49" s="389"/>
      <c r="Z49" s="389"/>
      <c r="AA49" s="389"/>
      <c r="AB49" s="389"/>
      <c r="AC49" s="376"/>
      <c r="AD49" s="376"/>
      <c r="AE49" s="376"/>
      <c r="AF49" s="376"/>
      <c r="AG49" s="376"/>
      <c r="AH49" s="376"/>
      <c r="AI49" s="376"/>
      <c r="AJ49" s="376"/>
      <c r="AK49" s="376"/>
      <c r="AL49" s="376"/>
      <c r="AM49" s="377"/>
      <c r="AN49" s="377"/>
      <c r="AO49" s="377"/>
      <c r="AP49" s="378"/>
      <c r="AQ49" s="379"/>
    </row>
    <row r="50" spans="1:43" s="380" customFormat="1" ht="10.199999999999999" customHeight="1">
      <c r="B50" s="1308" t="s">
        <v>384</v>
      </c>
      <c r="C50" s="406" t="s">
        <v>390</v>
      </c>
      <c r="D50" s="1405" t="s">
        <v>528</v>
      </c>
      <c r="E50" s="1285"/>
      <c r="F50" s="1334">
        <v>5803438</v>
      </c>
      <c r="G50" s="1335"/>
      <c r="H50" s="1336"/>
      <c r="I50" s="1321">
        <v>0</v>
      </c>
      <c r="J50" s="1321"/>
      <c r="K50" s="1321"/>
      <c r="L50" s="1321"/>
      <c r="M50" s="1327">
        <f>F50+I50</f>
        <v>5803438</v>
      </c>
      <c r="N50" s="1328"/>
      <c r="O50" s="389"/>
      <c r="P50" s="390"/>
      <c r="Q50" s="389"/>
      <c r="R50" s="389"/>
      <c r="S50" s="389"/>
      <c r="T50" s="389"/>
      <c r="U50" s="389"/>
      <c r="V50" s="389"/>
      <c r="W50" s="389"/>
      <c r="X50" s="389"/>
      <c r="Y50" s="389"/>
      <c r="Z50" s="389"/>
      <c r="AA50" s="389"/>
      <c r="AB50" s="389"/>
      <c r="AC50" s="376"/>
      <c r="AD50" s="376"/>
      <c r="AE50" s="376"/>
      <c r="AF50" s="376"/>
      <c r="AG50" s="376"/>
      <c r="AH50" s="376"/>
      <c r="AI50" s="376"/>
      <c r="AJ50" s="376"/>
      <c r="AK50" s="376"/>
      <c r="AL50" s="376"/>
      <c r="AM50" s="377"/>
      <c r="AN50" s="377"/>
      <c r="AO50" s="377"/>
      <c r="AP50" s="378"/>
      <c r="AQ50" s="379"/>
    </row>
    <row r="51" spans="1:43" s="380" customFormat="1" ht="10.199999999999999" customHeight="1">
      <c r="B51" s="1309"/>
      <c r="C51" s="400" t="s">
        <v>385</v>
      </c>
      <c r="D51" s="1284" t="s">
        <v>367</v>
      </c>
      <c r="E51" s="1285"/>
      <c r="F51" s="1334">
        <v>600000</v>
      </c>
      <c r="G51" s="1335"/>
      <c r="H51" s="1336"/>
      <c r="I51" s="1321">
        <v>0</v>
      </c>
      <c r="J51" s="1321"/>
      <c r="K51" s="1321"/>
      <c r="L51" s="1321"/>
      <c r="M51" s="1327">
        <f>F51+I51</f>
        <v>600000</v>
      </c>
      <c r="N51" s="1328"/>
      <c r="O51" s="389"/>
      <c r="P51" s="390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389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7"/>
      <c r="AN51" s="377"/>
      <c r="AO51" s="377"/>
      <c r="AP51" s="378"/>
      <c r="AQ51" s="379"/>
    </row>
    <row r="52" spans="1:43" s="449" customFormat="1" ht="10.199999999999999" customHeight="1">
      <c r="B52" s="1309"/>
      <c r="C52" s="400" t="s">
        <v>526</v>
      </c>
      <c r="D52" s="1284" t="s">
        <v>527</v>
      </c>
      <c r="E52" s="1285"/>
      <c r="F52" s="1334">
        <v>8203892</v>
      </c>
      <c r="G52" s="1335"/>
      <c r="H52" s="1336"/>
      <c r="I52" s="1321">
        <v>0</v>
      </c>
      <c r="J52" s="1321"/>
      <c r="K52" s="1321"/>
      <c r="L52" s="1321"/>
      <c r="M52" s="1327">
        <f>F52+I52</f>
        <v>8203892</v>
      </c>
      <c r="N52" s="1328"/>
      <c r="O52" s="389"/>
      <c r="P52" s="390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76"/>
      <c r="AD52" s="376"/>
      <c r="AE52" s="376"/>
      <c r="AF52" s="376"/>
      <c r="AG52" s="376"/>
      <c r="AH52" s="376"/>
      <c r="AI52" s="376"/>
      <c r="AJ52" s="376"/>
      <c r="AK52" s="376"/>
      <c r="AL52" s="376"/>
      <c r="AM52" s="377"/>
      <c r="AN52" s="377"/>
      <c r="AO52" s="377"/>
      <c r="AP52" s="378"/>
      <c r="AQ52" s="379"/>
    </row>
    <row r="53" spans="1:43" s="380" customFormat="1" ht="10.199999999999999" customHeight="1">
      <c r="B53" s="1309"/>
      <c r="C53" s="400" t="s">
        <v>386</v>
      </c>
      <c r="D53" s="1329" t="s">
        <v>77</v>
      </c>
      <c r="E53" s="1330"/>
      <c r="F53" s="1291">
        <v>5832080</v>
      </c>
      <c r="G53" s="1292"/>
      <c r="H53" s="1293"/>
      <c r="I53" s="1291">
        <v>583210</v>
      </c>
      <c r="J53" s="1292"/>
      <c r="K53" s="1292"/>
      <c r="L53" s="1293"/>
      <c r="M53" s="1327">
        <f>F53+I53</f>
        <v>6415290</v>
      </c>
      <c r="N53" s="1328"/>
      <c r="O53" s="389"/>
      <c r="P53" s="390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76"/>
      <c r="AD53" s="376"/>
      <c r="AE53" s="376"/>
      <c r="AF53" s="376"/>
      <c r="AG53" s="376"/>
      <c r="AH53" s="376"/>
      <c r="AI53" s="376"/>
      <c r="AJ53" s="376"/>
      <c r="AK53" s="376"/>
      <c r="AL53" s="376"/>
      <c r="AM53" s="377"/>
      <c r="AN53" s="377"/>
      <c r="AO53" s="377"/>
      <c r="AP53" s="378"/>
      <c r="AQ53" s="379"/>
    </row>
    <row r="54" spans="1:43" s="380" customFormat="1" ht="10.199999999999999" customHeight="1">
      <c r="B54" s="1309"/>
      <c r="C54" s="407" t="s">
        <v>387</v>
      </c>
      <c r="D54" s="1284" t="s">
        <v>0</v>
      </c>
      <c r="E54" s="1285"/>
      <c r="F54" s="1334">
        <v>0</v>
      </c>
      <c r="G54" s="1335"/>
      <c r="H54" s="1336"/>
      <c r="I54" s="1321">
        <v>0</v>
      </c>
      <c r="J54" s="1321"/>
      <c r="K54" s="1321"/>
      <c r="L54" s="1321"/>
      <c r="M54" s="1327">
        <f t="shared" ref="M54:M57" si="2">F54+I54</f>
        <v>0</v>
      </c>
      <c r="N54" s="1328"/>
      <c r="O54" s="395"/>
      <c r="P54" s="390"/>
      <c r="Q54" s="389"/>
      <c r="R54" s="389"/>
      <c r="S54" s="389"/>
      <c r="T54" s="389"/>
      <c r="U54" s="389"/>
      <c r="V54" s="389"/>
      <c r="W54" s="389"/>
      <c r="X54" s="389"/>
      <c r="Y54" s="389"/>
      <c r="Z54" s="389"/>
      <c r="AA54" s="389"/>
      <c r="AB54" s="389"/>
      <c r="AC54" s="376"/>
      <c r="AD54" s="376"/>
      <c r="AE54" s="376"/>
      <c r="AF54" s="376"/>
      <c r="AG54" s="376"/>
      <c r="AH54" s="376"/>
      <c r="AI54" s="376"/>
      <c r="AJ54" s="376"/>
      <c r="AK54" s="376"/>
      <c r="AL54" s="376"/>
      <c r="AM54" s="377"/>
      <c r="AN54" s="377"/>
      <c r="AO54" s="377"/>
      <c r="AP54" s="378"/>
      <c r="AQ54" s="379"/>
    </row>
    <row r="55" spans="1:43" s="380" customFormat="1" ht="9.6" customHeight="1">
      <c r="B55" s="1309"/>
      <c r="C55" s="408" t="s">
        <v>388</v>
      </c>
      <c r="D55" s="1329" t="s">
        <v>929</v>
      </c>
      <c r="E55" s="1330"/>
      <c r="F55" s="1291">
        <v>3000000</v>
      </c>
      <c r="G55" s="1292"/>
      <c r="H55" s="1293"/>
      <c r="I55" s="1397">
        <v>300000</v>
      </c>
      <c r="J55" s="1398"/>
      <c r="K55" s="1398"/>
      <c r="L55" s="1399"/>
      <c r="M55" s="1331">
        <f t="shared" si="2"/>
        <v>3300000</v>
      </c>
      <c r="N55" s="1332"/>
      <c r="O55" s="395"/>
      <c r="P55" s="390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89"/>
      <c r="AC55" s="376"/>
      <c r="AD55" s="376"/>
      <c r="AE55" s="376"/>
      <c r="AF55" s="376"/>
      <c r="AG55" s="376"/>
      <c r="AH55" s="376"/>
      <c r="AI55" s="376"/>
      <c r="AJ55" s="376"/>
      <c r="AK55" s="376"/>
      <c r="AL55" s="376"/>
      <c r="AM55" s="377"/>
      <c r="AN55" s="377"/>
      <c r="AO55" s="377"/>
      <c r="AP55" s="378"/>
      <c r="AQ55" s="379"/>
    </row>
    <row r="56" spans="1:43" s="449" customFormat="1" ht="25.2" customHeight="1">
      <c r="B56" s="1309"/>
      <c r="C56" s="400" t="s">
        <v>389</v>
      </c>
      <c r="D56" s="1482" t="s">
        <v>930</v>
      </c>
      <c r="E56" s="1483"/>
      <c r="F56" s="1291">
        <v>15076098</v>
      </c>
      <c r="G56" s="1292"/>
      <c r="H56" s="1293"/>
      <c r="I56" s="1286">
        <v>1281356</v>
      </c>
      <c r="J56" s="1286"/>
      <c r="K56" s="1286"/>
      <c r="L56" s="1286"/>
      <c r="M56" s="1331">
        <f t="shared" ref="M56" si="3">F56+I56</f>
        <v>16357454</v>
      </c>
      <c r="N56" s="1332"/>
      <c r="O56" s="395"/>
      <c r="P56" s="390"/>
      <c r="Q56" s="389"/>
      <c r="R56" s="389"/>
      <c r="S56" s="389"/>
      <c r="T56" s="389"/>
      <c r="U56" s="389"/>
      <c r="V56" s="389"/>
      <c r="W56" s="389"/>
      <c r="X56" s="389"/>
      <c r="Y56" s="389"/>
      <c r="Z56" s="389"/>
      <c r="AA56" s="389"/>
      <c r="AB56" s="389"/>
      <c r="AC56" s="376"/>
      <c r="AD56" s="376"/>
      <c r="AE56" s="376"/>
      <c r="AF56" s="376"/>
      <c r="AG56" s="376"/>
      <c r="AH56" s="376"/>
      <c r="AI56" s="376"/>
      <c r="AJ56" s="376"/>
      <c r="AK56" s="376"/>
      <c r="AL56" s="376"/>
      <c r="AM56" s="377"/>
      <c r="AN56" s="377"/>
      <c r="AO56" s="377"/>
      <c r="AP56" s="378"/>
      <c r="AQ56" s="379"/>
    </row>
    <row r="57" spans="1:43" s="380" customFormat="1" ht="11.4" customHeight="1" thickBot="1">
      <c r="B57" s="1310"/>
      <c r="C57" s="400" t="s">
        <v>529</v>
      </c>
      <c r="D57" s="1329" t="s">
        <v>529</v>
      </c>
      <c r="E57" s="1330"/>
      <c r="F57" s="1291">
        <v>6399656</v>
      </c>
      <c r="G57" s="1292"/>
      <c r="H57" s="1293"/>
      <c r="I57" s="1286">
        <v>0</v>
      </c>
      <c r="J57" s="1286"/>
      <c r="K57" s="1286"/>
      <c r="L57" s="1286"/>
      <c r="M57" s="1331">
        <f t="shared" si="2"/>
        <v>6399656</v>
      </c>
      <c r="N57" s="1332"/>
      <c r="O57" s="395"/>
      <c r="P57" s="390"/>
      <c r="Q57" s="389"/>
      <c r="R57" s="389"/>
      <c r="S57" s="389"/>
      <c r="T57" s="389"/>
      <c r="U57" s="389"/>
      <c r="V57" s="389"/>
      <c r="W57" s="389"/>
      <c r="X57" s="389"/>
      <c r="Y57" s="389"/>
      <c r="Z57" s="389"/>
      <c r="AA57" s="389"/>
      <c r="AB57" s="389"/>
      <c r="AC57" s="376"/>
      <c r="AD57" s="376"/>
      <c r="AE57" s="376"/>
      <c r="AF57" s="376"/>
      <c r="AG57" s="376"/>
      <c r="AH57" s="376"/>
      <c r="AI57" s="376"/>
      <c r="AJ57" s="376"/>
      <c r="AK57" s="376"/>
      <c r="AL57" s="376"/>
      <c r="AM57" s="377"/>
      <c r="AN57" s="377"/>
      <c r="AO57" s="377"/>
      <c r="AP57" s="378"/>
      <c r="AQ57" s="379"/>
    </row>
    <row r="58" spans="1:43" s="380" customFormat="1" ht="11.4" customHeight="1" thickBot="1">
      <c r="B58" s="1311" t="s">
        <v>368</v>
      </c>
      <c r="C58" s="1312"/>
      <c r="D58" s="1312"/>
      <c r="E58" s="1313"/>
      <c r="F58" s="1314">
        <f>SUM(F50:H57)</f>
        <v>44915164</v>
      </c>
      <c r="G58" s="1315"/>
      <c r="H58" s="1316"/>
      <c r="I58" s="1317">
        <f>SUM(I50:L57)</f>
        <v>2164566</v>
      </c>
      <c r="J58" s="1317"/>
      <c r="K58" s="1317"/>
      <c r="L58" s="1317"/>
      <c r="M58" s="1318">
        <f>SUM(M50:N57)</f>
        <v>47079730</v>
      </c>
      <c r="N58" s="1319"/>
      <c r="O58" s="396" t="s">
        <v>340</v>
      </c>
      <c r="P58" s="397" t="s">
        <v>369</v>
      </c>
      <c r="Q58" s="389"/>
      <c r="R58" s="389"/>
      <c r="S58" s="389"/>
      <c r="T58" s="389"/>
      <c r="U58" s="389"/>
      <c r="V58" s="389"/>
      <c r="W58" s="389"/>
      <c r="X58" s="389"/>
      <c r="Y58" s="389"/>
      <c r="Z58" s="389"/>
      <c r="AA58" s="389"/>
      <c r="AB58" s="389"/>
      <c r="AC58" s="376"/>
      <c r="AD58" s="376"/>
      <c r="AE58" s="376"/>
      <c r="AF58" s="376"/>
      <c r="AG58" s="376"/>
      <c r="AH58" s="376"/>
      <c r="AI58" s="376"/>
      <c r="AJ58" s="376"/>
      <c r="AK58" s="376"/>
      <c r="AL58" s="376"/>
      <c r="AM58" s="377"/>
      <c r="AN58" s="377"/>
      <c r="AO58" s="377"/>
      <c r="AP58" s="378"/>
      <c r="AQ58" s="379"/>
    </row>
    <row r="59" spans="1:43" ht="11.4" customHeight="1" thickTop="1" thickBot="1">
      <c r="A59" s="398"/>
      <c r="B59" s="1311" t="s">
        <v>391</v>
      </c>
      <c r="C59" s="1312"/>
      <c r="D59" s="1312"/>
      <c r="E59" s="1313"/>
      <c r="F59" s="1314">
        <f>SUM(F49-F58)</f>
        <v>93411375</v>
      </c>
      <c r="G59" s="1315"/>
      <c r="H59" s="1316"/>
      <c r="I59" s="1317">
        <f>SUM(I49-I58)</f>
        <v>71465447</v>
      </c>
      <c r="J59" s="1317"/>
      <c r="K59" s="1317"/>
      <c r="L59" s="1317"/>
      <c r="M59" s="1318">
        <f>SUM(M49-M58)</f>
        <v>164876822</v>
      </c>
      <c r="N59" s="1319"/>
      <c r="AC59" s="375"/>
      <c r="AD59" s="375"/>
      <c r="AE59" s="375"/>
      <c r="AF59" s="375"/>
      <c r="AG59" s="375"/>
      <c r="AH59" s="375"/>
      <c r="AI59" s="375"/>
      <c r="AJ59" s="375"/>
      <c r="AK59" s="375"/>
      <c r="AL59" s="375"/>
      <c r="AM59" s="375"/>
      <c r="AN59" s="375"/>
      <c r="AO59" s="375"/>
      <c r="AP59" s="375"/>
    </row>
    <row r="60" spans="1:43" ht="11.4" customHeight="1" thickTop="1">
      <c r="AC60" s="375"/>
      <c r="AD60" s="375"/>
      <c r="AE60" s="375"/>
      <c r="AF60" s="375"/>
      <c r="AG60" s="375"/>
      <c r="AH60" s="375"/>
      <c r="AI60" s="375"/>
      <c r="AJ60" s="375"/>
      <c r="AK60" s="375"/>
      <c r="AL60" s="375"/>
      <c r="AM60" s="375"/>
      <c r="AN60" s="375"/>
      <c r="AO60" s="375"/>
      <c r="AP60" s="375"/>
    </row>
    <row r="61" spans="1:43" ht="15.6" customHeight="1" thickBot="1">
      <c r="A61" s="621" t="s">
        <v>925</v>
      </c>
      <c r="B61" s="618"/>
      <c r="C61" s="618"/>
      <c r="D61" s="618"/>
      <c r="E61" s="619"/>
      <c r="F61" s="619"/>
      <c r="G61" s="619"/>
      <c r="H61" s="620"/>
      <c r="I61" s="341"/>
      <c r="J61" s="341"/>
      <c r="K61" s="341"/>
      <c r="L61" s="341"/>
      <c r="M61" s="126"/>
      <c r="N61" s="89"/>
      <c r="AC61" s="375"/>
      <c r="AD61" s="375"/>
      <c r="AE61" s="375"/>
      <c r="AF61" s="375"/>
      <c r="AG61" s="375"/>
      <c r="AH61" s="375"/>
      <c r="AI61" s="375"/>
      <c r="AJ61" s="375"/>
      <c r="AK61" s="375"/>
      <c r="AL61" s="375"/>
      <c r="AM61" s="375"/>
      <c r="AN61" s="375"/>
      <c r="AO61" s="375"/>
      <c r="AP61" s="375"/>
    </row>
    <row r="62" spans="1:43" ht="15.6" customHeight="1" thickTop="1" thickBot="1">
      <c r="A62" s="1067" t="s">
        <v>741</v>
      </c>
      <c r="B62" s="1068"/>
      <c r="C62" s="1068"/>
      <c r="D62" s="1479" t="s">
        <v>738</v>
      </c>
      <c r="E62" s="1477"/>
      <c r="F62" s="1476" t="s">
        <v>746</v>
      </c>
      <c r="G62" s="1476"/>
      <c r="H62" s="1476"/>
      <c r="I62" s="1477" t="s">
        <v>748</v>
      </c>
      <c r="J62" s="1477"/>
      <c r="K62" s="1477"/>
      <c r="L62" s="1478"/>
      <c r="M62" s="1068" t="s">
        <v>747</v>
      </c>
      <c r="N62" s="1069"/>
      <c r="AC62" s="375"/>
      <c r="AD62" s="375"/>
      <c r="AE62" s="375"/>
      <c r="AF62" s="375"/>
      <c r="AG62" s="375"/>
      <c r="AH62" s="375"/>
      <c r="AI62" s="375"/>
      <c r="AJ62" s="375"/>
      <c r="AK62" s="375"/>
      <c r="AL62" s="375"/>
      <c r="AM62" s="375"/>
      <c r="AN62" s="375"/>
      <c r="AO62" s="375"/>
      <c r="AP62" s="375"/>
    </row>
    <row r="63" spans="1:43" ht="15.6" customHeight="1">
      <c r="A63" s="1472">
        <v>43040</v>
      </c>
      <c r="B63" s="1473"/>
      <c r="C63" s="1473"/>
      <c r="D63" s="1480" t="s">
        <v>745</v>
      </c>
      <c r="E63" s="1481"/>
      <c r="F63" s="1288">
        <v>89833560</v>
      </c>
      <c r="G63" s="1289"/>
      <c r="H63" s="1290"/>
      <c r="I63" s="1289"/>
      <c r="J63" s="1289"/>
      <c r="K63" s="1289"/>
      <c r="L63" s="1290"/>
      <c r="M63" s="1474">
        <v>89833560</v>
      </c>
      <c r="N63" s="1475"/>
      <c r="AC63" s="375"/>
      <c r="AD63" s="375"/>
      <c r="AE63" s="375"/>
      <c r="AF63" s="375"/>
      <c r="AG63" s="375"/>
      <c r="AH63" s="375"/>
      <c r="AI63" s="375"/>
      <c r="AJ63" s="375"/>
      <c r="AK63" s="375"/>
      <c r="AL63" s="375"/>
      <c r="AM63" s="375"/>
      <c r="AN63" s="375"/>
      <c r="AO63" s="375"/>
      <c r="AP63" s="375"/>
    </row>
    <row r="64" spans="1:43" ht="15.6" customHeight="1">
      <c r="A64" s="1057">
        <v>43049</v>
      </c>
      <c r="B64" s="1058"/>
      <c r="C64" s="1058"/>
      <c r="D64" s="1294" t="s">
        <v>926</v>
      </c>
      <c r="E64" s="1295"/>
      <c r="F64" s="1291"/>
      <c r="G64" s="1292"/>
      <c r="H64" s="1293"/>
      <c r="I64" s="1292">
        <v>209000</v>
      </c>
      <c r="J64" s="1292"/>
      <c r="K64" s="1292"/>
      <c r="L64" s="1293"/>
      <c r="M64" s="1286">
        <f>M63-I64</f>
        <v>89624560</v>
      </c>
      <c r="N64" s="1287"/>
      <c r="AC64" s="375"/>
      <c r="AD64" s="375"/>
      <c r="AE64" s="375"/>
      <c r="AF64" s="375"/>
      <c r="AG64" s="375"/>
      <c r="AH64" s="375"/>
      <c r="AI64" s="375"/>
      <c r="AJ64" s="375"/>
      <c r="AK64" s="375"/>
      <c r="AL64" s="375"/>
      <c r="AM64" s="375"/>
      <c r="AN64" s="375"/>
      <c r="AO64" s="375"/>
      <c r="AP64" s="375"/>
    </row>
    <row r="65" spans="1:42" ht="21" customHeight="1" thickBot="1">
      <c r="A65" s="1057">
        <v>43063</v>
      </c>
      <c r="B65" s="1058"/>
      <c r="C65" s="1058"/>
      <c r="D65" s="1296" t="s">
        <v>927</v>
      </c>
      <c r="E65" s="1295"/>
      <c r="F65" s="1291"/>
      <c r="G65" s="1292"/>
      <c r="H65" s="1293"/>
      <c r="I65" s="1292">
        <v>748000</v>
      </c>
      <c r="J65" s="1292"/>
      <c r="K65" s="1292"/>
      <c r="L65" s="1293"/>
      <c r="M65" s="1286">
        <f>M64-I65</f>
        <v>88876560</v>
      </c>
      <c r="N65" s="1287"/>
      <c r="AC65" s="375"/>
      <c r="AD65" s="375"/>
      <c r="AE65" s="375"/>
      <c r="AF65" s="375"/>
      <c r="AG65" s="375"/>
      <c r="AH65" s="375"/>
      <c r="AI65" s="375"/>
      <c r="AJ65" s="375"/>
      <c r="AK65" s="375"/>
      <c r="AL65" s="375"/>
      <c r="AM65" s="375"/>
      <c r="AN65" s="375"/>
      <c r="AO65" s="375"/>
      <c r="AP65" s="375"/>
    </row>
    <row r="66" spans="1:42" ht="15.6" customHeight="1" thickBot="1">
      <c r="A66" s="1063" t="s">
        <v>742</v>
      </c>
      <c r="B66" s="1064"/>
      <c r="C66" s="1064"/>
      <c r="D66" s="1467" t="s">
        <v>743</v>
      </c>
      <c r="E66" s="1468"/>
      <c r="F66" s="1469">
        <f>SUM(F63:H65)</f>
        <v>89833560</v>
      </c>
      <c r="G66" s="1470"/>
      <c r="H66" s="1471"/>
      <c r="I66" s="1469">
        <f>SUM(I64:L65)</f>
        <v>957000</v>
      </c>
      <c r="J66" s="1470"/>
      <c r="K66" s="1470"/>
      <c r="L66" s="1471"/>
      <c r="M66" s="1465">
        <v>88876560</v>
      </c>
      <c r="N66" s="1466"/>
      <c r="AC66" s="375"/>
      <c r="AD66" s="375"/>
      <c r="AE66" s="375"/>
      <c r="AF66" s="375"/>
      <c r="AG66" s="375"/>
      <c r="AH66" s="375"/>
      <c r="AI66" s="375"/>
      <c r="AJ66" s="375"/>
      <c r="AK66" s="375"/>
      <c r="AL66" s="375"/>
      <c r="AM66" s="375"/>
      <c r="AN66" s="375"/>
      <c r="AO66" s="375"/>
      <c r="AP66" s="375"/>
    </row>
    <row r="67" spans="1:42" ht="15" thickTop="1">
      <c r="AC67" s="375"/>
      <c r="AD67" s="375"/>
      <c r="AE67" s="375"/>
      <c r="AF67" s="375"/>
      <c r="AG67" s="375"/>
      <c r="AH67" s="375"/>
      <c r="AI67" s="375"/>
      <c r="AJ67" s="375"/>
      <c r="AK67" s="375"/>
      <c r="AL67" s="375"/>
      <c r="AM67" s="375"/>
      <c r="AN67" s="375"/>
      <c r="AO67" s="375"/>
      <c r="AP67" s="375"/>
    </row>
    <row r="68" spans="1:42">
      <c r="AC68" s="375"/>
      <c r="AD68" s="375"/>
      <c r="AE68" s="375"/>
      <c r="AF68" s="375"/>
      <c r="AG68" s="375"/>
      <c r="AH68" s="375"/>
      <c r="AI68" s="375"/>
      <c r="AJ68" s="375"/>
      <c r="AK68" s="375"/>
      <c r="AL68" s="375"/>
      <c r="AM68" s="375"/>
      <c r="AN68" s="375"/>
      <c r="AO68" s="375"/>
      <c r="AP68" s="375"/>
    </row>
    <row r="69" spans="1:42">
      <c r="AC69" s="375"/>
      <c r="AD69" s="375"/>
      <c r="AE69" s="375"/>
      <c r="AF69" s="375"/>
      <c r="AG69" s="375"/>
      <c r="AH69" s="375"/>
      <c r="AI69" s="375"/>
      <c r="AJ69" s="375"/>
      <c r="AK69" s="375"/>
      <c r="AL69" s="375"/>
      <c r="AM69" s="375"/>
      <c r="AN69" s="375"/>
      <c r="AO69" s="375"/>
      <c r="AP69" s="375"/>
    </row>
    <row r="70" spans="1:42">
      <c r="AC70" s="375"/>
      <c r="AD70" s="375"/>
      <c r="AE70" s="375"/>
      <c r="AF70" s="375"/>
      <c r="AG70" s="375"/>
      <c r="AH70" s="375"/>
      <c r="AI70" s="375"/>
      <c r="AJ70" s="375"/>
      <c r="AK70" s="375"/>
      <c r="AL70" s="375"/>
      <c r="AM70" s="375"/>
      <c r="AN70" s="375"/>
      <c r="AO70" s="375"/>
      <c r="AP70" s="375"/>
    </row>
    <row r="71" spans="1:42">
      <c r="AC71" s="375"/>
      <c r="AD71" s="375"/>
      <c r="AE71" s="375"/>
      <c r="AF71" s="375"/>
      <c r="AG71" s="375"/>
      <c r="AH71" s="375"/>
      <c r="AI71" s="375"/>
      <c r="AJ71" s="375"/>
      <c r="AK71" s="375"/>
      <c r="AL71" s="375"/>
      <c r="AM71" s="375"/>
      <c r="AN71" s="375"/>
      <c r="AO71" s="375"/>
      <c r="AP71" s="375"/>
    </row>
    <row r="72" spans="1:42">
      <c r="AC72" s="375"/>
      <c r="AD72" s="375"/>
      <c r="AE72" s="375"/>
      <c r="AF72" s="375"/>
      <c r="AG72" s="375"/>
      <c r="AH72" s="375"/>
      <c r="AI72" s="375"/>
      <c r="AJ72" s="375"/>
      <c r="AK72" s="375"/>
      <c r="AL72" s="375"/>
      <c r="AM72" s="375"/>
      <c r="AN72" s="375"/>
      <c r="AO72" s="375"/>
      <c r="AP72" s="375"/>
    </row>
    <row r="73" spans="1:42">
      <c r="AC73" s="375"/>
      <c r="AD73" s="375"/>
      <c r="AE73" s="375"/>
      <c r="AF73" s="375"/>
      <c r="AG73" s="375"/>
      <c r="AH73" s="375"/>
      <c r="AI73" s="375"/>
      <c r="AJ73" s="375"/>
      <c r="AK73" s="375"/>
      <c r="AL73" s="375"/>
      <c r="AM73" s="375"/>
      <c r="AN73" s="375"/>
      <c r="AO73" s="375"/>
      <c r="AP73" s="375"/>
    </row>
    <row r="74" spans="1:42">
      <c r="AC74" s="375"/>
      <c r="AD74" s="375"/>
      <c r="AE74" s="375"/>
      <c r="AF74" s="375"/>
      <c r="AG74" s="375"/>
      <c r="AH74" s="375"/>
      <c r="AI74" s="375"/>
      <c r="AJ74" s="375"/>
      <c r="AK74" s="375"/>
      <c r="AL74" s="375"/>
      <c r="AM74" s="375"/>
      <c r="AN74" s="375"/>
      <c r="AO74" s="375"/>
      <c r="AP74" s="375"/>
    </row>
    <row r="75" spans="1:42">
      <c r="AC75" s="375"/>
      <c r="AD75" s="375"/>
      <c r="AE75" s="375"/>
      <c r="AF75" s="375"/>
      <c r="AG75" s="375"/>
      <c r="AH75" s="375"/>
      <c r="AI75" s="375"/>
      <c r="AJ75" s="375"/>
      <c r="AK75" s="375"/>
      <c r="AL75" s="375"/>
      <c r="AM75" s="375"/>
      <c r="AN75" s="375"/>
      <c r="AO75" s="375"/>
      <c r="AP75" s="375"/>
    </row>
    <row r="76" spans="1:42">
      <c r="AC76" s="375"/>
      <c r="AD76" s="375"/>
      <c r="AE76" s="375"/>
      <c r="AF76" s="375"/>
      <c r="AG76" s="375"/>
      <c r="AH76" s="375"/>
      <c r="AI76" s="375"/>
      <c r="AJ76" s="375"/>
      <c r="AK76" s="375"/>
      <c r="AL76" s="375"/>
      <c r="AM76" s="375"/>
      <c r="AN76" s="375"/>
      <c r="AO76" s="375"/>
      <c r="AP76" s="375"/>
    </row>
    <row r="77" spans="1:42">
      <c r="AC77" s="375"/>
      <c r="AD77" s="375"/>
      <c r="AE77" s="375"/>
      <c r="AF77" s="375"/>
      <c r="AG77" s="375"/>
      <c r="AH77" s="375"/>
      <c r="AI77" s="375"/>
      <c r="AJ77" s="375"/>
      <c r="AK77" s="375"/>
      <c r="AL77" s="375"/>
      <c r="AM77" s="375"/>
      <c r="AN77" s="375"/>
      <c r="AO77" s="375"/>
      <c r="AP77" s="375"/>
    </row>
    <row r="78" spans="1:42">
      <c r="AC78" s="375"/>
      <c r="AD78" s="375"/>
      <c r="AE78" s="375"/>
      <c r="AF78" s="375"/>
      <c r="AG78" s="375"/>
      <c r="AH78" s="375"/>
      <c r="AI78" s="375"/>
      <c r="AJ78" s="375"/>
      <c r="AK78" s="375"/>
      <c r="AL78" s="375"/>
      <c r="AM78" s="375"/>
      <c r="AN78" s="375"/>
      <c r="AO78" s="375"/>
      <c r="AP78" s="375"/>
    </row>
    <row r="79" spans="1:42">
      <c r="AC79" s="375"/>
      <c r="AD79" s="375"/>
      <c r="AE79" s="375"/>
      <c r="AF79" s="375"/>
      <c r="AG79" s="375"/>
      <c r="AH79" s="375"/>
      <c r="AI79" s="375"/>
      <c r="AJ79" s="375"/>
      <c r="AK79" s="375"/>
      <c r="AL79" s="375"/>
      <c r="AM79" s="375"/>
      <c r="AN79" s="375"/>
      <c r="AO79" s="375"/>
      <c r="AP79" s="375"/>
    </row>
    <row r="80" spans="1:42">
      <c r="AC80" s="375"/>
      <c r="AD80" s="375"/>
      <c r="AE80" s="375"/>
      <c r="AF80" s="375"/>
      <c r="AG80" s="375"/>
      <c r="AH80" s="375"/>
      <c r="AI80" s="375"/>
      <c r="AJ80" s="375"/>
      <c r="AK80" s="375"/>
      <c r="AL80" s="375"/>
      <c r="AM80" s="375"/>
      <c r="AN80" s="375"/>
      <c r="AO80" s="375"/>
      <c r="AP80" s="375"/>
    </row>
    <row r="81" spans="29:42">
      <c r="AC81" s="375"/>
      <c r="AD81" s="375"/>
      <c r="AE81" s="375"/>
      <c r="AF81" s="375"/>
      <c r="AG81" s="375"/>
      <c r="AH81" s="375"/>
      <c r="AI81" s="375"/>
      <c r="AJ81" s="375"/>
      <c r="AK81" s="375"/>
      <c r="AL81" s="375"/>
      <c r="AM81" s="375"/>
      <c r="AN81" s="375"/>
      <c r="AO81" s="375"/>
      <c r="AP81" s="375"/>
    </row>
    <row r="82" spans="29:42">
      <c r="AC82" s="375"/>
      <c r="AD82" s="375"/>
      <c r="AE82" s="375"/>
      <c r="AF82" s="375"/>
      <c r="AG82" s="375"/>
      <c r="AH82" s="375"/>
      <c r="AI82" s="375"/>
      <c r="AJ82" s="375"/>
      <c r="AK82" s="375"/>
      <c r="AL82" s="375"/>
      <c r="AM82" s="375"/>
      <c r="AN82" s="375"/>
      <c r="AO82" s="375"/>
      <c r="AP82" s="375"/>
    </row>
    <row r="83" spans="29:42">
      <c r="AC83" s="375"/>
      <c r="AD83" s="375"/>
      <c r="AE83" s="375"/>
      <c r="AF83" s="375"/>
      <c r="AG83" s="375"/>
      <c r="AH83" s="375"/>
      <c r="AI83" s="375"/>
      <c r="AJ83" s="375"/>
      <c r="AK83" s="375"/>
      <c r="AL83" s="375"/>
      <c r="AM83" s="375"/>
      <c r="AN83" s="375"/>
      <c r="AO83" s="375"/>
      <c r="AP83" s="375"/>
    </row>
    <row r="84" spans="29:42">
      <c r="AC84" s="375"/>
      <c r="AD84" s="375"/>
      <c r="AE84" s="375"/>
      <c r="AF84" s="375"/>
      <c r="AG84" s="375"/>
      <c r="AH84" s="375"/>
      <c r="AI84" s="375"/>
      <c r="AJ84" s="375"/>
      <c r="AK84" s="375"/>
      <c r="AL84" s="375"/>
      <c r="AM84" s="375"/>
      <c r="AN84" s="375"/>
      <c r="AO84" s="375"/>
      <c r="AP84" s="375"/>
    </row>
    <row r="85" spans="29:42">
      <c r="AC85" s="375"/>
      <c r="AD85" s="375"/>
      <c r="AE85" s="375"/>
      <c r="AF85" s="375"/>
      <c r="AG85" s="375"/>
      <c r="AH85" s="375"/>
      <c r="AI85" s="375"/>
      <c r="AJ85" s="375"/>
      <c r="AK85" s="375"/>
      <c r="AL85" s="375"/>
      <c r="AM85" s="375"/>
      <c r="AN85" s="375"/>
      <c r="AO85" s="375"/>
      <c r="AP85" s="375"/>
    </row>
    <row r="86" spans="29:42">
      <c r="AC86" s="375"/>
      <c r="AD86" s="375"/>
      <c r="AE86" s="375"/>
      <c r="AF86" s="375"/>
      <c r="AG86" s="375"/>
      <c r="AH86" s="375"/>
      <c r="AI86" s="375"/>
      <c r="AJ86" s="375"/>
      <c r="AK86" s="375"/>
      <c r="AL86" s="375"/>
      <c r="AM86" s="375"/>
      <c r="AN86" s="375"/>
      <c r="AO86" s="375"/>
      <c r="AP86" s="375"/>
    </row>
    <row r="87" spans="29:42">
      <c r="AC87" s="375"/>
      <c r="AD87" s="375"/>
      <c r="AE87" s="375"/>
      <c r="AF87" s="375"/>
      <c r="AG87" s="375"/>
      <c r="AH87" s="375"/>
      <c r="AI87" s="375"/>
      <c r="AJ87" s="375"/>
      <c r="AK87" s="375"/>
      <c r="AL87" s="375"/>
      <c r="AM87" s="375"/>
      <c r="AN87" s="375"/>
      <c r="AO87" s="375"/>
      <c r="AP87" s="375"/>
    </row>
    <row r="88" spans="29:42">
      <c r="AC88" s="375"/>
      <c r="AD88" s="375"/>
      <c r="AE88" s="375"/>
      <c r="AF88" s="375"/>
      <c r="AG88" s="375"/>
      <c r="AH88" s="375"/>
      <c r="AI88" s="375"/>
      <c r="AJ88" s="375"/>
      <c r="AK88" s="375"/>
      <c r="AL88" s="375"/>
      <c r="AM88" s="375"/>
      <c r="AN88" s="375"/>
      <c r="AO88" s="375"/>
      <c r="AP88" s="375"/>
    </row>
    <row r="89" spans="29:42">
      <c r="AC89" s="375"/>
      <c r="AD89" s="375"/>
      <c r="AE89" s="375"/>
      <c r="AF89" s="375"/>
      <c r="AG89" s="375"/>
      <c r="AH89" s="375"/>
      <c r="AI89" s="375"/>
      <c r="AJ89" s="375"/>
      <c r="AK89" s="375"/>
      <c r="AL89" s="375"/>
      <c r="AM89" s="375"/>
      <c r="AN89" s="375"/>
      <c r="AO89" s="375"/>
      <c r="AP89" s="375"/>
    </row>
    <row r="90" spans="29:42">
      <c r="AC90" s="375"/>
      <c r="AD90" s="375"/>
      <c r="AE90" s="375"/>
      <c r="AF90" s="375"/>
      <c r="AG90" s="375"/>
      <c r="AH90" s="375"/>
      <c r="AI90" s="375"/>
      <c r="AJ90" s="375"/>
      <c r="AK90" s="375"/>
      <c r="AL90" s="375"/>
      <c r="AM90" s="375"/>
      <c r="AN90" s="375"/>
      <c r="AO90" s="375"/>
      <c r="AP90" s="375"/>
    </row>
    <row r="91" spans="29:42">
      <c r="AC91" s="375"/>
      <c r="AD91" s="375"/>
      <c r="AE91" s="375"/>
      <c r="AF91" s="375"/>
      <c r="AG91" s="375"/>
      <c r="AH91" s="375"/>
      <c r="AI91" s="375"/>
      <c r="AJ91" s="375"/>
      <c r="AK91" s="375"/>
      <c r="AL91" s="375"/>
      <c r="AM91" s="375"/>
      <c r="AN91" s="375"/>
      <c r="AO91" s="375"/>
      <c r="AP91" s="375"/>
    </row>
    <row r="92" spans="29:42">
      <c r="AC92" s="375"/>
      <c r="AD92" s="375"/>
      <c r="AE92" s="375"/>
      <c r="AF92" s="375"/>
      <c r="AG92" s="375"/>
      <c r="AH92" s="375"/>
      <c r="AI92" s="375"/>
      <c r="AJ92" s="375"/>
      <c r="AK92" s="375"/>
      <c r="AL92" s="375"/>
      <c r="AM92" s="375"/>
      <c r="AN92" s="375"/>
      <c r="AO92" s="375"/>
      <c r="AP92" s="375"/>
    </row>
    <row r="93" spans="29:42">
      <c r="AC93" s="375"/>
      <c r="AD93" s="375"/>
      <c r="AE93" s="375"/>
      <c r="AF93" s="375"/>
      <c r="AG93" s="375"/>
      <c r="AH93" s="375"/>
      <c r="AI93" s="375"/>
      <c r="AJ93" s="375"/>
      <c r="AK93" s="375"/>
      <c r="AL93" s="375"/>
      <c r="AM93" s="375"/>
      <c r="AN93" s="375"/>
      <c r="AO93" s="375"/>
      <c r="AP93" s="375"/>
    </row>
    <row r="94" spans="29:42">
      <c r="AC94" s="375"/>
      <c r="AD94" s="375"/>
      <c r="AE94" s="375"/>
      <c r="AF94" s="375"/>
      <c r="AG94" s="375"/>
      <c r="AH94" s="375"/>
      <c r="AI94" s="375"/>
      <c r="AJ94" s="375"/>
      <c r="AK94" s="375"/>
      <c r="AL94" s="375"/>
      <c r="AM94" s="375"/>
      <c r="AN94" s="375"/>
      <c r="AO94" s="375"/>
      <c r="AP94" s="375"/>
    </row>
    <row r="95" spans="29:42">
      <c r="AC95" s="375"/>
      <c r="AD95" s="375"/>
      <c r="AE95" s="375"/>
      <c r="AF95" s="375"/>
      <c r="AG95" s="375"/>
      <c r="AH95" s="375"/>
      <c r="AI95" s="375"/>
      <c r="AJ95" s="375"/>
      <c r="AK95" s="375"/>
      <c r="AL95" s="375"/>
      <c r="AM95" s="375"/>
      <c r="AN95" s="375"/>
      <c r="AO95" s="375"/>
      <c r="AP95" s="375"/>
    </row>
    <row r="96" spans="29:42">
      <c r="AC96" s="375"/>
      <c r="AD96" s="375"/>
      <c r="AE96" s="375"/>
      <c r="AF96" s="375"/>
      <c r="AG96" s="375"/>
      <c r="AH96" s="375"/>
      <c r="AI96" s="375"/>
      <c r="AJ96" s="375"/>
      <c r="AK96" s="375"/>
      <c r="AL96" s="375"/>
      <c r="AM96" s="375"/>
      <c r="AN96" s="375"/>
      <c r="AO96" s="375"/>
      <c r="AP96" s="375"/>
    </row>
    <row r="97" spans="29:42">
      <c r="AC97" s="375"/>
      <c r="AD97" s="375"/>
      <c r="AE97" s="375"/>
      <c r="AF97" s="375"/>
      <c r="AG97" s="375"/>
      <c r="AH97" s="375"/>
      <c r="AI97" s="375"/>
      <c r="AJ97" s="375"/>
      <c r="AK97" s="375"/>
      <c r="AL97" s="375"/>
      <c r="AM97" s="375"/>
      <c r="AN97" s="375"/>
      <c r="AO97" s="375"/>
      <c r="AP97" s="375"/>
    </row>
    <row r="98" spans="29:42">
      <c r="AC98" s="375"/>
      <c r="AD98" s="375"/>
      <c r="AE98" s="375"/>
      <c r="AF98" s="375"/>
      <c r="AG98" s="375"/>
      <c r="AH98" s="375"/>
      <c r="AI98" s="375"/>
      <c r="AJ98" s="375"/>
      <c r="AK98" s="375"/>
      <c r="AL98" s="375"/>
      <c r="AM98" s="375"/>
      <c r="AN98" s="375"/>
      <c r="AO98" s="375"/>
      <c r="AP98" s="375"/>
    </row>
  </sheetData>
  <mergeCells count="255">
    <mergeCell ref="A66:C66"/>
    <mergeCell ref="M66:N66"/>
    <mergeCell ref="B20:C20"/>
    <mergeCell ref="D20:G20"/>
    <mergeCell ref="H20:L20"/>
    <mergeCell ref="M20:N20"/>
    <mergeCell ref="D66:E66"/>
    <mergeCell ref="F66:H66"/>
    <mergeCell ref="I66:L66"/>
    <mergeCell ref="A62:C62"/>
    <mergeCell ref="M62:N62"/>
    <mergeCell ref="A63:C63"/>
    <mergeCell ref="M63:N63"/>
    <mergeCell ref="F62:H62"/>
    <mergeCell ref="I62:L62"/>
    <mergeCell ref="D62:E62"/>
    <mergeCell ref="D63:E63"/>
    <mergeCell ref="I63:L63"/>
    <mergeCell ref="M22:N22"/>
    <mergeCell ref="D56:E56"/>
    <mergeCell ref="F56:H56"/>
    <mergeCell ref="I56:L56"/>
    <mergeCell ref="M56:N56"/>
    <mergeCell ref="M24:N24"/>
    <mergeCell ref="M19:N19"/>
    <mergeCell ref="B22:C22"/>
    <mergeCell ref="D22:G22"/>
    <mergeCell ref="B23:C23"/>
    <mergeCell ref="D23:G23"/>
    <mergeCell ref="H23:L23"/>
    <mergeCell ref="M23:N23"/>
    <mergeCell ref="D21:G21"/>
    <mergeCell ref="H21:L21"/>
    <mergeCell ref="H22:L22"/>
    <mergeCell ref="B19:C19"/>
    <mergeCell ref="D19:G19"/>
    <mergeCell ref="H19:L19"/>
    <mergeCell ref="B21:C21"/>
    <mergeCell ref="M21:N21"/>
    <mergeCell ref="B17:C17"/>
    <mergeCell ref="D17:G17"/>
    <mergeCell ref="H17:L17"/>
    <mergeCell ref="M17:N17"/>
    <mergeCell ref="D52:E52"/>
    <mergeCell ref="F52:H52"/>
    <mergeCell ref="I52:L52"/>
    <mergeCell ref="M52:N52"/>
    <mergeCell ref="F49:H49"/>
    <mergeCell ref="M49:N49"/>
    <mergeCell ref="M51:N51"/>
    <mergeCell ref="F51:H51"/>
    <mergeCell ref="I51:L51"/>
    <mergeCell ref="M40:N40"/>
    <mergeCell ref="F34:H34"/>
    <mergeCell ref="D37:E37"/>
    <mergeCell ref="I37:L37"/>
    <mergeCell ref="M35:N35"/>
    <mergeCell ref="I49:L49"/>
    <mergeCell ref="I50:L50"/>
    <mergeCell ref="H25:L25"/>
    <mergeCell ref="M25:N25"/>
    <mergeCell ref="D26:G26"/>
    <mergeCell ref="D32:E32"/>
    <mergeCell ref="H8:L8"/>
    <mergeCell ref="H6:L6"/>
    <mergeCell ref="D5:G5"/>
    <mergeCell ref="H5:L5"/>
    <mergeCell ref="D7:G7"/>
    <mergeCell ref="H7:L7"/>
    <mergeCell ref="M5:N5"/>
    <mergeCell ref="B14:C14"/>
    <mergeCell ref="M18:N18"/>
    <mergeCell ref="B18:C18"/>
    <mergeCell ref="D18:G18"/>
    <mergeCell ref="M7:N7"/>
    <mergeCell ref="H16:L16"/>
    <mergeCell ref="M16:N16"/>
    <mergeCell ref="D9:G9"/>
    <mergeCell ref="H9:L9"/>
    <mergeCell ref="M9:N9"/>
    <mergeCell ref="M8:N8"/>
    <mergeCell ref="D16:G16"/>
    <mergeCell ref="B16:C16"/>
    <mergeCell ref="H18:L18"/>
    <mergeCell ref="B11:C11"/>
    <mergeCell ref="D11:G11"/>
    <mergeCell ref="H11:L11"/>
    <mergeCell ref="O4:R7"/>
    <mergeCell ref="B15:C15"/>
    <mergeCell ref="D15:G15"/>
    <mergeCell ref="H15:L15"/>
    <mergeCell ref="M15:N15"/>
    <mergeCell ref="D6:G6"/>
    <mergeCell ref="B13:G13"/>
    <mergeCell ref="H13:L13"/>
    <mergeCell ref="B10:C10"/>
    <mergeCell ref="B6:C6"/>
    <mergeCell ref="H10:L10"/>
    <mergeCell ref="M10:N10"/>
    <mergeCell ref="H14:L14"/>
    <mergeCell ref="M14:N14"/>
    <mergeCell ref="B7:C7"/>
    <mergeCell ref="B4:C4"/>
    <mergeCell ref="D4:G4"/>
    <mergeCell ref="M13:N13"/>
    <mergeCell ref="M6:N6"/>
    <mergeCell ref="D10:G10"/>
    <mergeCell ref="D14:G14"/>
    <mergeCell ref="B9:C9"/>
    <mergeCell ref="B8:C8"/>
    <mergeCell ref="D8:G8"/>
    <mergeCell ref="L1:N1"/>
    <mergeCell ref="B2:C2"/>
    <mergeCell ref="D2:G2"/>
    <mergeCell ref="H2:L2"/>
    <mergeCell ref="M2:N2"/>
    <mergeCell ref="B5:C5"/>
    <mergeCell ref="B3:C3"/>
    <mergeCell ref="D3:G3"/>
    <mergeCell ref="H3:L3"/>
    <mergeCell ref="M3:N3"/>
    <mergeCell ref="H4:L4"/>
    <mergeCell ref="M4:N4"/>
    <mergeCell ref="H27:L27"/>
    <mergeCell ref="B25:G25"/>
    <mergeCell ref="H24:L24"/>
    <mergeCell ref="B24:C24"/>
    <mergeCell ref="D24:G24"/>
    <mergeCell ref="H26:L26"/>
    <mergeCell ref="M58:N58"/>
    <mergeCell ref="M57:N57"/>
    <mergeCell ref="I55:L55"/>
    <mergeCell ref="D57:E57"/>
    <mergeCell ref="F57:H57"/>
    <mergeCell ref="I57:L57"/>
    <mergeCell ref="I54:L54"/>
    <mergeCell ref="F31:H31"/>
    <mergeCell ref="B49:E49"/>
    <mergeCell ref="D48:E48"/>
    <mergeCell ref="D34:E34"/>
    <mergeCell ref="F42:H42"/>
    <mergeCell ref="D50:E50"/>
    <mergeCell ref="F50:H50"/>
    <mergeCell ref="F35:H35"/>
    <mergeCell ref="I42:L42"/>
    <mergeCell ref="M43:N43"/>
    <mergeCell ref="I53:L53"/>
    <mergeCell ref="M53:N53"/>
    <mergeCell ref="M48:N48"/>
    <mergeCell ref="F48:H48"/>
    <mergeCell ref="I48:L48"/>
    <mergeCell ref="O26:P26"/>
    <mergeCell ref="M27:N27"/>
    <mergeCell ref="M31:N31"/>
    <mergeCell ref="M33:N33"/>
    <mergeCell ref="F36:H36"/>
    <mergeCell ref="I30:L30"/>
    <mergeCell ref="M30:N30"/>
    <mergeCell ref="M34:N34"/>
    <mergeCell ref="M26:N26"/>
    <mergeCell ref="I35:L35"/>
    <mergeCell ref="B27:G27"/>
    <mergeCell ref="D31:E31"/>
    <mergeCell ref="I32:L32"/>
    <mergeCell ref="I34:L34"/>
    <mergeCell ref="D35:E35"/>
    <mergeCell ref="D36:E36"/>
    <mergeCell ref="F32:H32"/>
    <mergeCell ref="L29:N29"/>
    <mergeCell ref="B30:C30"/>
    <mergeCell ref="M32:N32"/>
    <mergeCell ref="M36:N36"/>
    <mergeCell ref="B26:C26"/>
    <mergeCell ref="I39:L39"/>
    <mergeCell ref="M39:N39"/>
    <mergeCell ref="F41:H41"/>
    <mergeCell ref="I41:L41"/>
    <mergeCell ref="M41:N41"/>
    <mergeCell ref="M37:N37"/>
    <mergeCell ref="D45:E45"/>
    <mergeCell ref="D30:E30"/>
    <mergeCell ref="F30:H30"/>
    <mergeCell ref="F43:H43"/>
    <mergeCell ref="I43:L43"/>
    <mergeCell ref="D33:E33"/>
    <mergeCell ref="F33:H33"/>
    <mergeCell ref="I33:L33"/>
    <mergeCell ref="I36:L36"/>
    <mergeCell ref="F38:H38"/>
    <mergeCell ref="I38:L38"/>
    <mergeCell ref="D40:E40"/>
    <mergeCell ref="F40:H40"/>
    <mergeCell ref="I40:L40"/>
    <mergeCell ref="D42:E42"/>
    <mergeCell ref="D43:E43"/>
    <mergeCell ref="I31:L31"/>
    <mergeCell ref="F54:H54"/>
    <mergeCell ref="B58:E58"/>
    <mergeCell ref="F58:H58"/>
    <mergeCell ref="I58:L58"/>
    <mergeCell ref="F46:H46"/>
    <mergeCell ref="I46:L46"/>
    <mergeCell ref="M46:N46"/>
    <mergeCell ref="C41:E41"/>
    <mergeCell ref="C35:C40"/>
    <mergeCell ref="C43:C45"/>
    <mergeCell ref="M44:N44"/>
    <mergeCell ref="F45:H45"/>
    <mergeCell ref="D44:E44"/>
    <mergeCell ref="C46:E46"/>
    <mergeCell ref="M38:N38"/>
    <mergeCell ref="F37:H37"/>
    <mergeCell ref="D38:E38"/>
    <mergeCell ref="M45:N45"/>
    <mergeCell ref="F44:H44"/>
    <mergeCell ref="I44:L44"/>
    <mergeCell ref="M42:N42"/>
    <mergeCell ref="I45:L45"/>
    <mergeCell ref="D39:E39"/>
    <mergeCell ref="F39:H39"/>
    <mergeCell ref="M11:N11"/>
    <mergeCell ref="B12:C12"/>
    <mergeCell ref="D12:G12"/>
    <mergeCell ref="H12:L12"/>
    <mergeCell ref="M12:N12"/>
    <mergeCell ref="B50:B57"/>
    <mergeCell ref="B59:E59"/>
    <mergeCell ref="F59:H59"/>
    <mergeCell ref="I59:L59"/>
    <mergeCell ref="M59:N59"/>
    <mergeCell ref="D47:E47"/>
    <mergeCell ref="F47:H47"/>
    <mergeCell ref="I47:L47"/>
    <mergeCell ref="M47:N47"/>
    <mergeCell ref="B31:B48"/>
    <mergeCell ref="M50:N50"/>
    <mergeCell ref="D55:E55"/>
    <mergeCell ref="F55:H55"/>
    <mergeCell ref="D53:E53"/>
    <mergeCell ref="F53:H53"/>
    <mergeCell ref="M55:N55"/>
    <mergeCell ref="M54:N54"/>
    <mergeCell ref="D51:E51"/>
    <mergeCell ref="D54:E54"/>
    <mergeCell ref="M64:N64"/>
    <mergeCell ref="M65:N65"/>
    <mergeCell ref="F63:H63"/>
    <mergeCell ref="F64:H64"/>
    <mergeCell ref="F65:H65"/>
    <mergeCell ref="A64:C64"/>
    <mergeCell ref="A65:C65"/>
    <mergeCell ref="D64:E64"/>
    <mergeCell ref="D65:E65"/>
    <mergeCell ref="I64:L64"/>
    <mergeCell ref="I65:L65"/>
  </mergeCells>
  <phoneticPr fontId="2" type="noConversion"/>
  <printOptions horizontalCentered="1"/>
  <pageMargins left="0.27559055118110237" right="0.27559055118110237" top="0.55118110236220474" bottom="0.19685039370078741" header="0.51181102362204722" footer="0"/>
  <pageSetup paperSize="9" scale="97" orientation="portrait" r:id="rId1"/>
  <headerFooter alignWithMargins="0">
    <oddFooter>&amp;C-9-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Z57"/>
  <sheetViews>
    <sheetView zoomScaleSheetLayoutView="100" workbookViewId="0">
      <selection activeCell="P53" sqref="P53"/>
    </sheetView>
  </sheetViews>
  <sheetFormatPr defaultColWidth="9.796875" defaultRowHeight="14.4"/>
  <cols>
    <col min="1" max="1" width="0.69921875" style="25" customWidth="1"/>
    <col min="2" max="2" width="8.3984375" style="136" customWidth="1"/>
    <col min="3" max="3" width="17.3984375" style="27" customWidth="1"/>
    <col min="4" max="4" width="7.59765625" style="25" bestFit="1" customWidth="1"/>
    <col min="5" max="5" width="11.19921875" style="25" customWidth="1"/>
    <col min="6" max="6" width="3.59765625" style="25" customWidth="1"/>
    <col min="7" max="7" width="7.09765625" style="25" customWidth="1"/>
    <col min="8" max="8" width="2.796875" style="25" customWidth="1"/>
    <col min="9" max="9" width="2.8984375" style="25" customWidth="1"/>
    <col min="10" max="10" width="3.796875" style="25" customWidth="1"/>
    <col min="11" max="11" width="7.3984375" style="25" customWidth="1"/>
    <col min="12" max="12" width="10.8984375" style="25" customWidth="1"/>
    <col min="13" max="13" width="9.796875" style="25"/>
    <col min="14" max="16" width="12.09765625" style="25" bestFit="1" customWidth="1"/>
    <col min="17" max="17" width="11.5" style="25" bestFit="1" customWidth="1"/>
    <col min="18" max="19" width="9.796875" style="25"/>
    <col min="20" max="20" width="10.19921875" style="25" bestFit="1" customWidth="1"/>
    <col min="21" max="16384" width="9.796875" style="25"/>
  </cols>
  <sheetData>
    <row r="1" spans="1:26" s="26" customFormat="1" ht="20.399999999999999" customHeight="1">
      <c r="A1" s="1522" t="s">
        <v>928</v>
      </c>
      <c r="B1" s="1523"/>
      <c r="C1" s="1523"/>
      <c r="D1" s="1523"/>
      <c r="E1" s="251"/>
      <c r="F1" s="32"/>
      <c r="G1" s="32"/>
      <c r="H1" s="31"/>
      <c r="I1" s="31"/>
      <c r="J1" s="31"/>
      <c r="K1" s="31"/>
      <c r="L1" s="189"/>
      <c r="V1" s="190"/>
      <c r="W1" s="190"/>
      <c r="X1" s="190"/>
      <c r="Y1" s="23"/>
      <c r="Z1" s="23"/>
    </row>
    <row r="2" spans="1:26" s="26" customFormat="1" ht="16.8" customHeight="1">
      <c r="A2" s="29"/>
      <c r="B2" s="252"/>
      <c r="C2" s="7"/>
      <c r="D2" s="204"/>
      <c r="E2" s="253"/>
      <c r="F2" s="24"/>
      <c r="G2" s="24"/>
      <c r="H2" s="22"/>
      <c r="I2" s="22"/>
      <c r="J2" s="22"/>
      <c r="K2" s="22"/>
      <c r="L2" s="191" t="s">
        <v>931</v>
      </c>
      <c r="V2" s="190"/>
      <c r="W2" s="190"/>
      <c r="X2" s="190"/>
      <c r="Y2" s="23"/>
      <c r="Z2" s="23"/>
    </row>
    <row r="3" spans="1:26" s="30" customFormat="1" ht="14.4" customHeight="1">
      <c r="A3" s="1534" t="s">
        <v>206</v>
      </c>
      <c r="B3" s="1535"/>
      <c r="C3" s="1535"/>
      <c r="D3" s="1535"/>
      <c r="E3" s="1535"/>
      <c r="F3" s="1524">
        <v>40359503</v>
      </c>
      <c r="G3" s="1525"/>
      <c r="H3" s="1525"/>
      <c r="I3" s="1525"/>
      <c r="J3" s="1525"/>
      <c r="K3" s="1525"/>
      <c r="L3" s="1526"/>
      <c r="V3" s="192"/>
      <c r="W3" s="192"/>
      <c r="X3" s="192"/>
      <c r="Y3" s="193"/>
      <c r="Z3" s="193"/>
    </row>
    <row r="4" spans="1:26" s="30" customFormat="1" ht="14.4" customHeight="1">
      <c r="A4" s="1534" t="s">
        <v>207</v>
      </c>
      <c r="B4" s="1535"/>
      <c r="C4" s="1535"/>
      <c r="D4" s="1535"/>
      <c r="E4" s="1535"/>
      <c r="F4" s="1529">
        <f>E54</f>
        <v>61589181</v>
      </c>
      <c r="G4" s="1530"/>
      <c r="H4" s="1530"/>
      <c r="I4" s="1530"/>
      <c r="J4" s="1530"/>
      <c r="K4" s="1530"/>
      <c r="L4" s="1531"/>
      <c r="V4" s="192"/>
      <c r="W4" s="192"/>
      <c r="X4" s="192"/>
      <c r="Y4" s="193"/>
      <c r="Z4" s="193"/>
    </row>
    <row r="5" spans="1:26" s="30" customFormat="1" ht="14.4" customHeight="1">
      <c r="A5" s="1534" t="s">
        <v>795</v>
      </c>
      <c r="B5" s="1535"/>
      <c r="C5" s="1535"/>
      <c r="D5" s="1535"/>
      <c r="E5" s="1535"/>
      <c r="F5" s="1529">
        <f>E55</f>
        <v>6158919</v>
      </c>
      <c r="G5" s="1530"/>
      <c r="H5" s="1530"/>
      <c r="I5" s="1530"/>
      <c r="J5" s="1530"/>
      <c r="K5" s="1530"/>
      <c r="L5" s="1531"/>
      <c r="V5" s="192"/>
      <c r="W5" s="192"/>
      <c r="X5" s="192"/>
      <c r="Y5" s="193"/>
      <c r="Z5" s="193"/>
    </row>
    <row r="6" spans="1:26" s="26" customFormat="1" ht="14.4" customHeight="1">
      <c r="A6" s="1534" t="s">
        <v>208</v>
      </c>
      <c r="B6" s="1535"/>
      <c r="C6" s="1535"/>
      <c r="D6" s="1535"/>
      <c r="E6" s="1535"/>
      <c r="F6" s="1529">
        <f>K54</f>
        <v>5100000</v>
      </c>
      <c r="G6" s="1530"/>
      <c r="H6" s="1530"/>
      <c r="I6" s="1530"/>
      <c r="J6" s="1530"/>
      <c r="K6" s="1530"/>
      <c r="L6" s="1531"/>
    </row>
    <row r="7" spans="1:26" s="26" customFormat="1" ht="14.4" customHeight="1" thickBot="1">
      <c r="A7" s="1534" t="s">
        <v>796</v>
      </c>
      <c r="B7" s="1535"/>
      <c r="C7" s="1535"/>
      <c r="D7" s="1535"/>
      <c r="E7" s="1535"/>
      <c r="F7" s="1550">
        <v>103007603</v>
      </c>
      <c r="G7" s="1551"/>
      <c r="H7" s="1551"/>
      <c r="I7" s="1551"/>
      <c r="J7" s="1551"/>
      <c r="K7" s="1551"/>
      <c r="L7" s="1552"/>
    </row>
    <row r="8" spans="1:26" s="26" customFormat="1" ht="14.4" customHeight="1" thickBot="1">
      <c r="A8" s="1527" t="s">
        <v>797</v>
      </c>
      <c r="B8" s="1528"/>
      <c r="C8" s="1528"/>
      <c r="D8" s="1528"/>
      <c r="E8" s="1528"/>
      <c r="F8" s="1532" t="s">
        <v>530</v>
      </c>
      <c r="G8" s="1528"/>
      <c r="H8" s="1528"/>
      <c r="I8" s="1528"/>
      <c r="J8" s="1528"/>
      <c r="K8" s="1528"/>
      <c r="L8" s="1533"/>
      <c r="N8" s="190"/>
      <c r="O8" s="190"/>
      <c r="P8" s="190"/>
      <c r="Q8" s="23"/>
      <c r="R8" s="23"/>
    </row>
    <row r="9" spans="1:26" s="26" customFormat="1" ht="14.4" customHeight="1" thickBot="1">
      <c r="A9" s="1537" t="s">
        <v>267</v>
      </c>
      <c r="B9" s="1538"/>
      <c r="C9" s="1538"/>
      <c r="D9" s="1539"/>
      <c r="E9" s="713" t="s">
        <v>456</v>
      </c>
      <c r="F9" s="1540" t="s">
        <v>267</v>
      </c>
      <c r="G9" s="1541"/>
      <c r="H9" s="1541"/>
      <c r="I9" s="1541"/>
      <c r="J9" s="1541"/>
      <c r="K9" s="1540" t="s">
        <v>798</v>
      </c>
      <c r="L9" s="1542"/>
      <c r="N9" s="190"/>
      <c r="O9" s="190"/>
      <c r="P9" s="190"/>
      <c r="Q9" s="23"/>
      <c r="R9" s="23"/>
    </row>
    <row r="10" spans="1:26" s="134" customFormat="1" ht="14.4" customHeight="1">
      <c r="A10" s="1548">
        <v>43040</v>
      </c>
      <c r="B10" s="1549"/>
      <c r="C10" s="728" t="s">
        <v>932</v>
      </c>
      <c r="D10" s="744" t="s">
        <v>933</v>
      </c>
      <c r="E10" s="729">
        <v>88000</v>
      </c>
      <c r="F10" s="1543" t="s">
        <v>977</v>
      </c>
      <c r="G10" s="1544"/>
      <c r="H10" s="1544"/>
      <c r="I10" s="1544"/>
      <c r="J10" s="1545"/>
      <c r="K10" s="1546">
        <v>300000</v>
      </c>
      <c r="L10" s="1547"/>
      <c r="N10" s="194"/>
      <c r="O10" s="194"/>
      <c r="P10" s="194"/>
      <c r="Q10" s="195"/>
      <c r="R10" s="195"/>
    </row>
    <row r="11" spans="1:26" s="26" customFormat="1" ht="14.4" customHeight="1">
      <c r="A11" s="1490">
        <v>43042</v>
      </c>
      <c r="B11" s="1491"/>
      <c r="C11" s="677" t="s">
        <v>934</v>
      </c>
      <c r="D11" s="678" t="s">
        <v>976</v>
      </c>
      <c r="E11" s="679">
        <v>55000</v>
      </c>
      <c r="F11" s="1536" t="s">
        <v>978</v>
      </c>
      <c r="G11" s="1495"/>
      <c r="H11" s="1495"/>
      <c r="I11" s="1495"/>
      <c r="J11" s="1496"/>
      <c r="K11" s="1497">
        <v>4000000</v>
      </c>
      <c r="L11" s="1498"/>
      <c r="N11" s="190">
        <f>SUM(E10:E30)</f>
        <v>7196000</v>
      </c>
      <c r="O11" s="190"/>
      <c r="P11" s="190"/>
      <c r="Q11" s="23">
        <f>SUM(E10:E31)</f>
        <v>7251000</v>
      </c>
      <c r="R11" s="23"/>
    </row>
    <row r="12" spans="1:26" s="26" customFormat="1" ht="14.4" customHeight="1">
      <c r="A12" s="1490">
        <v>43045</v>
      </c>
      <c r="B12" s="1491"/>
      <c r="C12" s="677" t="s">
        <v>932</v>
      </c>
      <c r="D12" s="678" t="s">
        <v>935</v>
      </c>
      <c r="E12" s="679">
        <v>88000</v>
      </c>
      <c r="F12" s="1494" t="s">
        <v>979</v>
      </c>
      <c r="G12" s="1495"/>
      <c r="H12" s="1495"/>
      <c r="I12" s="1495"/>
      <c r="J12" s="1496"/>
      <c r="K12" s="1497">
        <v>800000</v>
      </c>
      <c r="L12" s="1498"/>
      <c r="N12" s="190" t="e">
        <f>SUM(#REF!)</f>
        <v>#REF!</v>
      </c>
      <c r="O12" s="190"/>
      <c r="P12" s="190"/>
      <c r="Q12" s="23">
        <f>SUM(E10:E30)</f>
        <v>7196000</v>
      </c>
      <c r="R12" s="23"/>
    </row>
    <row r="13" spans="1:26" s="26" customFormat="1" ht="14.4" customHeight="1">
      <c r="A13" s="1484">
        <v>43046</v>
      </c>
      <c r="B13" s="1485"/>
      <c r="C13" s="677" t="s">
        <v>932</v>
      </c>
      <c r="D13" s="678" t="s">
        <v>936</v>
      </c>
      <c r="E13" s="679">
        <v>88000</v>
      </c>
      <c r="F13" s="1494" t="s">
        <v>980</v>
      </c>
      <c r="G13" s="1495"/>
      <c r="H13" s="1495"/>
      <c r="I13" s="1495"/>
      <c r="J13" s="1496"/>
      <c r="K13" s="1497" t="s">
        <v>913</v>
      </c>
      <c r="L13" s="1498"/>
      <c r="N13" s="190" t="e">
        <f>SUM(#REF!)</f>
        <v>#REF!</v>
      </c>
      <c r="O13" s="190"/>
      <c r="P13" s="190"/>
      <c r="Q13" s="23"/>
      <c r="R13" s="23"/>
      <c r="T13" s="658">
        <f>SUM(E11:E53)</f>
        <v>67660100</v>
      </c>
    </row>
    <row r="14" spans="1:26" s="26" customFormat="1" ht="14.4" customHeight="1">
      <c r="A14" s="1486"/>
      <c r="B14" s="1487"/>
      <c r="C14" s="677" t="s">
        <v>937</v>
      </c>
      <c r="D14" s="678"/>
      <c r="E14" s="679">
        <v>55000</v>
      </c>
      <c r="F14" s="1499" t="s">
        <v>151</v>
      </c>
      <c r="G14" s="1500"/>
      <c r="H14" s="1500"/>
      <c r="I14" s="1500"/>
      <c r="J14" s="1501"/>
      <c r="K14" s="1497" t="s">
        <v>878</v>
      </c>
      <c r="L14" s="1498"/>
      <c r="N14" s="190"/>
      <c r="O14" s="190"/>
      <c r="P14" s="190"/>
      <c r="Q14" s="23"/>
      <c r="R14" s="23"/>
    </row>
    <row r="15" spans="1:26" s="362" customFormat="1" ht="14.4" customHeight="1">
      <c r="A15" s="1486"/>
      <c r="B15" s="1487"/>
      <c r="C15" s="726" t="s">
        <v>938</v>
      </c>
      <c r="D15" s="678"/>
      <c r="E15" s="679">
        <v>55000</v>
      </c>
      <c r="F15" s="1494"/>
      <c r="G15" s="1495"/>
      <c r="H15" s="1495"/>
      <c r="I15" s="1495"/>
      <c r="J15" s="1496"/>
      <c r="K15" s="1497"/>
      <c r="L15" s="1498"/>
      <c r="N15" s="190"/>
      <c r="O15" s="190"/>
      <c r="P15" s="190"/>
      <c r="Q15" s="23"/>
      <c r="R15" s="23"/>
    </row>
    <row r="16" spans="1:26" s="362" customFormat="1" ht="14.4" customHeight="1">
      <c r="A16" s="1486"/>
      <c r="B16" s="1487"/>
      <c r="C16" s="677" t="s">
        <v>939</v>
      </c>
      <c r="D16" s="678"/>
      <c r="E16" s="679">
        <v>55000</v>
      </c>
      <c r="F16" s="1494"/>
      <c r="G16" s="1495"/>
      <c r="H16" s="1495"/>
      <c r="I16" s="1495"/>
      <c r="J16" s="1496"/>
      <c r="K16" s="1497"/>
      <c r="L16" s="1498"/>
      <c r="N16" s="190"/>
      <c r="O16" s="190"/>
      <c r="P16" s="190">
        <f>SUM(E10:E31)</f>
        <v>7251000</v>
      </c>
      <c r="Q16" s="23"/>
      <c r="R16" s="23"/>
    </row>
    <row r="17" spans="1:18" s="362" customFormat="1" ht="14.4" customHeight="1">
      <c r="A17" s="1486"/>
      <c r="B17" s="1487"/>
      <c r="C17" s="677" t="s">
        <v>940</v>
      </c>
      <c r="D17" s="678"/>
      <c r="E17" s="679">
        <v>55000</v>
      </c>
      <c r="F17" s="1494"/>
      <c r="G17" s="1495"/>
      <c r="H17" s="1495"/>
      <c r="I17" s="1495"/>
      <c r="J17" s="1496"/>
      <c r="K17" s="1497"/>
      <c r="L17" s="1498"/>
      <c r="N17" s="190"/>
      <c r="O17" s="190"/>
      <c r="P17" s="190"/>
      <c r="Q17" s="23"/>
      <c r="R17" s="23"/>
    </row>
    <row r="18" spans="1:18" s="362" customFormat="1" ht="14.4" customHeight="1">
      <c r="A18" s="1488"/>
      <c r="B18" s="1489"/>
      <c r="C18" s="677" t="s">
        <v>941</v>
      </c>
      <c r="D18" s="678"/>
      <c r="E18" s="679">
        <v>55000</v>
      </c>
      <c r="F18" s="1494"/>
      <c r="G18" s="1495"/>
      <c r="H18" s="1495"/>
      <c r="I18" s="1495"/>
      <c r="J18" s="1496"/>
      <c r="K18" s="1497"/>
      <c r="L18" s="1498"/>
      <c r="N18" s="190"/>
      <c r="O18" s="190"/>
      <c r="P18" s="190"/>
      <c r="Q18" s="23"/>
      <c r="R18" s="23"/>
    </row>
    <row r="19" spans="1:18" s="362" customFormat="1" ht="14.4" customHeight="1">
      <c r="A19" s="1490">
        <v>43047</v>
      </c>
      <c r="B19" s="1491"/>
      <c r="C19" s="677" t="s">
        <v>932</v>
      </c>
      <c r="D19" s="678" t="s">
        <v>942</v>
      </c>
      <c r="E19" s="679">
        <v>88000</v>
      </c>
      <c r="F19" s="1494"/>
      <c r="G19" s="1495"/>
      <c r="H19" s="1495"/>
      <c r="I19" s="1495"/>
      <c r="J19" s="1496"/>
      <c r="K19" s="1497"/>
      <c r="L19" s="1498"/>
      <c r="N19" s="190">
        <f>SUM(E10:E34)</f>
        <v>7372000</v>
      </c>
      <c r="O19" s="190"/>
      <c r="P19" s="190"/>
      <c r="Q19" s="23"/>
      <c r="R19" s="23"/>
    </row>
    <row r="20" spans="1:18" s="362" customFormat="1" ht="14.4" customHeight="1">
      <c r="A20" s="1490">
        <v>43048</v>
      </c>
      <c r="B20" s="1491"/>
      <c r="C20" s="677" t="s">
        <v>943</v>
      </c>
      <c r="D20" s="678"/>
      <c r="E20" s="680">
        <v>5953000</v>
      </c>
      <c r="F20" s="681"/>
      <c r="G20" s="682"/>
      <c r="H20" s="682"/>
      <c r="I20" s="682"/>
      <c r="J20" s="682"/>
      <c r="K20" s="683"/>
      <c r="L20" s="684"/>
      <c r="N20" s="190"/>
      <c r="O20" s="190"/>
      <c r="P20" s="190"/>
      <c r="Q20" s="23"/>
      <c r="R20" s="23"/>
    </row>
    <row r="21" spans="1:18" s="362" customFormat="1" ht="14.4" customHeight="1">
      <c r="A21" s="1484">
        <v>43049</v>
      </c>
      <c r="B21" s="1485"/>
      <c r="C21" s="677" t="s">
        <v>932</v>
      </c>
      <c r="D21" s="678" t="s">
        <v>945</v>
      </c>
      <c r="E21" s="680">
        <v>33000</v>
      </c>
      <c r="F21" s="681"/>
      <c r="G21" s="682"/>
      <c r="H21" s="682"/>
      <c r="I21" s="682"/>
      <c r="J21" s="682"/>
      <c r="K21" s="683"/>
      <c r="L21" s="684"/>
      <c r="N21" s="190"/>
      <c r="O21" s="190"/>
      <c r="P21" s="190"/>
      <c r="Q21" s="23"/>
      <c r="R21" s="23"/>
    </row>
    <row r="22" spans="1:18" s="362" customFormat="1" ht="14.4" customHeight="1">
      <c r="A22" s="1486"/>
      <c r="B22" s="1487"/>
      <c r="C22" s="677" t="s">
        <v>934</v>
      </c>
      <c r="D22" s="678" t="s">
        <v>946</v>
      </c>
      <c r="E22" s="680">
        <v>110000</v>
      </c>
      <c r="F22" s="681"/>
      <c r="G22" s="682"/>
      <c r="H22" s="682"/>
      <c r="I22" s="682"/>
      <c r="J22" s="682"/>
      <c r="K22" s="683"/>
      <c r="L22" s="684"/>
      <c r="N22" s="190"/>
      <c r="O22" s="190"/>
      <c r="P22" s="190"/>
      <c r="Q22" s="23"/>
      <c r="R22" s="23"/>
    </row>
    <row r="23" spans="1:18" s="26" customFormat="1" ht="14.4" customHeight="1">
      <c r="A23" s="1488"/>
      <c r="B23" s="1489"/>
      <c r="C23" s="677" t="s">
        <v>944</v>
      </c>
      <c r="D23" s="678" t="s">
        <v>947</v>
      </c>
      <c r="E23" s="680">
        <v>55000</v>
      </c>
      <c r="F23" s="681"/>
      <c r="G23" s="682"/>
      <c r="H23" s="682"/>
      <c r="I23" s="682"/>
      <c r="J23" s="682"/>
      <c r="K23" s="683"/>
      <c r="L23" s="684"/>
      <c r="N23" s="190"/>
      <c r="O23" s="190"/>
      <c r="P23" s="190"/>
      <c r="Q23" s="23"/>
      <c r="R23" s="23"/>
    </row>
    <row r="24" spans="1:18" s="26" customFormat="1" ht="14.4" customHeight="1">
      <c r="A24" s="1484">
        <v>43052</v>
      </c>
      <c r="B24" s="1485"/>
      <c r="C24" s="677" t="s">
        <v>948</v>
      </c>
      <c r="D24" s="678"/>
      <c r="E24" s="680">
        <v>55000</v>
      </c>
      <c r="F24" s="681"/>
      <c r="G24" s="682"/>
      <c r="H24" s="682"/>
      <c r="I24" s="682"/>
      <c r="J24" s="682"/>
      <c r="K24" s="683"/>
      <c r="L24" s="684"/>
      <c r="N24" s="190"/>
      <c r="O24" s="190"/>
      <c r="P24" s="190"/>
      <c r="Q24" s="23"/>
      <c r="R24" s="23"/>
    </row>
    <row r="25" spans="1:18" s="26" customFormat="1" ht="14.4" customHeight="1">
      <c r="A25" s="1488"/>
      <c r="B25" s="1489"/>
      <c r="C25" s="677" t="s">
        <v>948</v>
      </c>
      <c r="D25" s="678"/>
      <c r="E25" s="680">
        <v>55000</v>
      </c>
      <c r="F25" s="681"/>
      <c r="G25" s="682"/>
      <c r="H25" s="682"/>
      <c r="I25" s="682"/>
      <c r="J25" s="682"/>
      <c r="K25" s="683"/>
      <c r="L25" s="684"/>
      <c r="N25" s="190"/>
      <c r="O25" s="190"/>
      <c r="P25" s="190">
        <f>SUM(E10:E53)</f>
        <v>67748100</v>
      </c>
      <c r="Q25" s="23"/>
      <c r="R25" s="23"/>
    </row>
    <row r="26" spans="1:18" s="26" customFormat="1" ht="14.4" customHeight="1">
      <c r="A26" s="1484">
        <v>43053</v>
      </c>
      <c r="B26" s="1485"/>
      <c r="C26" s="677" t="s">
        <v>949</v>
      </c>
      <c r="D26" s="678"/>
      <c r="E26" s="679">
        <v>55000</v>
      </c>
      <c r="F26" s="681"/>
      <c r="G26" s="682"/>
      <c r="H26" s="682"/>
      <c r="I26" s="682"/>
      <c r="J26" s="682"/>
      <c r="K26" s="683"/>
      <c r="L26" s="684"/>
      <c r="N26" s="190"/>
      <c r="O26" s="190"/>
      <c r="P26" s="190"/>
      <c r="Q26" s="23"/>
      <c r="R26" s="23"/>
    </row>
    <row r="27" spans="1:18" s="26" customFormat="1" ht="14.4" customHeight="1">
      <c r="A27" s="1486"/>
      <c r="B27" s="1487"/>
      <c r="C27" s="677" t="s">
        <v>950</v>
      </c>
      <c r="D27" s="678"/>
      <c r="E27" s="679">
        <v>55000</v>
      </c>
      <c r="F27" s="681"/>
      <c r="G27" s="682"/>
      <c r="H27" s="682"/>
      <c r="I27" s="682"/>
      <c r="J27" s="682"/>
      <c r="K27" s="683"/>
      <c r="L27" s="684"/>
      <c r="N27" s="190">
        <f>SUM(E10:E34)</f>
        <v>7372000</v>
      </c>
      <c r="O27" s="190"/>
      <c r="P27" s="190"/>
      <c r="Q27" s="23"/>
      <c r="R27" s="23"/>
    </row>
    <row r="28" spans="1:18" s="26" customFormat="1" ht="14.4" customHeight="1">
      <c r="A28" s="1486"/>
      <c r="B28" s="1487"/>
      <c r="C28" s="677" t="s">
        <v>951</v>
      </c>
      <c r="D28" s="678" t="s">
        <v>969</v>
      </c>
      <c r="E28" s="679">
        <v>33000</v>
      </c>
      <c r="F28" s="681"/>
      <c r="G28" s="682"/>
      <c r="H28" s="682"/>
      <c r="I28" s="682"/>
      <c r="J28" s="682"/>
      <c r="K28" s="683"/>
      <c r="L28" s="684"/>
      <c r="N28" s="190"/>
      <c r="O28" s="190"/>
      <c r="P28" s="190"/>
      <c r="Q28" s="23"/>
      <c r="R28" s="23"/>
    </row>
    <row r="29" spans="1:18" s="26" customFormat="1" ht="14.4" customHeight="1">
      <c r="A29" s="1486"/>
      <c r="B29" s="1487"/>
      <c r="C29" s="677" t="s">
        <v>952</v>
      </c>
      <c r="D29" s="678"/>
      <c r="E29" s="680">
        <v>55000</v>
      </c>
      <c r="F29" s="681"/>
      <c r="G29" s="682"/>
      <c r="H29" s="682"/>
      <c r="I29" s="682"/>
      <c r="J29" s="682"/>
      <c r="K29" s="683"/>
      <c r="L29" s="684"/>
      <c r="N29" s="190"/>
      <c r="O29" s="190"/>
      <c r="P29" s="190"/>
      <c r="Q29" s="23"/>
      <c r="R29" s="23"/>
    </row>
    <row r="30" spans="1:18" s="26" customFormat="1" ht="14.4" customHeight="1">
      <c r="A30" s="1486"/>
      <c r="B30" s="1487"/>
      <c r="C30" s="677" t="s">
        <v>953</v>
      </c>
      <c r="D30" s="678"/>
      <c r="E30" s="680">
        <v>55000</v>
      </c>
      <c r="F30" s="681"/>
      <c r="G30" s="682"/>
      <c r="H30" s="682"/>
      <c r="I30" s="682"/>
      <c r="J30" s="682"/>
      <c r="K30" s="683"/>
      <c r="L30" s="684"/>
      <c r="N30" s="190"/>
      <c r="O30" s="190"/>
      <c r="P30" s="190"/>
      <c r="Q30" s="23"/>
      <c r="R30" s="23"/>
    </row>
    <row r="31" spans="1:18" s="26" customFormat="1" ht="14.4" customHeight="1">
      <c r="A31" s="1488"/>
      <c r="B31" s="1489"/>
      <c r="C31" s="677" t="s">
        <v>954</v>
      </c>
      <c r="D31" s="678"/>
      <c r="E31" s="680">
        <v>55000</v>
      </c>
      <c r="F31" s="681"/>
      <c r="G31" s="682"/>
      <c r="H31" s="682"/>
      <c r="I31" s="682"/>
      <c r="J31" s="682"/>
      <c r="K31" s="683"/>
      <c r="L31" s="684"/>
      <c r="N31" s="190">
        <f>SUM(E10:E31)</f>
        <v>7251000</v>
      </c>
      <c r="O31" s="190"/>
      <c r="P31" s="190"/>
      <c r="Q31" s="23"/>
      <c r="R31" s="23"/>
    </row>
    <row r="32" spans="1:18" ht="14.4" customHeight="1">
      <c r="A32" s="1484">
        <v>43054</v>
      </c>
      <c r="B32" s="1485"/>
      <c r="C32" s="677" t="s">
        <v>932</v>
      </c>
      <c r="D32" s="678" t="s">
        <v>970</v>
      </c>
      <c r="E32" s="680">
        <v>33000</v>
      </c>
      <c r="F32" s="681"/>
      <c r="G32" s="682"/>
      <c r="H32" s="682"/>
      <c r="I32" s="682"/>
      <c r="J32" s="682"/>
      <c r="K32" s="683"/>
      <c r="L32" s="684"/>
    </row>
    <row r="33" spans="1:12" ht="14.4" customHeight="1">
      <c r="A33" s="1488"/>
      <c r="B33" s="1489"/>
      <c r="C33" s="677" t="s">
        <v>932</v>
      </c>
      <c r="D33" s="678" t="s">
        <v>971</v>
      </c>
      <c r="E33" s="680">
        <v>33000</v>
      </c>
      <c r="F33" s="681"/>
      <c r="G33" s="682"/>
      <c r="H33" s="682"/>
      <c r="I33" s="682"/>
      <c r="J33" s="682"/>
      <c r="K33" s="683"/>
      <c r="L33" s="684"/>
    </row>
    <row r="34" spans="1:12" ht="14.4" customHeight="1">
      <c r="A34" s="1484">
        <v>43059</v>
      </c>
      <c r="B34" s="1485"/>
      <c r="C34" s="677" t="s">
        <v>948</v>
      </c>
      <c r="D34" s="678"/>
      <c r="E34" s="679">
        <v>55000</v>
      </c>
      <c r="F34" s="681"/>
      <c r="G34" s="682"/>
      <c r="H34" s="682"/>
      <c r="I34" s="682"/>
      <c r="J34" s="682"/>
      <c r="K34" s="683"/>
      <c r="L34" s="684"/>
    </row>
    <row r="35" spans="1:12" s="739" customFormat="1" ht="14.4" customHeight="1">
      <c r="A35" s="1486"/>
      <c r="B35" s="1487"/>
      <c r="C35" s="677" t="s">
        <v>948</v>
      </c>
      <c r="D35" s="678"/>
      <c r="E35" s="679">
        <v>55000</v>
      </c>
      <c r="F35" s="681"/>
      <c r="G35" s="682"/>
      <c r="H35" s="682"/>
      <c r="I35" s="682"/>
      <c r="J35" s="682"/>
      <c r="K35" s="683"/>
      <c r="L35" s="684"/>
    </row>
    <row r="36" spans="1:12" s="739" customFormat="1" ht="14.4" customHeight="1">
      <c r="A36" s="1488"/>
      <c r="B36" s="1489"/>
      <c r="C36" s="677" t="s">
        <v>955</v>
      </c>
      <c r="D36" s="678"/>
      <c r="E36" s="679">
        <v>59530000</v>
      </c>
      <c r="F36" s="681"/>
      <c r="G36" s="682"/>
      <c r="H36" s="682"/>
      <c r="I36" s="682"/>
      <c r="J36" s="682"/>
      <c r="K36" s="683"/>
      <c r="L36" s="684"/>
    </row>
    <row r="37" spans="1:12" s="739" customFormat="1" ht="14.4" customHeight="1">
      <c r="A37" s="1484">
        <v>43060</v>
      </c>
      <c r="B37" s="1485"/>
      <c r="C37" s="677" t="s">
        <v>956</v>
      </c>
      <c r="D37" s="678"/>
      <c r="E37" s="679">
        <v>55000</v>
      </c>
      <c r="F37" s="681"/>
      <c r="G37" s="682"/>
      <c r="H37" s="682"/>
      <c r="I37" s="682"/>
      <c r="J37" s="682"/>
      <c r="K37" s="683"/>
      <c r="L37" s="684"/>
    </row>
    <row r="38" spans="1:12" s="739" customFormat="1" ht="14.4" customHeight="1">
      <c r="A38" s="1486"/>
      <c r="B38" s="1487"/>
      <c r="C38" s="677" t="s">
        <v>957</v>
      </c>
      <c r="D38" s="678" t="s">
        <v>958</v>
      </c>
      <c r="E38" s="679">
        <v>33000</v>
      </c>
      <c r="F38" s="681"/>
      <c r="G38" s="682"/>
      <c r="H38" s="682"/>
      <c r="I38" s="682"/>
      <c r="J38" s="682"/>
      <c r="K38" s="683"/>
      <c r="L38" s="684"/>
    </row>
    <row r="39" spans="1:12" s="739" customFormat="1" ht="14.4" customHeight="1">
      <c r="A39" s="1486"/>
      <c r="B39" s="1487"/>
      <c r="C39" s="677" t="s">
        <v>959</v>
      </c>
      <c r="D39" s="678" t="s">
        <v>972</v>
      </c>
      <c r="E39" s="679">
        <v>33000</v>
      </c>
      <c r="F39" s="681"/>
      <c r="G39" s="682"/>
      <c r="H39" s="682"/>
      <c r="I39" s="682"/>
      <c r="J39" s="682"/>
      <c r="K39" s="683"/>
      <c r="L39" s="684"/>
    </row>
    <row r="40" spans="1:12" s="739" customFormat="1" ht="14.4" customHeight="1">
      <c r="A40" s="1486"/>
      <c r="B40" s="1487"/>
      <c r="C40" s="677" t="s">
        <v>959</v>
      </c>
      <c r="D40" s="678" t="s">
        <v>972</v>
      </c>
      <c r="E40" s="679">
        <v>33000</v>
      </c>
      <c r="F40" s="681"/>
      <c r="G40" s="682"/>
      <c r="H40" s="682"/>
      <c r="I40" s="682"/>
      <c r="J40" s="682"/>
      <c r="K40" s="683"/>
      <c r="L40" s="684"/>
    </row>
    <row r="41" spans="1:12" s="739" customFormat="1" ht="14.4" customHeight="1">
      <c r="A41" s="1486"/>
      <c r="B41" s="1487"/>
      <c r="C41" s="677" t="s">
        <v>953</v>
      </c>
      <c r="D41" s="678"/>
      <c r="E41" s="679">
        <v>55000</v>
      </c>
      <c r="F41" s="681"/>
      <c r="G41" s="682"/>
      <c r="H41" s="682"/>
      <c r="I41" s="682"/>
      <c r="J41" s="682"/>
      <c r="K41" s="683"/>
      <c r="L41" s="684"/>
    </row>
    <row r="42" spans="1:12" s="739" customFormat="1" ht="14.4" customHeight="1">
      <c r="A42" s="1488"/>
      <c r="B42" s="1489"/>
      <c r="C42" s="677" t="s">
        <v>960</v>
      </c>
      <c r="D42" s="678" t="s">
        <v>973</v>
      </c>
      <c r="E42" s="679">
        <v>33000</v>
      </c>
      <c r="F42" s="681"/>
      <c r="G42" s="682"/>
      <c r="H42" s="682"/>
      <c r="I42" s="682"/>
      <c r="J42" s="682"/>
      <c r="K42" s="683"/>
      <c r="L42" s="684"/>
    </row>
    <row r="43" spans="1:12" s="739" customFormat="1" ht="14.4" customHeight="1">
      <c r="A43" s="1484">
        <v>43067</v>
      </c>
      <c r="B43" s="1485"/>
      <c r="C43" s="677" t="s">
        <v>961</v>
      </c>
      <c r="D43" s="678"/>
      <c r="E43" s="679">
        <v>55000</v>
      </c>
      <c r="F43" s="681"/>
      <c r="G43" s="682"/>
      <c r="H43" s="682"/>
      <c r="I43" s="682"/>
      <c r="J43" s="682"/>
      <c r="K43" s="683"/>
      <c r="L43" s="684"/>
    </row>
    <row r="44" spans="1:12" ht="14.4" customHeight="1">
      <c r="A44" s="1486"/>
      <c r="B44" s="1487"/>
      <c r="C44" s="677" t="s">
        <v>948</v>
      </c>
      <c r="D44" s="678"/>
      <c r="E44" s="679">
        <v>55000</v>
      </c>
      <c r="F44" s="681"/>
      <c r="G44" s="682"/>
      <c r="H44" s="682"/>
      <c r="I44" s="682"/>
      <c r="J44" s="682"/>
      <c r="K44" s="683"/>
      <c r="L44" s="684"/>
    </row>
    <row r="45" spans="1:12" ht="14.4" customHeight="1">
      <c r="A45" s="1486"/>
      <c r="B45" s="1487"/>
      <c r="C45" s="677" t="s">
        <v>948</v>
      </c>
      <c r="D45" s="678"/>
      <c r="E45" s="680">
        <v>55000</v>
      </c>
      <c r="F45" s="681"/>
      <c r="G45" s="682"/>
      <c r="H45" s="682"/>
      <c r="I45" s="682"/>
      <c r="J45" s="682"/>
      <c r="K45" s="683"/>
      <c r="L45" s="684"/>
    </row>
    <row r="46" spans="1:12" s="714" customFormat="1" ht="14.4" customHeight="1">
      <c r="A46" s="1486"/>
      <c r="B46" s="1487"/>
      <c r="C46" s="677" t="s">
        <v>962</v>
      </c>
      <c r="D46" s="678" t="s">
        <v>974</v>
      </c>
      <c r="E46" s="680">
        <v>33000</v>
      </c>
      <c r="F46" s="681"/>
      <c r="G46" s="682"/>
      <c r="H46" s="682"/>
      <c r="I46" s="682"/>
      <c r="J46" s="682"/>
      <c r="K46" s="683"/>
      <c r="L46" s="684"/>
    </row>
    <row r="47" spans="1:12" s="714" customFormat="1" ht="14.4" customHeight="1">
      <c r="A47" s="1486"/>
      <c r="B47" s="1487"/>
      <c r="C47" s="677" t="s">
        <v>963</v>
      </c>
      <c r="D47" s="678"/>
      <c r="E47" s="680">
        <v>55000</v>
      </c>
      <c r="F47" s="681"/>
      <c r="G47" s="682"/>
      <c r="H47" s="682"/>
      <c r="I47" s="682"/>
      <c r="J47" s="682"/>
      <c r="K47" s="683"/>
      <c r="L47" s="684"/>
    </row>
    <row r="48" spans="1:12" s="714" customFormat="1" ht="14.4" customHeight="1">
      <c r="A48" s="1486"/>
      <c r="B48" s="1487"/>
      <c r="C48" s="677" t="s">
        <v>964</v>
      </c>
      <c r="D48" s="678"/>
      <c r="E48" s="680">
        <v>55000</v>
      </c>
      <c r="F48" s="681"/>
      <c r="G48" s="682"/>
      <c r="H48" s="682"/>
      <c r="I48" s="682"/>
      <c r="J48" s="682"/>
      <c r="K48" s="683"/>
      <c r="L48" s="684"/>
    </row>
    <row r="49" spans="1:15" s="714" customFormat="1" ht="14.4" customHeight="1">
      <c r="A49" s="1486"/>
      <c r="B49" s="1487"/>
      <c r="C49" s="726" t="s">
        <v>965</v>
      </c>
      <c r="D49" s="678"/>
      <c r="E49" s="680">
        <v>55000</v>
      </c>
      <c r="F49" s="681"/>
      <c r="G49" s="682"/>
      <c r="H49" s="682"/>
      <c r="I49" s="682"/>
      <c r="J49" s="682"/>
      <c r="K49" s="683"/>
      <c r="L49" s="684"/>
    </row>
    <row r="50" spans="1:15" s="714" customFormat="1" ht="14.4" customHeight="1">
      <c r="A50" s="1486"/>
      <c r="B50" s="1487"/>
      <c r="C50" s="677" t="s">
        <v>966</v>
      </c>
      <c r="D50" s="678"/>
      <c r="E50" s="680">
        <v>55000</v>
      </c>
      <c r="F50" s="681"/>
      <c r="G50" s="682"/>
      <c r="H50" s="682"/>
      <c r="I50" s="682"/>
      <c r="J50" s="682"/>
      <c r="K50" s="683"/>
      <c r="L50" s="684"/>
    </row>
    <row r="51" spans="1:15" s="739" customFormat="1" ht="14.4" customHeight="1">
      <c r="A51" s="1488"/>
      <c r="B51" s="1489"/>
      <c r="C51" s="677" t="s">
        <v>967</v>
      </c>
      <c r="D51" s="678"/>
      <c r="E51" s="680">
        <v>11000</v>
      </c>
      <c r="F51" s="681"/>
      <c r="G51" s="682"/>
      <c r="H51" s="682"/>
      <c r="I51" s="682"/>
      <c r="J51" s="682"/>
      <c r="K51" s="683"/>
      <c r="L51" s="684"/>
    </row>
    <row r="52" spans="1:15" s="739" customFormat="1" ht="14.4" customHeight="1">
      <c r="A52" s="1490">
        <v>43068</v>
      </c>
      <c r="B52" s="1491"/>
      <c r="C52" s="677" t="s">
        <v>932</v>
      </c>
      <c r="D52" s="678" t="s">
        <v>975</v>
      </c>
      <c r="E52" s="680">
        <v>88000</v>
      </c>
      <c r="F52" s="681"/>
      <c r="G52" s="682"/>
      <c r="H52" s="682"/>
      <c r="I52" s="682"/>
      <c r="J52" s="682"/>
      <c r="K52" s="683"/>
      <c r="L52" s="684"/>
    </row>
    <row r="53" spans="1:15" ht="14.4" customHeight="1" thickBot="1">
      <c r="A53" s="1492">
        <v>43069</v>
      </c>
      <c r="B53" s="1493"/>
      <c r="C53" s="746" t="s">
        <v>968</v>
      </c>
      <c r="D53" s="747"/>
      <c r="E53" s="748">
        <v>32100</v>
      </c>
      <c r="F53" s="749"/>
      <c r="G53" s="750"/>
      <c r="H53" s="750"/>
      <c r="I53" s="750"/>
      <c r="J53" s="750"/>
      <c r="K53" s="751"/>
      <c r="L53" s="752"/>
    </row>
    <row r="54" spans="1:15" ht="14.4" customHeight="1">
      <c r="A54" s="1505" t="s">
        <v>800</v>
      </c>
      <c r="B54" s="1506"/>
      <c r="C54" s="1506"/>
      <c r="D54" s="1507"/>
      <c r="E54" s="745">
        <v>61589181</v>
      </c>
      <c r="F54" s="1508" t="s">
        <v>581</v>
      </c>
      <c r="G54" s="1509"/>
      <c r="H54" s="1509"/>
      <c r="I54" s="1509"/>
      <c r="J54" s="1509"/>
      <c r="K54" s="1512">
        <f>SUM(K10:L53)</f>
        <v>5100000</v>
      </c>
      <c r="L54" s="1513"/>
      <c r="O54" s="727">
        <f>SUM(E10:E53)</f>
        <v>67748100</v>
      </c>
    </row>
    <row r="55" spans="1:15" ht="14.4" customHeight="1" thickBot="1">
      <c r="A55" s="1516" t="s">
        <v>795</v>
      </c>
      <c r="B55" s="1517"/>
      <c r="C55" s="1517"/>
      <c r="D55" s="1518"/>
      <c r="E55" s="741">
        <v>6158919</v>
      </c>
      <c r="F55" s="1510"/>
      <c r="G55" s="1511"/>
      <c r="H55" s="1511"/>
      <c r="I55" s="1511"/>
      <c r="J55" s="1511"/>
      <c r="K55" s="1514"/>
      <c r="L55" s="1515"/>
    </row>
    <row r="56" spans="1:15" ht="14.4" customHeight="1">
      <c r="A56" s="29"/>
      <c r="B56" s="1519" t="s">
        <v>582</v>
      </c>
      <c r="C56" s="1519"/>
      <c r="D56" s="1519"/>
      <c r="E56" s="254"/>
      <c r="F56" s="653"/>
      <c r="G56" s="653"/>
      <c r="H56" s="653"/>
      <c r="I56" s="653"/>
      <c r="J56" s="653"/>
      <c r="K56" s="1520">
        <v>43079</v>
      </c>
      <c r="L56" s="1521"/>
    </row>
    <row r="57" spans="1:15" ht="14.4" customHeight="1" thickBot="1">
      <c r="A57" s="1502" t="s">
        <v>801</v>
      </c>
      <c r="B57" s="1503"/>
      <c r="C57" s="1503"/>
      <c r="D57" s="1503"/>
      <c r="E57" s="1503"/>
      <c r="F57" s="1503"/>
      <c r="G57" s="1503"/>
      <c r="H57" s="1503"/>
      <c r="I57" s="1503"/>
      <c r="J57" s="1503"/>
      <c r="K57" s="1503"/>
      <c r="L57" s="1504"/>
    </row>
  </sheetData>
  <mergeCells count="58">
    <mergeCell ref="A10:B10"/>
    <mergeCell ref="A11:B11"/>
    <mergeCell ref="A12:B12"/>
    <mergeCell ref="F7:L7"/>
    <mergeCell ref="F4:L4"/>
    <mergeCell ref="K15:L15"/>
    <mergeCell ref="F9:J9"/>
    <mergeCell ref="K9:L9"/>
    <mergeCell ref="F10:J10"/>
    <mergeCell ref="K10:L10"/>
    <mergeCell ref="A1:D1"/>
    <mergeCell ref="F3:L3"/>
    <mergeCell ref="K12:L12"/>
    <mergeCell ref="A8:E8"/>
    <mergeCell ref="F5:L5"/>
    <mergeCell ref="F8:L8"/>
    <mergeCell ref="A7:E7"/>
    <mergeCell ref="A3:E3"/>
    <mergeCell ref="A5:E5"/>
    <mergeCell ref="A6:E6"/>
    <mergeCell ref="A4:E4"/>
    <mergeCell ref="F6:L6"/>
    <mergeCell ref="F11:J11"/>
    <mergeCell ref="F12:J12"/>
    <mergeCell ref="K11:L11"/>
    <mergeCell ref="A9:D9"/>
    <mergeCell ref="A57:L57"/>
    <mergeCell ref="A54:D54"/>
    <mergeCell ref="F54:J55"/>
    <mergeCell ref="K54:L55"/>
    <mergeCell ref="A55:D55"/>
    <mergeCell ref="B56:D56"/>
    <mergeCell ref="K56:L56"/>
    <mergeCell ref="A13:B18"/>
    <mergeCell ref="A19:B19"/>
    <mergeCell ref="A20:B20"/>
    <mergeCell ref="F17:J17"/>
    <mergeCell ref="K17:L17"/>
    <mergeCell ref="F18:J18"/>
    <mergeCell ref="K18:L18"/>
    <mergeCell ref="F19:J19"/>
    <mergeCell ref="K19:L19"/>
    <mergeCell ref="F16:J16"/>
    <mergeCell ref="K16:L16"/>
    <mergeCell ref="F14:J14"/>
    <mergeCell ref="K14:L14"/>
    <mergeCell ref="K13:L13"/>
    <mergeCell ref="F13:J13"/>
    <mergeCell ref="F15:J15"/>
    <mergeCell ref="A37:B42"/>
    <mergeCell ref="A43:B51"/>
    <mergeCell ref="A52:B52"/>
    <mergeCell ref="A53:B53"/>
    <mergeCell ref="A21:B23"/>
    <mergeCell ref="A26:B31"/>
    <mergeCell ref="A24:B25"/>
    <mergeCell ref="A32:B33"/>
    <mergeCell ref="A34:B36"/>
  </mergeCells>
  <phoneticPr fontId="2" type="noConversion"/>
  <printOptions horizontalCentered="1"/>
  <pageMargins left="0.27559055118110237" right="0.27559055118110237" top="0.62992125984251968" bottom="0.27559055118110237" header="0.39370078740157483" footer="0"/>
  <pageSetup paperSize="9" scale="98" orientation="portrait" r:id="rId1"/>
  <headerFooter alignWithMargins="0">
    <oddFooter>&amp;C-10-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J27"/>
  <sheetViews>
    <sheetView zoomScale="110" zoomScaleNormal="110" zoomScaleSheetLayoutView="100" workbookViewId="0">
      <selection activeCell="I7" sqref="I7"/>
    </sheetView>
  </sheetViews>
  <sheetFormatPr defaultColWidth="11.796875" defaultRowHeight="14.4"/>
  <cols>
    <col min="1" max="1" width="7.19921875" style="225" customWidth="1"/>
    <col min="2" max="2" width="11.5" style="225" customWidth="1"/>
    <col min="3" max="4" width="13.69921875" style="225" customWidth="1"/>
    <col min="5" max="5" width="11.8984375" style="225" customWidth="1"/>
    <col min="6" max="6" width="13.8984375" style="225" customWidth="1"/>
    <col min="7" max="8" width="11.796875" style="225"/>
    <col min="9" max="9" width="11.796875" style="226"/>
    <col min="10" max="10" width="11.796875" style="227"/>
    <col min="11" max="16384" width="11.796875" style="225"/>
  </cols>
  <sheetData>
    <row r="1" spans="1:7" ht="59.4" customHeight="1">
      <c r="A1" s="225" t="s">
        <v>214</v>
      </c>
    </row>
    <row r="2" spans="1:7" ht="59.25" customHeight="1">
      <c r="A2" s="1566" t="s">
        <v>255</v>
      </c>
      <c r="B2" s="1566"/>
      <c r="C2" s="1566"/>
      <c r="D2" s="1566"/>
      <c r="E2" s="1566"/>
      <c r="F2" s="1566"/>
      <c r="G2" s="1566"/>
    </row>
    <row r="3" spans="1:7" ht="53.4" customHeight="1">
      <c r="A3" s="1555" t="s">
        <v>269</v>
      </c>
      <c r="B3" s="1555"/>
      <c r="C3" s="1555"/>
      <c r="D3" s="1555"/>
      <c r="E3" s="1555"/>
      <c r="F3" s="1555"/>
      <c r="G3" s="1555"/>
    </row>
    <row r="4" spans="1:7" ht="28.5" customHeight="1">
      <c r="A4" s="228" t="s">
        <v>213</v>
      </c>
      <c r="B4" s="228"/>
      <c r="C4" s="229"/>
      <c r="D4" s="1577" t="s">
        <v>270</v>
      </c>
      <c r="E4" s="1577"/>
      <c r="F4" s="1577"/>
      <c r="G4" s="1577"/>
    </row>
    <row r="5" spans="1:7" ht="27.75" customHeight="1">
      <c r="A5" s="1560" t="s">
        <v>215</v>
      </c>
      <c r="B5" s="1560"/>
      <c r="C5" s="230" t="s">
        <v>260</v>
      </c>
      <c r="D5" s="230" t="s">
        <v>271</v>
      </c>
      <c r="E5" s="230" t="s">
        <v>216</v>
      </c>
      <c r="F5" s="231" t="s">
        <v>254</v>
      </c>
      <c r="G5" s="231" t="s">
        <v>217</v>
      </c>
    </row>
    <row r="6" spans="1:7" ht="24" customHeight="1">
      <c r="A6" s="1561" t="s">
        <v>218</v>
      </c>
      <c r="B6" s="232" t="s">
        <v>219</v>
      </c>
      <c r="C6" s="233">
        <v>18845710</v>
      </c>
      <c r="D6" s="233">
        <v>18760220</v>
      </c>
      <c r="E6" s="233">
        <f t="shared" ref="E6:E23" si="0">D6-C6</f>
        <v>-85490</v>
      </c>
      <c r="F6" s="239" t="s">
        <v>258</v>
      </c>
      <c r="G6" s="237" t="s">
        <v>244</v>
      </c>
    </row>
    <row r="7" spans="1:7" ht="24" customHeight="1">
      <c r="A7" s="1561"/>
      <c r="B7" s="234" t="s">
        <v>220</v>
      </c>
      <c r="C7" s="235">
        <v>3720010</v>
      </c>
      <c r="D7" s="235">
        <v>3668690</v>
      </c>
      <c r="E7" s="233">
        <f t="shared" si="0"/>
        <v>-51320</v>
      </c>
      <c r="F7" s="240" t="s">
        <v>245</v>
      </c>
      <c r="G7" s="238" t="s">
        <v>246</v>
      </c>
    </row>
    <row r="8" spans="1:7" ht="24" customHeight="1">
      <c r="A8" s="1562"/>
      <c r="B8" s="241" t="s">
        <v>256</v>
      </c>
      <c r="C8" s="235">
        <v>1821130</v>
      </c>
      <c r="D8" s="235">
        <v>1821120</v>
      </c>
      <c r="E8" s="233">
        <f t="shared" si="0"/>
        <v>-10</v>
      </c>
      <c r="F8" s="239" t="s">
        <v>247</v>
      </c>
      <c r="G8" s="237" t="s">
        <v>243</v>
      </c>
    </row>
    <row r="9" spans="1:7" ht="24" customHeight="1">
      <c r="A9" s="1572" t="s">
        <v>242</v>
      </c>
      <c r="B9" s="242" t="s">
        <v>257</v>
      </c>
      <c r="C9" s="235">
        <v>2410020</v>
      </c>
      <c r="D9" s="235">
        <v>2104880</v>
      </c>
      <c r="E9" s="233">
        <f t="shared" si="0"/>
        <v>-305140</v>
      </c>
      <c r="F9" s="239" t="s">
        <v>248</v>
      </c>
      <c r="G9" s="237" t="s">
        <v>249</v>
      </c>
    </row>
    <row r="10" spans="1:7" ht="24" customHeight="1">
      <c r="A10" s="1573"/>
      <c r="B10" s="236" t="s">
        <v>222</v>
      </c>
      <c r="C10" s="235">
        <v>872650</v>
      </c>
      <c r="D10" s="235">
        <v>853180</v>
      </c>
      <c r="E10" s="233">
        <f t="shared" si="0"/>
        <v>-19470</v>
      </c>
      <c r="F10" s="239" t="s">
        <v>250</v>
      </c>
      <c r="G10" s="237" t="s">
        <v>243</v>
      </c>
    </row>
    <row r="11" spans="1:7" ht="30" customHeight="1">
      <c r="A11" s="1573"/>
      <c r="B11" s="236" t="s">
        <v>223</v>
      </c>
      <c r="C11" s="235">
        <v>713520</v>
      </c>
      <c r="D11" s="235">
        <v>696590</v>
      </c>
      <c r="E11" s="233">
        <f t="shared" si="0"/>
        <v>-16930</v>
      </c>
      <c r="F11" s="239" t="s">
        <v>251</v>
      </c>
      <c r="G11" s="237" t="s">
        <v>243</v>
      </c>
    </row>
    <row r="12" spans="1:7" ht="24" customHeight="1">
      <c r="A12" s="1574"/>
      <c r="B12" s="236" t="s">
        <v>224</v>
      </c>
      <c r="C12" s="235">
        <v>963130</v>
      </c>
      <c r="D12" s="235">
        <v>597080</v>
      </c>
      <c r="E12" s="233">
        <f t="shared" si="0"/>
        <v>-366050</v>
      </c>
      <c r="F12" s="239" t="s">
        <v>252</v>
      </c>
      <c r="G12" s="237" t="s">
        <v>253</v>
      </c>
    </row>
    <row r="13" spans="1:7" ht="21.75" customHeight="1">
      <c r="A13" s="1558" t="s">
        <v>225</v>
      </c>
      <c r="B13" s="1559"/>
      <c r="C13" s="235">
        <f>SUM(C6:C12)</f>
        <v>29346170</v>
      </c>
      <c r="D13" s="235">
        <f>SUM(D6:D12)</f>
        <v>28501760</v>
      </c>
      <c r="E13" s="233">
        <f>D13-C13</f>
        <v>-844410</v>
      </c>
      <c r="F13" s="1576"/>
      <c r="G13" s="1554"/>
    </row>
    <row r="14" spans="1:7" ht="21.75" customHeight="1">
      <c r="A14" s="1571" t="s">
        <v>226</v>
      </c>
      <c r="B14" s="1571"/>
      <c r="C14" s="235">
        <v>35000</v>
      </c>
      <c r="D14" s="235">
        <v>30000</v>
      </c>
      <c r="E14" s="235">
        <f t="shared" si="0"/>
        <v>-5000</v>
      </c>
      <c r="F14" s="1575" t="s">
        <v>266</v>
      </c>
      <c r="G14" s="1575"/>
    </row>
    <row r="15" spans="1:7" ht="21.75" customHeight="1">
      <c r="A15" s="1553" t="s">
        <v>227</v>
      </c>
      <c r="B15" s="1553"/>
      <c r="C15" s="235">
        <v>140100</v>
      </c>
      <c r="D15" s="235">
        <v>130010</v>
      </c>
      <c r="E15" s="235">
        <f t="shared" si="0"/>
        <v>-10090</v>
      </c>
      <c r="F15" s="1554" t="s">
        <v>265</v>
      </c>
      <c r="G15" s="1554"/>
    </row>
    <row r="16" spans="1:7" ht="21.75" customHeight="1">
      <c r="A16" s="1553" t="s">
        <v>228</v>
      </c>
      <c r="B16" s="1553"/>
      <c r="C16" s="235">
        <v>5120</v>
      </c>
      <c r="D16" s="235">
        <v>104690</v>
      </c>
      <c r="E16" s="235">
        <f t="shared" si="0"/>
        <v>99570</v>
      </c>
      <c r="F16" s="1554" t="s">
        <v>229</v>
      </c>
      <c r="G16" s="1554"/>
    </row>
    <row r="17" spans="1:7" ht="21.75" customHeight="1">
      <c r="A17" s="1553" t="s">
        <v>230</v>
      </c>
      <c r="B17" s="1553"/>
      <c r="C17" s="235">
        <v>681200</v>
      </c>
      <c r="D17" s="235">
        <v>655200</v>
      </c>
      <c r="E17" s="235">
        <f t="shared" si="0"/>
        <v>-26000</v>
      </c>
      <c r="F17" s="1564" t="s">
        <v>231</v>
      </c>
      <c r="G17" s="1564"/>
    </row>
    <row r="18" spans="1:7" ht="21.75" customHeight="1">
      <c r="A18" s="1553" t="s">
        <v>232</v>
      </c>
      <c r="B18" s="1553"/>
      <c r="C18" s="235">
        <v>0</v>
      </c>
      <c r="D18" s="235">
        <v>0</v>
      </c>
      <c r="E18" s="235">
        <f t="shared" si="0"/>
        <v>0</v>
      </c>
      <c r="F18" s="1564" t="s">
        <v>233</v>
      </c>
      <c r="G18" s="1564"/>
    </row>
    <row r="19" spans="1:7" ht="33" customHeight="1">
      <c r="A19" s="1556" t="s">
        <v>234</v>
      </c>
      <c r="B19" s="1556"/>
      <c r="C19" s="235">
        <v>209905</v>
      </c>
      <c r="D19" s="235">
        <v>212405</v>
      </c>
      <c r="E19" s="235">
        <f t="shared" si="0"/>
        <v>2500</v>
      </c>
      <c r="F19" s="1557" t="s">
        <v>264</v>
      </c>
      <c r="G19" s="1557"/>
    </row>
    <row r="20" spans="1:7" ht="21.75" customHeight="1">
      <c r="A20" s="1553" t="s">
        <v>235</v>
      </c>
      <c r="B20" s="1553"/>
      <c r="C20" s="235">
        <v>7320</v>
      </c>
      <c r="D20" s="235">
        <v>160560</v>
      </c>
      <c r="E20" s="235">
        <f t="shared" si="0"/>
        <v>153240</v>
      </c>
      <c r="F20" s="1557" t="s">
        <v>263</v>
      </c>
      <c r="G20" s="1557"/>
    </row>
    <row r="21" spans="1:7" ht="21.75" customHeight="1">
      <c r="A21" s="1553" t="s">
        <v>236</v>
      </c>
      <c r="B21" s="1553"/>
      <c r="C21" s="235">
        <v>140400</v>
      </c>
      <c r="D21" s="235">
        <v>91100</v>
      </c>
      <c r="E21" s="235">
        <f t="shared" si="0"/>
        <v>-49300</v>
      </c>
      <c r="F21" s="1564" t="s">
        <v>262</v>
      </c>
      <c r="G21" s="1564"/>
    </row>
    <row r="22" spans="1:7" ht="21.75" customHeight="1">
      <c r="A22" s="1567" t="s">
        <v>261</v>
      </c>
      <c r="B22" s="1568"/>
      <c r="C22" s="235">
        <v>2000</v>
      </c>
      <c r="D22" s="235">
        <v>83500</v>
      </c>
      <c r="E22" s="235">
        <f t="shared" si="0"/>
        <v>81500</v>
      </c>
      <c r="F22" s="1569" t="s">
        <v>272</v>
      </c>
      <c r="G22" s="1570"/>
    </row>
    <row r="23" spans="1:7" ht="21.75" customHeight="1">
      <c r="A23" s="1553" t="s">
        <v>237</v>
      </c>
      <c r="B23" s="1553"/>
      <c r="C23" s="235">
        <v>226690</v>
      </c>
      <c r="D23" s="235">
        <v>226690</v>
      </c>
      <c r="E23" s="235">
        <f t="shared" si="0"/>
        <v>0</v>
      </c>
      <c r="F23" s="1564" t="s">
        <v>221</v>
      </c>
      <c r="G23" s="1564"/>
    </row>
    <row r="24" spans="1:7" ht="21.75" customHeight="1">
      <c r="A24" s="1553" t="s">
        <v>238</v>
      </c>
      <c r="B24" s="1553"/>
      <c r="C24" s="235">
        <v>275000</v>
      </c>
      <c r="D24" s="235">
        <v>275000</v>
      </c>
      <c r="E24" s="235">
        <f>D24-C24</f>
        <v>0</v>
      </c>
      <c r="F24" s="1564" t="s">
        <v>239</v>
      </c>
      <c r="G24" s="1564"/>
    </row>
    <row r="25" spans="1:7" ht="33" customHeight="1">
      <c r="A25" s="1553" t="s">
        <v>240</v>
      </c>
      <c r="B25" s="1553"/>
      <c r="C25" s="235">
        <f>C13+C14+C15+C16+C17+C18+C19+C20+C21+C22+C23+C24</f>
        <v>31068905</v>
      </c>
      <c r="D25" s="235">
        <f>D13+D14+D15+D16+D17+D18+D19+D20+D21+D22+D23+D24</f>
        <v>30470915</v>
      </c>
      <c r="E25" s="235">
        <f>E13+E14+E15+E16+E17+E18+E19+E20+E21+E22+E23+E24</f>
        <v>-597990</v>
      </c>
      <c r="F25" s="1565">
        <f>D25-C25</f>
        <v>-597990</v>
      </c>
      <c r="G25" s="1565"/>
    </row>
    <row r="27" spans="1:7">
      <c r="F27" s="1563" t="s">
        <v>241</v>
      </c>
      <c r="G27" s="1563"/>
    </row>
  </sheetData>
  <mergeCells count="33">
    <mergeCell ref="A2:G2"/>
    <mergeCell ref="A22:B22"/>
    <mergeCell ref="F22:G22"/>
    <mergeCell ref="A14:B14"/>
    <mergeCell ref="A9:A12"/>
    <mergeCell ref="F17:G17"/>
    <mergeCell ref="F14:G14"/>
    <mergeCell ref="F18:G18"/>
    <mergeCell ref="F13:G13"/>
    <mergeCell ref="F16:G16"/>
    <mergeCell ref="A20:B20"/>
    <mergeCell ref="A21:B21"/>
    <mergeCell ref="F21:G21"/>
    <mergeCell ref="A15:B15"/>
    <mergeCell ref="A17:B17"/>
    <mergeCell ref="D4:G4"/>
    <mergeCell ref="F27:G27"/>
    <mergeCell ref="F24:G24"/>
    <mergeCell ref="F23:G23"/>
    <mergeCell ref="F20:G20"/>
    <mergeCell ref="A25:B25"/>
    <mergeCell ref="F25:G25"/>
    <mergeCell ref="A23:B23"/>
    <mergeCell ref="A18:B18"/>
    <mergeCell ref="A24:B24"/>
    <mergeCell ref="F15:G15"/>
    <mergeCell ref="A16:B16"/>
    <mergeCell ref="A3:G3"/>
    <mergeCell ref="A19:B19"/>
    <mergeCell ref="F19:G19"/>
    <mergeCell ref="A13:B13"/>
    <mergeCell ref="A5:B5"/>
    <mergeCell ref="A6:A8"/>
  </mergeCells>
  <phoneticPr fontId="2" type="noConversion"/>
  <printOptions horizontalCentered="1" verticalCentered="1"/>
  <pageMargins left="0.19685039370078741" right="0.19685039370078741" top="0.23622047244094491" bottom="0.23622047244094491" header="0.31496062992125984" footer="0"/>
  <pageSetup paperSize="9" scale="98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H121"/>
  <sheetViews>
    <sheetView tabSelected="1" topLeftCell="A27" workbookViewId="0">
      <selection activeCell="A29" sqref="A29:E42"/>
    </sheetView>
  </sheetViews>
  <sheetFormatPr defaultRowHeight="13.2"/>
  <cols>
    <col min="1" max="1" width="11.796875" style="630" customWidth="1"/>
    <col min="2" max="5" width="16.8984375" style="630" customWidth="1"/>
    <col min="6" max="7" width="3.09765625" style="630" customWidth="1"/>
    <col min="8" max="8" width="10.5" style="630" customWidth="1"/>
    <col min="9" max="9" width="5.296875" style="630" customWidth="1"/>
    <col min="10" max="10" width="11.296875" style="629" customWidth="1"/>
    <col min="11" max="12" width="2.796875" style="630" customWidth="1"/>
    <col min="13" max="13" width="2.8984375" style="630" customWidth="1"/>
    <col min="14" max="14" width="9.69921875" style="630" customWidth="1"/>
    <col min="15" max="15" width="10.09765625" style="630" customWidth="1"/>
    <col min="16" max="16384" width="8.796875" style="630"/>
  </cols>
  <sheetData>
    <row r="1" spans="1:15" ht="50.4" customHeight="1">
      <c r="A1" s="1617" t="s">
        <v>851</v>
      </c>
      <c r="B1" s="1617"/>
      <c r="C1" s="1617"/>
      <c r="D1" s="1617"/>
      <c r="E1" s="1617"/>
      <c r="F1" s="642"/>
      <c r="G1" s="642"/>
      <c r="H1" s="642"/>
      <c r="I1" s="642"/>
      <c r="J1" s="644"/>
      <c r="K1" s="642"/>
      <c r="L1" s="642"/>
      <c r="M1" s="642"/>
      <c r="N1" s="642"/>
      <c r="O1" s="642"/>
    </row>
    <row r="2" spans="1:15" ht="13.8" thickBot="1">
      <c r="A2" s="642"/>
      <c r="B2" s="642"/>
      <c r="C2" s="642"/>
      <c r="D2" s="642"/>
      <c r="E2" s="642"/>
      <c r="F2" s="642"/>
      <c r="G2" s="642"/>
      <c r="H2" s="642"/>
      <c r="I2" s="642"/>
      <c r="J2" s="644"/>
      <c r="K2" s="642"/>
      <c r="L2" s="642"/>
      <c r="M2" s="642"/>
      <c r="N2" s="642"/>
      <c r="O2" s="642"/>
    </row>
    <row r="3" spans="1:15" ht="23.4" customHeight="1" thickTop="1">
      <c r="A3" s="1608" t="s">
        <v>841</v>
      </c>
      <c r="B3" s="1607" t="s">
        <v>842</v>
      </c>
      <c r="C3" s="1607"/>
      <c r="D3" s="1618">
        <v>43018</v>
      </c>
      <c r="E3" s="1616"/>
      <c r="F3" s="642"/>
      <c r="G3" s="642"/>
      <c r="H3" s="642"/>
      <c r="I3" s="642"/>
      <c r="J3" s="644"/>
      <c r="K3" s="642"/>
      <c r="L3" s="642"/>
      <c r="M3" s="642"/>
      <c r="N3" s="642"/>
      <c r="O3" s="642"/>
    </row>
    <row r="4" spans="1:15" ht="23.4" customHeight="1" thickBot="1">
      <c r="A4" s="1609"/>
      <c r="B4" s="703" t="s">
        <v>843</v>
      </c>
      <c r="C4" s="703" t="s">
        <v>844</v>
      </c>
      <c r="D4" s="703" t="s">
        <v>843</v>
      </c>
      <c r="E4" s="694" t="s">
        <v>844</v>
      </c>
      <c r="F4" s="642"/>
      <c r="G4" s="642"/>
      <c r="H4" s="642"/>
      <c r="I4" s="642"/>
      <c r="J4" s="644"/>
      <c r="K4" s="642"/>
      <c r="L4" s="642"/>
      <c r="M4" s="642"/>
      <c r="N4" s="642"/>
      <c r="O4" s="642"/>
    </row>
    <row r="5" spans="1:15" ht="23.4" customHeight="1">
      <c r="A5" s="699" t="s">
        <v>845</v>
      </c>
      <c r="B5" s="697">
        <v>99</v>
      </c>
      <c r="C5" s="708">
        <v>16531280</v>
      </c>
      <c r="D5" s="697">
        <v>95</v>
      </c>
      <c r="E5" s="704">
        <v>14280120</v>
      </c>
      <c r="F5" s="642"/>
      <c r="G5" s="642"/>
      <c r="H5" s="642"/>
      <c r="I5" s="642"/>
      <c r="J5" s="644"/>
      <c r="K5" s="642"/>
      <c r="L5" s="642"/>
      <c r="M5" s="642"/>
      <c r="N5" s="644">
        <v>11136630</v>
      </c>
      <c r="O5" s="644"/>
    </row>
    <row r="6" spans="1:15" ht="23.4" customHeight="1">
      <c r="A6" s="700" t="s">
        <v>846</v>
      </c>
      <c r="B6" s="695">
        <v>34</v>
      </c>
      <c r="C6" s="709">
        <v>9867240</v>
      </c>
      <c r="D6" s="695">
        <v>41</v>
      </c>
      <c r="E6" s="705">
        <v>12529400</v>
      </c>
      <c r="F6" s="642"/>
      <c r="G6" s="642"/>
      <c r="H6" s="642"/>
      <c r="I6" s="642"/>
      <c r="J6" s="644"/>
      <c r="K6" s="642"/>
      <c r="L6" s="642"/>
      <c r="M6" s="642"/>
      <c r="N6" s="644">
        <v>1113660</v>
      </c>
      <c r="O6" s="644"/>
    </row>
    <row r="7" spans="1:15" ht="23.4" customHeight="1">
      <c r="A7" s="700" t="s">
        <v>847</v>
      </c>
      <c r="B7" s="695">
        <v>14</v>
      </c>
      <c r="C7" s="709">
        <v>6556270</v>
      </c>
      <c r="D7" s="695">
        <v>15</v>
      </c>
      <c r="E7" s="705">
        <v>7712410</v>
      </c>
      <c r="F7" s="642"/>
      <c r="G7" s="642"/>
      <c r="H7" s="642"/>
      <c r="I7" s="642"/>
      <c r="J7" s="644"/>
      <c r="K7" s="642"/>
      <c r="L7" s="642"/>
      <c r="M7" s="642"/>
      <c r="N7" s="712">
        <f>SUM(N5:N6)</f>
        <v>12250290</v>
      </c>
      <c r="O7" s="642"/>
    </row>
    <row r="8" spans="1:15" ht="23.4" customHeight="1">
      <c r="A8" s="700" t="s">
        <v>848</v>
      </c>
      <c r="B8" s="695">
        <v>2</v>
      </c>
      <c r="C8" s="709">
        <v>1125660</v>
      </c>
      <c r="D8" s="695">
        <v>3</v>
      </c>
      <c r="E8" s="705">
        <v>2079910</v>
      </c>
      <c r="F8" s="642"/>
      <c r="G8" s="642"/>
      <c r="H8" s="642"/>
      <c r="I8" s="642"/>
      <c r="J8" s="644"/>
      <c r="K8" s="642"/>
      <c r="L8" s="642"/>
      <c r="M8" s="642"/>
      <c r="N8" s="642"/>
      <c r="O8" s="642"/>
    </row>
    <row r="9" spans="1:15" ht="23.4" customHeight="1">
      <c r="A9" s="700" t="s">
        <v>849</v>
      </c>
      <c r="B9" s="695">
        <v>1</v>
      </c>
      <c r="C9" s="709">
        <v>1077760</v>
      </c>
      <c r="D9" s="695"/>
      <c r="E9" s="705"/>
      <c r="F9" s="642"/>
      <c r="G9" s="642"/>
      <c r="H9" s="642"/>
      <c r="I9" s="642"/>
      <c r="J9" s="644"/>
      <c r="K9" s="642"/>
      <c r="L9" s="642"/>
      <c r="M9" s="642"/>
      <c r="N9" s="642"/>
      <c r="O9" s="642"/>
    </row>
    <row r="10" spans="1:15" ht="23.4" customHeight="1" thickBot="1">
      <c r="A10" s="701"/>
      <c r="B10" s="698"/>
      <c r="C10" s="710"/>
      <c r="D10" s="698"/>
      <c r="E10" s="706"/>
      <c r="F10" s="642"/>
      <c r="G10" s="642"/>
      <c r="H10" s="642"/>
      <c r="I10" s="642"/>
      <c r="J10" s="644"/>
      <c r="K10" s="642"/>
      <c r="L10" s="642"/>
      <c r="M10" s="642"/>
      <c r="N10" s="642"/>
      <c r="O10" s="642"/>
    </row>
    <row r="11" spans="1:15" ht="23.4" customHeight="1" thickBot="1">
      <c r="A11" s="702" t="s">
        <v>850</v>
      </c>
      <c r="B11" s="696">
        <f>SUM(B5:B10)</f>
        <v>150</v>
      </c>
      <c r="C11" s="707">
        <v>35158210</v>
      </c>
      <c r="D11" s="696">
        <f>SUM(D5:D10)</f>
        <v>154</v>
      </c>
      <c r="E11" s="711">
        <f>SUM(E5:E10)</f>
        <v>36601840</v>
      </c>
      <c r="F11" s="642"/>
      <c r="G11" s="642"/>
      <c r="H11" s="642"/>
      <c r="I11" s="642"/>
      <c r="J11" s="644"/>
      <c r="K11" s="642"/>
      <c r="L11" s="642"/>
      <c r="M11" s="642"/>
      <c r="N11" s="642"/>
      <c r="O11" s="642"/>
    </row>
    <row r="12" spans="1:15" ht="13.8" thickTop="1">
      <c r="A12" s="642"/>
      <c r="B12" s="642"/>
      <c r="C12" s="644"/>
      <c r="D12" s="642"/>
      <c r="E12" s="642"/>
      <c r="F12" s="642"/>
      <c r="G12" s="642"/>
      <c r="H12" s="642"/>
      <c r="I12" s="642"/>
      <c r="J12" s="644"/>
      <c r="K12" s="642"/>
      <c r="L12" s="642"/>
      <c r="M12" s="642"/>
      <c r="N12" s="642"/>
      <c r="O12" s="642"/>
    </row>
    <row r="13" spans="1:15" ht="22.2" customHeight="1">
      <c r="A13" s="642" t="s">
        <v>863</v>
      </c>
      <c r="B13" s="642"/>
      <c r="C13" s="642"/>
      <c r="D13" s="642"/>
      <c r="E13" s="642"/>
      <c r="F13" s="642"/>
      <c r="G13" s="642"/>
      <c r="H13" s="642"/>
      <c r="I13" s="642"/>
      <c r="J13" s="644"/>
      <c r="K13" s="642"/>
      <c r="L13" s="642"/>
      <c r="M13" s="642"/>
      <c r="N13" s="642"/>
      <c r="O13" s="642"/>
    </row>
    <row r="14" spans="1:15">
      <c r="A14" s="642"/>
      <c r="B14" s="642"/>
      <c r="C14" s="642"/>
      <c r="D14" s="642"/>
      <c r="E14" s="642"/>
      <c r="F14" s="642"/>
      <c r="G14" s="642"/>
      <c r="H14" s="642"/>
      <c r="I14" s="642"/>
      <c r="J14" s="644"/>
      <c r="K14" s="642"/>
      <c r="L14" s="642"/>
      <c r="M14" s="642"/>
      <c r="N14" s="642"/>
      <c r="O14" s="642"/>
    </row>
    <row r="15" spans="1:15" ht="47.4" customHeight="1">
      <c r="A15" s="1617" t="s">
        <v>895</v>
      </c>
      <c r="B15" s="1617"/>
      <c r="C15" s="1617"/>
      <c r="D15" s="1617"/>
      <c r="E15" s="1617"/>
      <c r="F15" s="642"/>
      <c r="G15" s="642"/>
      <c r="H15" s="642"/>
      <c r="I15" s="642"/>
      <c r="J15" s="644"/>
      <c r="K15" s="642"/>
      <c r="L15" s="642"/>
      <c r="M15" s="642"/>
      <c r="N15" s="642"/>
      <c r="O15" s="642"/>
    </row>
    <row r="16" spans="1:15" ht="13.8" thickBot="1">
      <c r="A16" s="642"/>
      <c r="B16" s="642"/>
      <c r="C16" s="642"/>
      <c r="D16" s="642"/>
      <c r="E16" s="642"/>
      <c r="F16" s="642"/>
      <c r="G16" s="642"/>
      <c r="H16" s="642"/>
      <c r="I16" s="642"/>
      <c r="J16" s="644"/>
      <c r="K16" s="642"/>
      <c r="L16" s="642"/>
      <c r="M16" s="642"/>
      <c r="N16" s="642"/>
      <c r="O16" s="642"/>
    </row>
    <row r="17" spans="1:15" ht="21" customHeight="1" thickTop="1">
      <c r="A17" s="1608" t="s">
        <v>841</v>
      </c>
      <c r="B17" s="1607" t="s">
        <v>892</v>
      </c>
      <c r="C17" s="1607"/>
      <c r="D17" s="1615">
        <v>43054</v>
      </c>
      <c r="E17" s="1616"/>
      <c r="F17" s="642"/>
      <c r="G17" s="642"/>
      <c r="H17" s="642"/>
      <c r="I17" s="642"/>
      <c r="J17" s="644"/>
      <c r="K17" s="642"/>
      <c r="L17" s="642"/>
      <c r="M17" s="642"/>
      <c r="N17" s="642"/>
      <c r="O17" s="642"/>
    </row>
    <row r="18" spans="1:15" ht="21" customHeight="1" thickBot="1">
      <c r="A18" s="1609"/>
      <c r="B18" s="703" t="s">
        <v>484</v>
      </c>
      <c r="C18" s="703" t="s">
        <v>844</v>
      </c>
      <c r="D18" s="734" t="s">
        <v>484</v>
      </c>
      <c r="E18" s="724" t="s">
        <v>844</v>
      </c>
      <c r="F18" s="642"/>
      <c r="G18" s="642"/>
      <c r="H18" s="642"/>
      <c r="I18" s="642"/>
      <c r="J18" s="644"/>
      <c r="K18" s="642"/>
      <c r="L18" s="642"/>
      <c r="M18" s="642"/>
      <c r="N18" s="642"/>
      <c r="O18" s="642"/>
    </row>
    <row r="19" spans="1:15" ht="21" customHeight="1">
      <c r="A19" s="699" t="s">
        <v>845</v>
      </c>
      <c r="B19" s="697">
        <v>95</v>
      </c>
      <c r="C19" s="708">
        <v>14280120</v>
      </c>
      <c r="D19" s="735">
        <v>87</v>
      </c>
      <c r="E19" s="704">
        <v>11349810</v>
      </c>
      <c r="F19" s="642"/>
      <c r="G19" s="642"/>
      <c r="H19" s="642"/>
      <c r="I19" s="642"/>
      <c r="J19" s="644"/>
      <c r="K19" s="642"/>
      <c r="L19" s="642"/>
      <c r="M19" s="642"/>
      <c r="N19" s="642"/>
      <c r="O19" s="642"/>
    </row>
    <row r="20" spans="1:15" ht="21" customHeight="1">
      <c r="A20" s="700" t="s">
        <v>846</v>
      </c>
      <c r="B20" s="695">
        <v>41</v>
      </c>
      <c r="C20" s="709">
        <v>12529400</v>
      </c>
      <c r="D20" s="736">
        <v>48</v>
      </c>
      <c r="E20" s="705">
        <v>11235210</v>
      </c>
      <c r="F20" s="642"/>
      <c r="G20" s="642"/>
      <c r="H20" s="642"/>
      <c r="I20" s="642"/>
      <c r="J20" s="644"/>
      <c r="K20" s="642"/>
      <c r="L20" s="642"/>
      <c r="M20" s="642"/>
      <c r="N20" s="642"/>
      <c r="O20" s="642"/>
    </row>
    <row r="21" spans="1:15" ht="21" customHeight="1">
      <c r="A21" s="700" t="s">
        <v>847</v>
      </c>
      <c r="B21" s="695">
        <v>15</v>
      </c>
      <c r="C21" s="709">
        <v>7712410</v>
      </c>
      <c r="D21" s="736">
        <v>6</v>
      </c>
      <c r="E21" s="705">
        <v>3856600</v>
      </c>
      <c r="F21" s="642"/>
      <c r="G21" s="642"/>
      <c r="H21" s="642"/>
      <c r="I21" s="642"/>
      <c r="J21" s="644"/>
      <c r="K21" s="642"/>
      <c r="L21" s="642"/>
      <c r="M21" s="642"/>
      <c r="N21" s="642"/>
      <c r="O21" s="642"/>
    </row>
    <row r="22" spans="1:15" ht="21" customHeight="1">
      <c r="A22" s="700" t="s">
        <v>848</v>
      </c>
      <c r="B22" s="695">
        <v>3</v>
      </c>
      <c r="C22" s="709">
        <v>2079910</v>
      </c>
      <c r="D22" s="736" t="s">
        <v>893</v>
      </c>
      <c r="E22" s="705">
        <v>0</v>
      </c>
      <c r="F22" s="642"/>
      <c r="G22" s="642"/>
      <c r="H22" s="642"/>
      <c r="I22" s="642"/>
      <c r="J22" s="644"/>
      <c r="K22" s="642"/>
      <c r="L22" s="642"/>
      <c r="M22" s="642"/>
      <c r="N22" s="642"/>
      <c r="O22" s="642"/>
    </row>
    <row r="23" spans="1:15" ht="21" customHeight="1">
      <c r="A23" s="700" t="s">
        <v>849</v>
      </c>
      <c r="B23" s="695" t="s">
        <v>893</v>
      </c>
      <c r="C23" s="709" t="s">
        <v>893</v>
      </c>
      <c r="D23" s="736">
        <v>1</v>
      </c>
      <c r="E23" s="705">
        <v>574720</v>
      </c>
      <c r="F23" s="642"/>
      <c r="G23" s="642"/>
      <c r="H23" s="642"/>
      <c r="I23" s="642"/>
      <c r="J23" s="644"/>
      <c r="K23" s="642"/>
      <c r="L23" s="642"/>
      <c r="M23" s="642"/>
      <c r="N23" s="642"/>
      <c r="O23" s="642"/>
    </row>
    <row r="24" spans="1:15" ht="21" customHeight="1" thickBot="1">
      <c r="A24" s="701"/>
      <c r="B24" s="698"/>
      <c r="C24" s="710"/>
      <c r="D24" s="737"/>
      <c r="E24" s="706"/>
      <c r="F24" s="642"/>
      <c r="G24" s="642"/>
      <c r="H24" s="642"/>
      <c r="I24" s="642"/>
      <c r="J24" s="644"/>
      <c r="K24" s="642"/>
      <c r="L24" s="642"/>
      <c r="M24" s="642"/>
      <c r="N24" s="642"/>
      <c r="O24" s="642"/>
    </row>
    <row r="25" spans="1:15" ht="21" customHeight="1" thickBot="1">
      <c r="A25" s="702" t="s">
        <v>172</v>
      </c>
      <c r="B25" s="696">
        <f>SUM(B19:B24)</f>
        <v>154</v>
      </c>
      <c r="C25" s="707">
        <f>SUM(C19:C24)</f>
        <v>36601840</v>
      </c>
      <c r="D25" s="738">
        <f>SUM(D19:D24)</f>
        <v>142</v>
      </c>
      <c r="E25" s="711">
        <f>SUM(E19:E24)</f>
        <v>27016340</v>
      </c>
      <c r="F25" s="642"/>
      <c r="G25" s="642"/>
      <c r="H25" s="642"/>
      <c r="I25" s="642"/>
      <c r="J25" s="644"/>
      <c r="K25" s="642"/>
      <c r="L25" s="642"/>
      <c r="M25" s="642"/>
      <c r="N25" s="642"/>
      <c r="O25" s="642"/>
    </row>
    <row r="26" spans="1:15" ht="21" customHeight="1" thickTop="1">
      <c r="A26" s="642"/>
      <c r="B26" s="642"/>
      <c r="C26" s="644"/>
      <c r="D26" s="642"/>
      <c r="E26" s="642"/>
      <c r="F26" s="642"/>
      <c r="G26" s="642"/>
      <c r="H26" s="642"/>
      <c r="I26" s="642"/>
      <c r="J26" s="644"/>
      <c r="K26" s="642"/>
      <c r="L26" s="642"/>
      <c r="M26" s="642"/>
      <c r="N26" s="642"/>
      <c r="O26" s="642"/>
    </row>
    <row r="27" spans="1:15" ht="21" customHeight="1">
      <c r="A27" s="642" t="s">
        <v>894</v>
      </c>
      <c r="B27" s="642"/>
      <c r="C27" s="642"/>
      <c r="D27" s="642"/>
      <c r="E27" s="642"/>
      <c r="F27" s="642"/>
      <c r="G27" s="642"/>
      <c r="H27" s="642"/>
      <c r="I27" s="642"/>
      <c r="J27" s="644"/>
      <c r="K27" s="642"/>
      <c r="L27" s="642"/>
      <c r="M27" s="642"/>
      <c r="N27" s="642"/>
      <c r="O27" s="642"/>
    </row>
    <row r="28" spans="1:15">
      <c r="A28" s="642"/>
      <c r="B28" s="642"/>
      <c r="C28" s="642"/>
      <c r="D28" s="642"/>
      <c r="E28" s="642"/>
      <c r="F28" s="642"/>
      <c r="G28" s="642"/>
      <c r="H28" s="642"/>
      <c r="I28" s="642"/>
      <c r="J28" s="644"/>
      <c r="K28" s="642"/>
      <c r="L28" s="642"/>
      <c r="M28" s="642"/>
      <c r="N28" s="642"/>
      <c r="O28" s="642"/>
    </row>
    <row r="29" spans="1:15" ht="49.8" customHeight="1">
      <c r="A29" s="1617" t="s">
        <v>993</v>
      </c>
      <c r="B29" s="1617"/>
      <c r="C29" s="1617"/>
      <c r="D29" s="1617"/>
      <c r="E29" s="1617"/>
      <c r="F29" s="642"/>
      <c r="G29" s="642"/>
      <c r="H29" s="642"/>
      <c r="I29" s="642"/>
      <c r="J29" s="644"/>
      <c r="K29" s="642"/>
      <c r="L29" s="642"/>
      <c r="M29" s="642"/>
      <c r="N29" s="642"/>
      <c r="O29" s="642"/>
    </row>
    <row r="30" spans="1:15" ht="13.8" thickBot="1">
      <c r="A30" s="642"/>
      <c r="B30" s="642"/>
      <c r="C30" s="642"/>
      <c r="D30" s="642"/>
      <c r="E30" s="642"/>
      <c r="F30" s="642"/>
      <c r="G30" s="642"/>
      <c r="H30" s="642"/>
      <c r="I30" s="642"/>
      <c r="J30" s="644"/>
      <c r="K30" s="642"/>
      <c r="L30" s="642"/>
      <c r="M30" s="642"/>
      <c r="N30" s="642"/>
      <c r="O30" s="642"/>
    </row>
    <row r="31" spans="1:15" ht="13.8" thickTop="1">
      <c r="A31" s="1608" t="s">
        <v>841</v>
      </c>
      <c r="B31" s="1607" t="s">
        <v>994</v>
      </c>
      <c r="C31" s="1607"/>
      <c r="D31" s="1615">
        <v>43088</v>
      </c>
      <c r="E31" s="1616"/>
      <c r="F31" s="642"/>
      <c r="G31" s="642"/>
      <c r="H31" s="642"/>
      <c r="I31" s="642"/>
      <c r="J31" s="644"/>
      <c r="K31" s="642"/>
      <c r="L31" s="642"/>
      <c r="M31" s="642"/>
      <c r="N31" s="642"/>
      <c r="O31" s="642"/>
    </row>
    <row r="32" spans="1:15" ht="13.8" thickBot="1">
      <c r="A32" s="1609"/>
      <c r="B32" s="703" t="s">
        <v>484</v>
      </c>
      <c r="C32" s="703" t="s">
        <v>844</v>
      </c>
      <c r="D32" s="734" t="s">
        <v>484</v>
      </c>
      <c r="E32" s="753" t="s">
        <v>844</v>
      </c>
      <c r="F32" s="642"/>
      <c r="G32" s="642"/>
      <c r="H32" s="642"/>
      <c r="I32" s="642"/>
      <c r="J32" s="644"/>
      <c r="K32" s="642"/>
      <c r="L32" s="642"/>
      <c r="M32" s="642"/>
      <c r="N32" s="642"/>
      <c r="O32" s="642"/>
    </row>
    <row r="33" spans="1:34">
      <c r="A33" s="699" t="s">
        <v>845</v>
      </c>
      <c r="B33" s="697">
        <v>87</v>
      </c>
      <c r="C33" s="708">
        <v>11349810</v>
      </c>
      <c r="D33" s="735">
        <v>91</v>
      </c>
      <c r="E33" s="704">
        <v>9549722</v>
      </c>
      <c r="F33" s="642"/>
      <c r="G33" s="642"/>
      <c r="H33" s="642"/>
      <c r="I33" s="642"/>
      <c r="J33" s="644"/>
      <c r="K33" s="642"/>
      <c r="L33" s="642"/>
      <c r="M33" s="642"/>
      <c r="N33" s="642"/>
      <c r="O33" s="642"/>
    </row>
    <row r="34" spans="1:34">
      <c r="A34" s="700" t="s">
        <v>846</v>
      </c>
      <c r="B34" s="695">
        <v>48</v>
      </c>
      <c r="C34" s="709">
        <v>11235210</v>
      </c>
      <c r="D34" s="736">
        <v>31</v>
      </c>
      <c r="E34" s="705">
        <v>7565310</v>
      </c>
      <c r="F34" s="642"/>
      <c r="G34" s="642"/>
      <c r="H34" s="642"/>
      <c r="I34" s="642"/>
      <c r="J34" s="644"/>
      <c r="K34" s="642"/>
      <c r="L34" s="642"/>
      <c r="M34" s="642"/>
      <c r="N34" s="642"/>
      <c r="O34" s="642"/>
    </row>
    <row r="35" spans="1:34">
      <c r="A35" s="700" t="s">
        <v>847</v>
      </c>
      <c r="B35" s="695">
        <v>6</v>
      </c>
      <c r="C35" s="709">
        <v>3856600</v>
      </c>
      <c r="D35" s="736">
        <v>5</v>
      </c>
      <c r="E35" s="705">
        <v>1969090</v>
      </c>
      <c r="F35" s="642"/>
      <c r="G35" s="642"/>
      <c r="H35" s="642"/>
      <c r="I35" s="642"/>
      <c r="J35" s="644"/>
      <c r="K35" s="642"/>
      <c r="L35" s="642"/>
      <c r="M35" s="642"/>
      <c r="N35" s="642"/>
      <c r="O35" s="642"/>
    </row>
    <row r="36" spans="1:34">
      <c r="A36" s="700" t="s">
        <v>848</v>
      </c>
      <c r="B36" s="695">
        <v>0</v>
      </c>
      <c r="C36" s="709">
        <v>0</v>
      </c>
      <c r="D36" s="736" t="s">
        <v>893</v>
      </c>
      <c r="E36" s="705">
        <v>0</v>
      </c>
      <c r="F36" s="642"/>
      <c r="G36" s="642"/>
      <c r="H36" s="642"/>
      <c r="I36" s="642"/>
      <c r="J36" s="644"/>
      <c r="K36" s="642"/>
      <c r="L36" s="642"/>
      <c r="M36" s="642"/>
      <c r="N36" s="642"/>
      <c r="O36" s="642"/>
    </row>
    <row r="37" spans="1:34">
      <c r="A37" s="700" t="s">
        <v>849</v>
      </c>
      <c r="B37" s="695">
        <v>1</v>
      </c>
      <c r="C37" s="709">
        <v>574720</v>
      </c>
      <c r="D37" s="736" t="s">
        <v>995</v>
      </c>
      <c r="E37" s="705" t="s">
        <v>995</v>
      </c>
      <c r="F37" s="642"/>
      <c r="G37" s="642"/>
      <c r="H37" s="642"/>
      <c r="I37" s="642"/>
      <c r="J37" s="644"/>
      <c r="K37" s="642"/>
      <c r="L37" s="642"/>
      <c r="M37" s="642"/>
      <c r="N37" s="642"/>
      <c r="O37" s="642"/>
    </row>
    <row r="38" spans="1:34" ht="13.8" thickBot="1">
      <c r="A38" s="701" t="s">
        <v>996</v>
      </c>
      <c r="B38" s="698"/>
      <c r="C38" s="710"/>
      <c r="D38" s="737">
        <v>1</v>
      </c>
      <c r="E38" s="706">
        <v>751200</v>
      </c>
      <c r="F38" s="642"/>
      <c r="G38" s="642"/>
      <c r="H38" s="642"/>
      <c r="I38" s="642"/>
      <c r="J38" s="644"/>
      <c r="K38" s="642"/>
      <c r="L38" s="642"/>
      <c r="M38" s="642"/>
      <c r="N38" s="642"/>
      <c r="O38" s="642"/>
    </row>
    <row r="39" spans="1:34" ht="13.8" thickBot="1">
      <c r="A39" s="702" t="s">
        <v>172</v>
      </c>
      <c r="B39" s="696">
        <f>SUM(B33:B38)</f>
        <v>142</v>
      </c>
      <c r="C39" s="707">
        <f>SUM(C33:C38)</f>
        <v>27016340</v>
      </c>
      <c r="D39" s="738">
        <f>SUM(D33:D38)</f>
        <v>128</v>
      </c>
      <c r="E39" s="711">
        <f>SUM(E33:E38)</f>
        <v>19835322</v>
      </c>
      <c r="F39" s="642"/>
      <c r="G39" s="642"/>
      <c r="H39" s="642"/>
      <c r="I39" s="642"/>
      <c r="J39" s="644"/>
      <c r="K39" s="642"/>
      <c r="L39" s="642"/>
      <c r="M39" s="642"/>
      <c r="N39" s="642"/>
      <c r="O39" s="642"/>
    </row>
    <row r="40" spans="1:34" ht="13.8" thickTop="1">
      <c r="A40" s="642"/>
      <c r="B40" s="642"/>
      <c r="C40" s="644"/>
      <c r="D40" s="642"/>
      <c r="E40" s="642"/>
      <c r="F40" s="642"/>
      <c r="G40" s="642"/>
      <c r="H40" s="642"/>
      <c r="I40" s="642"/>
      <c r="J40" s="644"/>
      <c r="K40" s="642"/>
      <c r="L40" s="642"/>
      <c r="M40" s="642"/>
      <c r="N40" s="642"/>
      <c r="O40" s="642"/>
    </row>
    <row r="41" spans="1:34">
      <c r="A41" s="642" t="s">
        <v>997</v>
      </c>
      <c r="B41" s="642"/>
      <c r="C41" s="642"/>
      <c r="D41" s="642"/>
      <c r="E41" s="642"/>
      <c r="F41" s="642"/>
      <c r="G41" s="642"/>
      <c r="H41" s="642"/>
      <c r="I41" s="642"/>
      <c r="J41" s="644"/>
      <c r="K41" s="642"/>
      <c r="L41" s="642"/>
      <c r="M41" s="642"/>
      <c r="N41" s="642"/>
      <c r="O41" s="642"/>
    </row>
    <row r="42" spans="1:34">
      <c r="A42" s="642"/>
      <c r="B42" s="642"/>
      <c r="C42" s="642"/>
      <c r="D42" s="642"/>
      <c r="E42" s="642"/>
      <c r="F42" s="642"/>
      <c r="G42" s="642"/>
      <c r="H42" s="642"/>
      <c r="I42" s="642"/>
      <c r="J42" s="644"/>
      <c r="K42" s="642"/>
      <c r="L42" s="642"/>
      <c r="M42" s="642"/>
      <c r="N42" s="642"/>
      <c r="O42" s="642"/>
    </row>
    <row r="43" spans="1:34">
      <c r="A43" s="642"/>
      <c r="B43" s="642"/>
      <c r="C43" s="642"/>
      <c r="D43" s="642"/>
      <c r="E43" s="642"/>
      <c r="F43" s="642"/>
      <c r="G43" s="642"/>
      <c r="H43" s="642"/>
      <c r="I43" s="642"/>
      <c r="J43" s="644"/>
      <c r="K43" s="642"/>
      <c r="L43" s="642"/>
      <c r="M43" s="642"/>
      <c r="N43" s="642"/>
      <c r="O43" s="642"/>
    </row>
    <row r="44" spans="1:34">
      <c r="A44" s="642"/>
      <c r="B44" s="642"/>
      <c r="C44" s="642"/>
      <c r="D44" s="642"/>
      <c r="E44" s="642"/>
      <c r="F44" s="642"/>
      <c r="G44" s="642"/>
      <c r="H44" s="642"/>
      <c r="I44" s="642"/>
      <c r="J44" s="644"/>
      <c r="K44" s="642"/>
      <c r="L44" s="642"/>
      <c r="M44" s="642"/>
      <c r="N44" s="642"/>
      <c r="O44" s="642"/>
    </row>
    <row r="45" spans="1:34">
      <c r="A45" s="642"/>
      <c r="B45" s="642"/>
      <c r="C45" s="642"/>
      <c r="D45" s="642"/>
      <c r="E45" s="642"/>
      <c r="F45" s="642"/>
      <c r="G45" s="642"/>
      <c r="H45" s="642"/>
      <c r="I45" s="642"/>
      <c r="J45" s="644"/>
      <c r="K45" s="642"/>
      <c r="L45" s="642"/>
      <c r="M45" s="642"/>
      <c r="N45" s="642"/>
      <c r="O45" s="642"/>
    </row>
    <row r="46" spans="1:34" ht="63" customHeight="1">
      <c r="A46" s="1621" t="s">
        <v>777</v>
      </c>
      <c r="B46" s="1621"/>
      <c r="C46" s="1621"/>
      <c r="D46" s="1621"/>
      <c r="E46" s="1621"/>
      <c r="F46" s="1621"/>
      <c r="G46" s="1621"/>
      <c r="H46" s="1621"/>
      <c r="I46" s="1621"/>
      <c r="J46" s="1621"/>
      <c r="K46" s="1621"/>
      <c r="L46" s="1621"/>
      <c r="M46" s="1621"/>
      <c r="N46" s="1621"/>
      <c r="O46" s="1621"/>
      <c r="S46"/>
      <c r="T46"/>
      <c r="U46"/>
      <c r="V46"/>
      <c r="W46"/>
      <c r="X46" s="1582" t="s">
        <v>777</v>
      </c>
      <c r="Y46" s="1582"/>
      <c r="Z46" s="1582"/>
      <c r="AA46" s="1582"/>
      <c r="AB46" s="1582"/>
      <c r="AC46" s="1582"/>
      <c r="AD46" s="1582"/>
      <c r="AE46"/>
      <c r="AF46"/>
      <c r="AG46"/>
      <c r="AH46"/>
    </row>
    <row r="47" spans="1:34" ht="26.4" customHeight="1">
      <c r="A47" s="642"/>
      <c r="B47" s="1610" t="s">
        <v>837</v>
      </c>
      <c r="C47" s="1610"/>
      <c r="D47" s="1610"/>
      <c r="E47" s="1610"/>
      <c r="F47" s="1610"/>
      <c r="G47" s="1610"/>
      <c r="H47" s="642"/>
      <c r="I47" s="642"/>
      <c r="J47" s="644"/>
      <c r="K47" s="642"/>
      <c r="L47" s="642"/>
      <c r="M47" s="642"/>
      <c r="N47" s="642"/>
      <c r="O47" s="642"/>
      <c r="S47"/>
      <c r="T47" s="1583" t="s">
        <v>839</v>
      </c>
      <c r="U47" s="1583"/>
      <c r="V47" s="1583"/>
      <c r="W47" s="1583"/>
      <c r="X47" s="1583"/>
      <c r="Y47" s="1583"/>
      <c r="Z47" s="1583"/>
      <c r="AA47" s="1583"/>
      <c r="AB47" s="1583"/>
      <c r="AC47"/>
      <c r="AD47"/>
      <c r="AE47"/>
      <c r="AF47"/>
      <c r="AG47"/>
      <c r="AH47"/>
    </row>
    <row r="48" spans="1:34" ht="26.4" customHeight="1">
      <c r="A48" s="642"/>
      <c r="B48" s="1600" t="s">
        <v>778</v>
      </c>
      <c r="C48" s="1600"/>
      <c r="D48" s="1600"/>
      <c r="E48" s="1600"/>
      <c r="F48" s="1600"/>
      <c r="G48" s="1600"/>
      <c r="H48" s="1600"/>
      <c r="I48" s="1600"/>
      <c r="J48" s="644"/>
      <c r="K48" s="642"/>
      <c r="L48" s="642"/>
      <c r="M48" s="642"/>
      <c r="N48" s="642"/>
      <c r="O48" s="642"/>
      <c r="S48"/>
      <c r="T48" s="1583" t="s">
        <v>778</v>
      </c>
      <c r="U48" s="1583"/>
      <c r="V48" s="1583"/>
      <c r="W48" s="1583"/>
      <c r="X48" s="1583"/>
      <c r="Y48" s="1583"/>
      <c r="Z48" s="1583"/>
      <c r="AA48"/>
      <c r="AB48"/>
      <c r="AC48"/>
      <c r="AD48"/>
      <c r="AE48"/>
      <c r="AF48" s="1584" t="s">
        <v>840</v>
      </c>
      <c r="AG48" s="1584"/>
      <c r="AH48" s="1584"/>
    </row>
    <row r="49" spans="1:34" ht="26.4" customHeight="1" thickBot="1">
      <c r="A49" s="642"/>
      <c r="B49" s="642"/>
      <c r="C49" s="642"/>
      <c r="D49" s="642"/>
      <c r="E49" s="642"/>
      <c r="F49" s="642"/>
      <c r="G49" s="642"/>
      <c r="H49" s="642"/>
      <c r="I49" s="642"/>
      <c r="J49" s="644"/>
      <c r="K49" s="642"/>
      <c r="L49" s="642"/>
      <c r="M49" s="642"/>
      <c r="N49" s="1622" t="s">
        <v>838</v>
      </c>
      <c r="O49" s="1622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ht="26.4" customHeight="1" thickTop="1">
      <c r="A50" s="1612" t="s">
        <v>779</v>
      </c>
      <c r="B50" s="1613"/>
      <c r="C50" s="1607" t="s">
        <v>787</v>
      </c>
      <c r="D50" s="1607"/>
      <c r="E50" s="1607"/>
      <c r="F50" s="1607"/>
      <c r="G50" s="1607"/>
      <c r="H50" s="1607"/>
      <c r="I50" s="1607" t="s">
        <v>788</v>
      </c>
      <c r="J50" s="1607"/>
      <c r="K50" s="1607"/>
      <c r="L50" s="1607"/>
      <c r="M50" s="1607"/>
      <c r="N50" s="1607"/>
      <c r="O50" s="1619" t="s">
        <v>791</v>
      </c>
      <c r="S50" s="1580" t="s">
        <v>779</v>
      </c>
      <c r="T50" s="1580"/>
      <c r="U50" s="689" t="s">
        <v>780</v>
      </c>
      <c r="V50" s="689" t="s">
        <v>781</v>
      </c>
      <c r="W50" s="1580" t="s">
        <v>782</v>
      </c>
      <c r="X50" s="1580"/>
      <c r="Y50" s="1580"/>
      <c r="Z50" s="1580" t="s">
        <v>809</v>
      </c>
      <c r="AA50" s="1580"/>
      <c r="AB50" s="1580" t="s">
        <v>810</v>
      </c>
      <c r="AC50" s="1580"/>
      <c r="AD50" s="1580"/>
      <c r="AE50" s="1580"/>
      <c r="AF50" s="1580"/>
      <c r="AG50" s="689" t="s">
        <v>783</v>
      </c>
      <c r="AH50" s="689" t="s">
        <v>784</v>
      </c>
    </row>
    <row r="51" spans="1:34" ht="26.4" customHeight="1" thickBot="1">
      <c r="A51" s="1614"/>
      <c r="B51" s="1611"/>
      <c r="C51" s="666" t="s">
        <v>780</v>
      </c>
      <c r="D51" s="631" t="s">
        <v>781</v>
      </c>
      <c r="E51" s="1611" t="s">
        <v>782</v>
      </c>
      <c r="F51" s="1611"/>
      <c r="G51" s="1611"/>
      <c r="H51" s="631" t="s">
        <v>783</v>
      </c>
      <c r="I51" s="666" t="s">
        <v>780</v>
      </c>
      <c r="J51" s="632" t="s">
        <v>781</v>
      </c>
      <c r="K51" s="1611" t="s">
        <v>782</v>
      </c>
      <c r="L51" s="1611"/>
      <c r="M51" s="1611"/>
      <c r="N51" s="631" t="s">
        <v>783</v>
      </c>
      <c r="O51" s="1620"/>
      <c r="S51" s="1578">
        <v>1</v>
      </c>
      <c r="T51" s="1578"/>
      <c r="U51" s="660">
        <v>93</v>
      </c>
      <c r="V51" s="688">
        <v>4957700</v>
      </c>
      <c r="W51" s="1579">
        <v>47400</v>
      </c>
      <c r="X51" s="1579"/>
      <c r="Y51" s="1579"/>
      <c r="Z51" s="1579">
        <v>0</v>
      </c>
      <c r="AA51" s="1579"/>
      <c r="AB51" s="1579">
        <v>47400</v>
      </c>
      <c r="AC51" s="1579"/>
      <c r="AD51" s="1579"/>
      <c r="AE51" s="1579"/>
      <c r="AF51" s="1579"/>
      <c r="AG51" s="688">
        <v>5005100</v>
      </c>
      <c r="AH51" s="662"/>
    </row>
    <row r="52" spans="1:34" ht="26.4" customHeight="1">
      <c r="A52" s="1595">
        <v>1</v>
      </c>
      <c r="B52" s="1596"/>
      <c r="C52" s="645">
        <v>111</v>
      </c>
      <c r="D52" s="670">
        <v>6144250</v>
      </c>
      <c r="E52" s="1597">
        <v>52860</v>
      </c>
      <c r="F52" s="1597"/>
      <c r="G52" s="1597"/>
      <c r="H52" s="670">
        <f>SUM(D52:G52)</f>
        <v>6197110</v>
      </c>
      <c r="I52" s="645">
        <v>91</v>
      </c>
      <c r="J52" s="646">
        <v>4957700</v>
      </c>
      <c r="K52" s="1597">
        <v>45960</v>
      </c>
      <c r="L52" s="1597"/>
      <c r="M52" s="1597"/>
      <c r="N52" s="646">
        <f>SUM(J52:M52)</f>
        <v>5003660</v>
      </c>
      <c r="O52" s="647">
        <f>N52-H52</f>
        <v>-1193450</v>
      </c>
      <c r="S52" s="1578">
        <v>2</v>
      </c>
      <c r="T52" s="1578"/>
      <c r="U52" s="660">
        <v>34</v>
      </c>
      <c r="V52" s="688">
        <v>5693900</v>
      </c>
      <c r="W52" s="1579">
        <v>44920</v>
      </c>
      <c r="X52" s="1579"/>
      <c r="Y52" s="1579"/>
      <c r="Z52" s="1579">
        <v>0</v>
      </c>
      <c r="AA52" s="1579"/>
      <c r="AB52" s="1579">
        <v>44920</v>
      </c>
      <c r="AC52" s="1579"/>
      <c r="AD52" s="1579"/>
      <c r="AE52" s="1579"/>
      <c r="AF52" s="1579"/>
      <c r="AG52" s="688">
        <v>5738820</v>
      </c>
      <c r="AH52" s="662"/>
    </row>
    <row r="53" spans="1:34" ht="26.4" customHeight="1">
      <c r="A53" s="1585">
        <v>2</v>
      </c>
      <c r="B53" s="1586"/>
      <c r="C53" s="648">
        <v>28</v>
      </c>
      <c r="D53" s="669">
        <v>4639800</v>
      </c>
      <c r="E53" s="1587">
        <v>41840</v>
      </c>
      <c r="F53" s="1587"/>
      <c r="G53" s="1587"/>
      <c r="H53" s="669">
        <f>SUM(D53:G53)</f>
        <v>4681640</v>
      </c>
      <c r="I53" s="648">
        <v>36</v>
      </c>
      <c r="J53" s="649">
        <v>5995170</v>
      </c>
      <c r="K53" s="1587">
        <v>46160</v>
      </c>
      <c r="L53" s="1587"/>
      <c r="M53" s="1587"/>
      <c r="N53" s="649">
        <f>SUM(J53:M53)</f>
        <v>6041330</v>
      </c>
      <c r="O53" s="650">
        <f t="shared" ref="O53:O66" si="0">N53-H53</f>
        <v>1359690</v>
      </c>
      <c r="S53" s="1578">
        <v>3</v>
      </c>
      <c r="T53" s="1578"/>
      <c r="U53" s="660">
        <v>13</v>
      </c>
      <c r="V53" s="688">
        <v>2122240</v>
      </c>
      <c r="W53" s="1579">
        <v>40390</v>
      </c>
      <c r="X53" s="1579"/>
      <c r="Y53" s="1579"/>
      <c r="Z53" s="1579">
        <v>0</v>
      </c>
      <c r="AA53" s="1579"/>
      <c r="AB53" s="1579">
        <v>40390</v>
      </c>
      <c r="AC53" s="1579"/>
      <c r="AD53" s="1579"/>
      <c r="AE53" s="1579"/>
      <c r="AF53" s="1579"/>
      <c r="AG53" s="688">
        <v>2162630</v>
      </c>
      <c r="AH53" s="662"/>
    </row>
    <row r="54" spans="1:34" ht="26.4" customHeight="1">
      <c r="A54" s="1585">
        <v>3</v>
      </c>
      <c r="B54" s="1586"/>
      <c r="C54" s="648">
        <v>15</v>
      </c>
      <c r="D54" s="669">
        <v>2364840</v>
      </c>
      <c r="E54" s="1587">
        <v>40480</v>
      </c>
      <c r="F54" s="1587"/>
      <c r="G54" s="1587"/>
      <c r="H54" s="669">
        <f t="shared" ref="H54:H66" si="1">SUM(D54:G54)</f>
        <v>2405320</v>
      </c>
      <c r="I54" s="648">
        <v>13</v>
      </c>
      <c r="J54" s="649">
        <v>2322090</v>
      </c>
      <c r="K54" s="1587">
        <v>36290</v>
      </c>
      <c r="L54" s="1587"/>
      <c r="M54" s="1587"/>
      <c r="N54" s="654">
        <f t="shared" ref="N54:N66" si="2">SUM(J54:M54)</f>
        <v>2358380</v>
      </c>
      <c r="O54" s="650">
        <f t="shared" si="0"/>
        <v>-46940</v>
      </c>
      <c r="S54" s="1578">
        <v>4</v>
      </c>
      <c r="T54" s="1578"/>
      <c r="U54" s="660">
        <v>9</v>
      </c>
      <c r="V54" s="688">
        <v>2907720</v>
      </c>
      <c r="W54" s="1579">
        <v>125210</v>
      </c>
      <c r="X54" s="1579"/>
      <c r="Y54" s="1579"/>
      <c r="Z54" s="1579">
        <v>0</v>
      </c>
      <c r="AA54" s="1579"/>
      <c r="AB54" s="1579">
        <v>125210</v>
      </c>
      <c r="AC54" s="1579"/>
      <c r="AD54" s="1579"/>
      <c r="AE54" s="1579"/>
      <c r="AF54" s="1579"/>
      <c r="AG54" s="688">
        <v>3032930</v>
      </c>
      <c r="AH54" s="662"/>
    </row>
    <row r="55" spans="1:34" ht="26.4" customHeight="1">
      <c r="A55" s="1585">
        <v>4</v>
      </c>
      <c r="B55" s="1586"/>
      <c r="C55" s="648">
        <v>6</v>
      </c>
      <c r="D55" s="669">
        <v>2279070</v>
      </c>
      <c r="E55" s="1587">
        <v>109320</v>
      </c>
      <c r="F55" s="1587"/>
      <c r="G55" s="1587"/>
      <c r="H55" s="669">
        <f t="shared" si="1"/>
        <v>2388390</v>
      </c>
      <c r="I55" s="648">
        <v>9</v>
      </c>
      <c r="J55" s="649">
        <v>2907720</v>
      </c>
      <c r="K55" s="1587">
        <v>125210</v>
      </c>
      <c r="L55" s="1587"/>
      <c r="M55" s="1587"/>
      <c r="N55" s="654">
        <f t="shared" si="2"/>
        <v>3032930</v>
      </c>
      <c r="O55" s="650">
        <f t="shared" si="0"/>
        <v>644540</v>
      </c>
      <c r="S55" s="1578">
        <v>5</v>
      </c>
      <c r="T55" s="1578"/>
      <c r="U55" s="660">
        <v>4</v>
      </c>
      <c r="V55" s="688">
        <v>1155040</v>
      </c>
      <c r="W55" s="1579">
        <v>18170</v>
      </c>
      <c r="X55" s="1579"/>
      <c r="Y55" s="1579"/>
      <c r="Z55" s="1579">
        <v>0</v>
      </c>
      <c r="AA55" s="1579"/>
      <c r="AB55" s="1579">
        <v>18170</v>
      </c>
      <c r="AC55" s="1579"/>
      <c r="AD55" s="1579"/>
      <c r="AE55" s="1579"/>
      <c r="AF55" s="1579"/>
      <c r="AG55" s="688">
        <v>1173210</v>
      </c>
      <c r="AH55" s="662"/>
    </row>
    <row r="56" spans="1:34" ht="26.4" customHeight="1">
      <c r="A56" s="1585">
        <v>5</v>
      </c>
      <c r="B56" s="1586"/>
      <c r="C56" s="648">
        <v>6</v>
      </c>
      <c r="D56" s="669">
        <v>1898260</v>
      </c>
      <c r="E56" s="1587">
        <v>16540</v>
      </c>
      <c r="F56" s="1587"/>
      <c r="G56" s="1587"/>
      <c r="H56" s="669">
        <f t="shared" si="1"/>
        <v>1914800</v>
      </c>
      <c r="I56" s="648">
        <v>4</v>
      </c>
      <c r="J56" s="649">
        <v>1155040</v>
      </c>
      <c r="K56" s="1587">
        <v>18170</v>
      </c>
      <c r="L56" s="1587"/>
      <c r="M56" s="1587"/>
      <c r="N56" s="654">
        <f t="shared" si="2"/>
        <v>1173210</v>
      </c>
      <c r="O56" s="650">
        <f t="shared" si="0"/>
        <v>-741590</v>
      </c>
      <c r="S56" s="1578">
        <v>6</v>
      </c>
      <c r="T56" s="1578"/>
      <c r="U56" s="660">
        <v>4</v>
      </c>
      <c r="V56" s="688">
        <v>941210</v>
      </c>
      <c r="W56" s="1579">
        <v>33260</v>
      </c>
      <c r="X56" s="1579"/>
      <c r="Y56" s="1579"/>
      <c r="Z56" s="1579">
        <v>0</v>
      </c>
      <c r="AA56" s="1579"/>
      <c r="AB56" s="1579">
        <v>33260</v>
      </c>
      <c r="AC56" s="1579"/>
      <c r="AD56" s="1579"/>
      <c r="AE56" s="1579"/>
      <c r="AF56" s="1579"/>
      <c r="AG56" s="688">
        <v>974470</v>
      </c>
      <c r="AH56" s="662"/>
    </row>
    <row r="57" spans="1:34" ht="26.4" customHeight="1">
      <c r="A57" s="1585">
        <v>6</v>
      </c>
      <c r="B57" s="1586"/>
      <c r="C57" s="648">
        <v>6</v>
      </c>
      <c r="D57" s="669">
        <v>2168850</v>
      </c>
      <c r="E57" s="1587">
        <v>48130</v>
      </c>
      <c r="F57" s="1587"/>
      <c r="G57" s="1587"/>
      <c r="H57" s="669">
        <f t="shared" si="1"/>
        <v>2216980</v>
      </c>
      <c r="I57" s="648">
        <v>4</v>
      </c>
      <c r="J57" s="649">
        <v>1106160</v>
      </c>
      <c r="K57" s="1587">
        <v>29140</v>
      </c>
      <c r="L57" s="1587"/>
      <c r="M57" s="1587"/>
      <c r="N57" s="654">
        <f t="shared" si="2"/>
        <v>1135300</v>
      </c>
      <c r="O57" s="650">
        <f t="shared" si="0"/>
        <v>-1081680</v>
      </c>
      <c r="S57" s="1578">
        <v>7</v>
      </c>
      <c r="T57" s="1578"/>
      <c r="U57" s="660">
        <v>6</v>
      </c>
      <c r="V57" s="688">
        <v>1809730</v>
      </c>
      <c r="W57" s="1579">
        <v>77710</v>
      </c>
      <c r="X57" s="1579"/>
      <c r="Y57" s="1579"/>
      <c r="Z57" s="1579">
        <v>0</v>
      </c>
      <c r="AA57" s="1579"/>
      <c r="AB57" s="1579">
        <v>77710</v>
      </c>
      <c r="AC57" s="1579"/>
      <c r="AD57" s="1579"/>
      <c r="AE57" s="1579"/>
      <c r="AF57" s="1579"/>
      <c r="AG57" s="688">
        <v>1887440</v>
      </c>
      <c r="AH57" s="662"/>
    </row>
    <row r="58" spans="1:34" ht="26.4" customHeight="1">
      <c r="A58" s="1585">
        <v>7</v>
      </c>
      <c r="B58" s="1586"/>
      <c r="C58" s="648">
        <v>2</v>
      </c>
      <c r="D58" s="669">
        <v>698650</v>
      </c>
      <c r="E58" s="1587">
        <v>20650</v>
      </c>
      <c r="F58" s="1587"/>
      <c r="G58" s="1587"/>
      <c r="H58" s="669">
        <f t="shared" si="1"/>
        <v>719300</v>
      </c>
      <c r="I58" s="648">
        <v>6</v>
      </c>
      <c r="J58" s="649">
        <v>2047330</v>
      </c>
      <c r="K58" s="1587">
        <v>75600</v>
      </c>
      <c r="L58" s="1587"/>
      <c r="M58" s="1587"/>
      <c r="N58" s="654">
        <f t="shared" si="2"/>
        <v>2122930</v>
      </c>
      <c r="O58" s="650">
        <f t="shared" si="0"/>
        <v>1403630</v>
      </c>
      <c r="S58" s="1578">
        <v>8</v>
      </c>
      <c r="T58" s="1578"/>
      <c r="U58" s="660">
        <v>1</v>
      </c>
      <c r="V58" s="688">
        <v>535820</v>
      </c>
      <c r="W58" s="1579">
        <v>18160</v>
      </c>
      <c r="X58" s="1579"/>
      <c r="Y58" s="1579"/>
      <c r="Z58" s="1579">
        <v>0</v>
      </c>
      <c r="AA58" s="1579"/>
      <c r="AB58" s="1579">
        <v>18160</v>
      </c>
      <c r="AC58" s="1579"/>
      <c r="AD58" s="1579"/>
      <c r="AE58" s="1579"/>
      <c r="AF58" s="1579"/>
      <c r="AG58" s="688">
        <v>553980</v>
      </c>
      <c r="AH58" s="662"/>
    </row>
    <row r="59" spans="1:34" ht="26.4" customHeight="1">
      <c r="A59" s="1585">
        <v>8</v>
      </c>
      <c r="B59" s="1586"/>
      <c r="C59" s="648">
        <v>1</v>
      </c>
      <c r="D59" s="669">
        <v>269230</v>
      </c>
      <c r="E59" s="1587">
        <v>8170</v>
      </c>
      <c r="F59" s="1587"/>
      <c r="G59" s="1587"/>
      <c r="H59" s="669">
        <f t="shared" si="1"/>
        <v>277400</v>
      </c>
      <c r="I59" s="648">
        <v>1</v>
      </c>
      <c r="J59" s="649">
        <v>535820</v>
      </c>
      <c r="K59" s="1587">
        <v>18160</v>
      </c>
      <c r="L59" s="1587"/>
      <c r="M59" s="1587"/>
      <c r="N59" s="654">
        <f t="shared" si="2"/>
        <v>553980</v>
      </c>
      <c r="O59" s="650">
        <f t="shared" si="0"/>
        <v>276580</v>
      </c>
      <c r="S59" s="1578">
        <v>9</v>
      </c>
      <c r="T59" s="1578"/>
      <c r="U59" s="660">
        <v>1</v>
      </c>
      <c r="V59" s="688">
        <v>255620</v>
      </c>
      <c r="W59" s="1579">
        <v>11380</v>
      </c>
      <c r="X59" s="1579"/>
      <c r="Y59" s="1579"/>
      <c r="Z59" s="1579">
        <v>0</v>
      </c>
      <c r="AA59" s="1579"/>
      <c r="AB59" s="1579">
        <v>11380</v>
      </c>
      <c r="AC59" s="1579"/>
      <c r="AD59" s="1579"/>
      <c r="AE59" s="1579"/>
      <c r="AF59" s="1579"/>
      <c r="AG59" s="688">
        <v>267000</v>
      </c>
      <c r="AH59" s="662"/>
    </row>
    <row r="60" spans="1:34" ht="26.4" customHeight="1">
      <c r="A60" s="1585">
        <v>9</v>
      </c>
      <c r="B60" s="1586"/>
      <c r="C60" s="648">
        <v>6</v>
      </c>
      <c r="D60" s="669">
        <v>1184350</v>
      </c>
      <c r="E60" s="1587">
        <v>93000</v>
      </c>
      <c r="F60" s="1587"/>
      <c r="G60" s="1587"/>
      <c r="H60" s="669">
        <f t="shared" si="1"/>
        <v>1277350</v>
      </c>
      <c r="I60" s="648">
        <v>1</v>
      </c>
      <c r="J60" s="649">
        <v>255620</v>
      </c>
      <c r="K60" s="1587">
        <v>11380</v>
      </c>
      <c r="L60" s="1587"/>
      <c r="M60" s="1587"/>
      <c r="N60" s="654">
        <f t="shared" si="2"/>
        <v>267000</v>
      </c>
      <c r="O60" s="650">
        <f t="shared" si="0"/>
        <v>-1010350</v>
      </c>
      <c r="S60" s="1578">
        <v>10</v>
      </c>
      <c r="T60" s="1578"/>
      <c r="U60" s="660">
        <v>6</v>
      </c>
      <c r="V60" s="688">
        <v>1259370</v>
      </c>
      <c r="W60" s="1579">
        <v>104180</v>
      </c>
      <c r="X60" s="1579"/>
      <c r="Y60" s="1579"/>
      <c r="Z60" s="1579">
        <v>0</v>
      </c>
      <c r="AA60" s="1579"/>
      <c r="AB60" s="1579">
        <v>104180</v>
      </c>
      <c r="AC60" s="1579"/>
      <c r="AD60" s="1579"/>
      <c r="AE60" s="1579"/>
      <c r="AF60" s="1579"/>
      <c r="AG60" s="688">
        <v>1363550</v>
      </c>
      <c r="AH60" s="662"/>
    </row>
    <row r="61" spans="1:34" ht="26.4" customHeight="1">
      <c r="A61" s="1585">
        <v>10</v>
      </c>
      <c r="B61" s="1586"/>
      <c r="C61" s="648">
        <v>4</v>
      </c>
      <c r="D61" s="669">
        <v>1913100</v>
      </c>
      <c r="E61" s="1587">
        <v>109080</v>
      </c>
      <c r="F61" s="1587"/>
      <c r="G61" s="1587"/>
      <c r="H61" s="669">
        <f t="shared" si="1"/>
        <v>2022180</v>
      </c>
      <c r="I61" s="648">
        <v>6</v>
      </c>
      <c r="J61" s="654">
        <v>1259370</v>
      </c>
      <c r="K61" s="1587">
        <v>104180</v>
      </c>
      <c r="L61" s="1587"/>
      <c r="M61" s="1587"/>
      <c r="N61" s="654">
        <f t="shared" si="2"/>
        <v>1363550</v>
      </c>
      <c r="O61" s="650">
        <f t="shared" si="0"/>
        <v>-658630</v>
      </c>
      <c r="S61" s="1578">
        <v>11</v>
      </c>
      <c r="T61" s="1578"/>
      <c r="U61" s="660">
        <v>4</v>
      </c>
      <c r="V61" s="688">
        <v>1401230</v>
      </c>
      <c r="W61" s="1579">
        <v>146070</v>
      </c>
      <c r="X61" s="1579"/>
      <c r="Y61" s="1579"/>
      <c r="Z61" s="1579">
        <v>0</v>
      </c>
      <c r="AA61" s="1579"/>
      <c r="AB61" s="1579">
        <v>146070</v>
      </c>
      <c r="AC61" s="1579"/>
      <c r="AD61" s="1579"/>
      <c r="AE61" s="1579"/>
      <c r="AF61" s="1579"/>
      <c r="AG61" s="688">
        <v>1547300</v>
      </c>
      <c r="AH61" s="662"/>
    </row>
    <row r="62" spans="1:34" ht="26.4" customHeight="1">
      <c r="A62" s="1585">
        <v>11</v>
      </c>
      <c r="B62" s="1586"/>
      <c r="C62" s="651">
        <v>1</v>
      </c>
      <c r="D62" s="652">
        <v>284660</v>
      </c>
      <c r="E62" s="1591">
        <v>31730</v>
      </c>
      <c r="F62" s="1592"/>
      <c r="G62" s="1593"/>
      <c r="H62" s="669">
        <f t="shared" si="1"/>
        <v>316390</v>
      </c>
      <c r="I62" s="651">
        <v>4</v>
      </c>
      <c r="J62" s="652">
        <v>1741200</v>
      </c>
      <c r="K62" s="1591">
        <v>137820</v>
      </c>
      <c r="L62" s="1592"/>
      <c r="M62" s="1593"/>
      <c r="N62" s="654">
        <f t="shared" si="2"/>
        <v>1879020</v>
      </c>
      <c r="O62" s="650">
        <f t="shared" si="0"/>
        <v>1562630</v>
      </c>
      <c r="S62" s="1578">
        <v>12</v>
      </c>
      <c r="T62" s="1578"/>
      <c r="U62" s="660">
        <v>1</v>
      </c>
      <c r="V62" s="688">
        <v>155120</v>
      </c>
      <c r="W62" s="1579">
        <v>34820</v>
      </c>
      <c r="X62" s="1579"/>
      <c r="Y62" s="1579"/>
      <c r="Z62" s="1579">
        <v>0</v>
      </c>
      <c r="AA62" s="1579"/>
      <c r="AB62" s="1579">
        <v>34820</v>
      </c>
      <c r="AC62" s="1579"/>
      <c r="AD62" s="1579"/>
      <c r="AE62" s="1579"/>
      <c r="AF62" s="1579"/>
      <c r="AG62" s="688">
        <v>189940</v>
      </c>
      <c r="AH62" s="662"/>
    </row>
    <row r="63" spans="1:34" ht="26.4" customHeight="1">
      <c r="A63" s="1585">
        <v>12</v>
      </c>
      <c r="B63" s="1586"/>
      <c r="C63" s="648" t="s">
        <v>151</v>
      </c>
      <c r="D63" s="669" t="s">
        <v>151</v>
      </c>
      <c r="E63" s="1587" t="s">
        <v>151</v>
      </c>
      <c r="F63" s="1587"/>
      <c r="G63" s="1587"/>
      <c r="H63" s="669">
        <f t="shared" si="1"/>
        <v>0</v>
      </c>
      <c r="I63" s="648">
        <v>1</v>
      </c>
      <c r="J63" s="654">
        <v>155120</v>
      </c>
      <c r="K63" s="1587">
        <v>34820</v>
      </c>
      <c r="L63" s="1587"/>
      <c r="M63" s="1587"/>
      <c r="N63" s="654">
        <f t="shared" si="2"/>
        <v>189940</v>
      </c>
      <c r="O63" s="650">
        <f t="shared" si="0"/>
        <v>189940</v>
      </c>
      <c r="S63" s="1578">
        <v>14</v>
      </c>
      <c r="T63" s="1578"/>
      <c r="U63" s="660">
        <v>1</v>
      </c>
      <c r="V63" s="688">
        <v>279400</v>
      </c>
      <c r="W63" s="1579">
        <v>41710</v>
      </c>
      <c r="X63" s="1579"/>
      <c r="Y63" s="1579"/>
      <c r="Z63" s="1579">
        <v>0</v>
      </c>
      <c r="AA63" s="1579"/>
      <c r="AB63" s="1579">
        <v>41710</v>
      </c>
      <c r="AC63" s="1579"/>
      <c r="AD63" s="1579"/>
      <c r="AE63" s="1579"/>
      <c r="AF63" s="1579"/>
      <c r="AG63" s="688">
        <v>321110</v>
      </c>
      <c r="AH63" s="662"/>
    </row>
    <row r="64" spans="1:34" ht="26.4" customHeight="1">
      <c r="A64" s="1585">
        <v>13</v>
      </c>
      <c r="B64" s="1586"/>
      <c r="C64" s="648">
        <v>1</v>
      </c>
      <c r="D64" s="669">
        <v>140870</v>
      </c>
      <c r="E64" s="1587">
        <v>41710</v>
      </c>
      <c r="F64" s="1587"/>
      <c r="G64" s="1587"/>
      <c r="H64" s="669">
        <f t="shared" si="1"/>
        <v>182580</v>
      </c>
      <c r="I64" s="648">
        <v>1</v>
      </c>
      <c r="J64" s="649">
        <v>279400</v>
      </c>
      <c r="K64" s="1587">
        <v>41710</v>
      </c>
      <c r="L64" s="1587"/>
      <c r="M64" s="1587"/>
      <c r="N64" s="654">
        <f t="shared" si="2"/>
        <v>321110</v>
      </c>
      <c r="O64" s="650">
        <f t="shared" si="0"/>
        <v>138530</v>
      </c>
      <c r="S64" s="1578">
        <v>15</v>
      </c>
      <c r="T64" s="1578"/>
      <c r="U64" s="660">
        <v>1</v>
      </c>
      <c r="V64" s="688">
        <v>267740</v>
      </c>
      <c r="W64" s="1579">
        <v>57250</v>
      </c>
      <c r="X64" s="1579"/>
      <c r="Y64" s="1579"/>
      <c r="Z64" s="1579">
        <v>0</v>
      </c>
      <c r="AA64" s="1579"/>
      <c r="AB64" s="1579">
        <v>57250</v>
      </c>
      <c r="AC64" s="1579"/>
      <c r="AD64" s="1579"/>
      <c r="AE64" s="1579"/>
      <c r="AF64" s="1579"/>
      <c r="AG64" s="688">
        <v>324990</v>
      </c>
      <c r="AH64" s="662"/>
    </row>
    <row r="65" spans="1:34" ht="26.4" customHeight="1">
      <c r="A65" s="1585">
        <v>14</v>
      </c>
      <c r="B65" s="1586"/>
      <c r="C65" s="648">
        <v>1</v>
      </c>
      <c r="D65" s="669">
        <v>150120</v>
      </c>
      <c r="E65" s="1587">
        <v>57250</v>
      </c>
      <c r="F65" s="1587"/>
      <c r="G65" s="1587"/>
      <c r="H65" s="669">
        <f t="shared" si="1"/>
        <v>207370</v>
      </c>
      <c r="I65" s="648">
        <v>1</v>
      </c>
      <c r="J65" s="649">
        <v>267740</v>
      </c>
      <c r="K65" s="1587">
        <v>57250</v>
      </c>
      <c r="L65" s="1587"/>
      <c r="M65" s="1587"/>
      <c r="N65" s="654">
        <f t="shared" si="2"/>
        <v>324990</v>
      </c>
      <c r="O65" s="650">
        <f t="shared" si="0"/>
        <v>117620</v>
      </c>
      <c r="S65" s="1578">
        <v>16</v>
      </c>
      <c r="T65" s="1578"/>
      <c r="U65" s="660">
        <v>1</v>
      </c>
      <c r="V65" s="688">
        <v>482240</v>
      </c>
      <c r="W65" s="1579">
        <v>86410</v>
      </c>
      <c r="X65" s="1579"/>
      <c r="Y65" s="1579"/>
      <c r="Z65" s="1579">
        <v>0</v>
      </c>
      <c r="AA65" s="1579"/>
      <c r="AB65" s="1579">
        <v>86410</v>
      </c>
      <c r="AC65" s="1579"/>
      <c r="AD65" s="1579"/>
      <c r="AE65" s="1579"/>
      <c r="AF65" s="1579"/>
      <c r="AG65" s="688">
        <v>568650</v>
      </c>
      <c r="AH65" s="662"/>
    </row>
    <row r="66" spans="1:34" ht="26.4" customHeight="1">
      <c r="A66" s="1585">
        <v>15</v>
      </c>
      <c r="B66" s="1586"/>
      <c r="C66" s="648">
        <v>1</v>
      </c>
      <c r="D66" s="669">
        <v>617860</v>
      </c>
      <c r="E66" s="1587">
        <v>78200</v>
      </c>
      <c r="F66" s="1587"/>
      <c r="G66" s="1587"/>
      <c r="H66" s="669">
        <f t="shared" si="1"/>
        <v>696060</v>
      </c>
      <c r="I66" s="648">
        <v>1</v>
      </c>
      <c r="J66" s="654">
        <v>482240</v>
      </c>
      <c r="K66" s="1587">
        <v>86410</v>
      </c>
      <c r="L66" s="1587"/>
      <c r="M66" s="1587"/>
      <c r="N66" s="654">
        <f t="shared" si="2"/>
        <v>568650</v>
      </c>
      <c r="O66" s="650">
        <f t="shared" si="0"/>
        <v>-127410</v>
      </c>
      <c r="S66" s="1580" t="s">
        <v>785</v>
      </c>
      <c r="T66" s="1580"/>
      <c r="U66" s="663">
        <v>179</v>
      </c>
      <c r="V66" s="687">
        <v>24224080</v>
      </c>
      <c r="W66" s="1581">
        <v>887040</v>
      </c>
      <c r="X66" s="1581"/>
      <c r="Y66" s="1581"/>
      <c r="Z66" s="1581">
        <v>0</v>
      </c>
      <c r="AA66" s="1581"/>
      <c r="AB66" s="1581">
        <v>887040</v>
      </c>
      <c r="AC66" s="1581"/>
      <c r="AD66" s="1581"/>
      <c r="AE66" s="1581"/>
      <c r="AF66" s="1581"/>
      <c r="AG66" s="687">
        <v>25111120</v>
      </c>
      <c r="AH66" s="665"/>
    </row>
    <row r="67" spans="1:34" s="643" customFormat="1" ht="26.4" customHeight="1" thickBot="1">
      <c r="A67" s="1589" t="s">
        <v>785</v>
      </c>
      <c r="B67" s="1590"/>
      <c r="C67" s="690">
        <f>SUM(C52:C66)</f>
        <v>189</v>
      </c>
      <c r="D67" s="691">
        <f>SUM(D52:D66)</f>
        <v>24753910</v>
      </c>
      <c r="E67" s="1588">
        <f>SUM(E52:G66)</f>
        <v>748960</v>
      </c>
      <c r="F67" s="1588"/>
      <c r="G67" s="1588"/>
      <c r="H67" s="691">
        <f>SUM(H52:H66)</f>
        <v>25502870</v>
      </c>
      <c r="I67" s="690">
        <f>SUM(I52:I66)</f>
        <v>179</v>
      </c>
      <c r="J67" s="692">
        <f>SUM(J52:J66)</f>
        <v>25467720</v>
      </c>
      <c r="K67" s="1588">
        <f>SUM(K52:M66)</f>
        <v>868260</v>
      </c>
      <c r="L67" s="1588"/>
      <c r="M67" s="1588"/>
      <c r="N67" s="691">
        <f>SUM(J67:M67)</f>
        <v>26335980</v>
      </c>
      <c r="O67" s="693">
        <f>SUM(O52:O66)</f>
        <v>833110</v>
      </c>
    </row>
    <row r="68" spans="1:34" ht="161.4" customHeight="1" thickTop="1"/>
    <row r="69" spans="1:34" ht="14.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34" ht="13.2" customHeight="1">
      <c r="A70"/>
      <c r="B70"/>
      <c r="C70"/>
      <c r="D70"/>
      <c r="E70"/>
      <c r="F70" s="1582" t="s">
        <v>777</v>
      </c>
      <c r="G70" s="1582"/>
      <c r="H70" s="1582"/>
      <c r="I70" s="1582"/>
      <c r="J70" s="1582"/>
      <c r="K70" s="1582"/>
      <c r="L70" s="1582"/>
      <c r="M70"/>
      <c r="N70"/>
      <c r="O70"/>
      <c r="P70"/>
    </row>
    <row r="71" spans="1:34" ht="13.2" customHeight="1">
      <c r="A71"/>
      <c r="B71" s="1583" t="s">
        <v>807</v>
      </c>
      <c r="C71" s="1583"/>
      <c r="D71" s="1583"/>
      <c r="E71" s="1583"/>
      <c r="F71" s="1583"/>
      <c r="G71" s="1583"/>
      <c r="H71" s="1583"/>
      <c r="I71" s="1583"/>
      <c r="J71" s="1583"/>
      <c r="K71"/>
      <c r="L71"/>
      <c r="M71"/>
      <c r="N71"/>
      <c r="O71"/>
      <c r="P71"/>
    </row>
    <row r="72" spans="1:34" ht="13.2" customHeight="1">
      <c r="A72"/>
      <c r="B72" s="1583" t="s">
        <v>778</v>
      </c>
      <c r="C72" s="1583"/>
      <c r="D72" s="1583"/>
      <c r="E72" s="1583"/>
      <c r="F72" s="1583"/>
      <c r="G72" s="1583"/>
      <c r="H72" s="1583"/>
      <c r="I72"/>
      <c r="J72"/>
      <c r="K72"/>
      <c r="L72"/>
      <c r="M72"/>
      <c r="N72" s="1584" t="s">
        <v>808</v>
      </c>
      <c r="O72" s="1584"/>
      <c r="P72" s="1584"/>
    </row>
    <row r="73" spans="1:34" ht="14.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34" ht="14.4" customHeight="1">
      <c r="A74" s="1580" t="s">
        <v>779</v>
      </c>
      <c r="B74" s="1580"/>
      <c r="C74" s="659" t="s">
        <v>780</v>
      </c>
      <c r="D74" s="659" t="s">
        <v>781</v>
      </c>
      <c r="E74" s="1580" t="s">
        <v>782</v>
      </c>
      <c r="F74" s="1580"/>
      <c r="G74" s="1580"/>
      <c r="H74" s="1580" t="s">
        <v>809</v>
      </c>
      <c r="I74" s="1580"/>
      <c r="J74" s="1580" t="s">
        <v>810</v>
      </c>
      <c r="K74" s="1580"/>
      <c r="L74" s="1580"/>
      <c r="M74" s="1580"/>
      <c r="N74" s="1580"/>
      <c r="O74" s="659" t="s">
        <v>783</v>
      </c>
      <c r="P74" s="659" t="s">
        <v>784</v>
      </c>
    </row>
    <row r="75" spans="1:34">
      <c r="A75" s="1578">
        <v>1</v>
      </c>
      <c r="B75" s="1578"/>
      <c r="C75" s="660">
        <v>111</v>
      </c>
      <c r="D75" s="661">
        <v>6144250</v>
      </c>
      <c r="E75" s="1579">
        <v>52860</v>
      </c>
      <c r="F75" s="1579"/>
      <c r="G75" s="1579"/>
      <c r="H75" s="1579">
        <v>0</v>
      </c>
      <c r="I75" s="1579"/>
      <c r="J75" s="1579">
        <v>52860</v>
      </c>
      <c r="K75" s="1579"/>
      <c r="L75" s="1579"/>
      <c r="M75" s="1579"/>
      <c r="N75" s="1579"/>
      <c r="O75" s="661">
        <v>6197110</v>
      </c>
      <c r="P75" s="662"/>
    </row>
    <row r="76" spans="1:34">
      <c r="A76" s="1578">
        <v>2</v>
      </c>
      <c r="B76" s="1578"/>
      <c r="C76" s="660">
        <v>28</v>
      </c>
      <c r="D76" s="661">
        <v>4639800</v>
      </c>
      <c r="E76" s="1579">
        <v>41840</v>
      </c>
      <c r="F76" s="1579"/>
      <c r="G76" s="1579"/>
      <c r="H76" s="1579">
        <v>0</v>
      </c>
      <c r="I76" s="1579"/>
      <c r="J76" s="1579">
        <v>41840</v>
      </c>
      <c r="K76" s="1579"/>
      <c r="L76" s="1579"/>
      <c r="M76" s="1579"/>
      <c r="N76" s="1579"/>
      <c r="O76" s="661">
        <v>4681640</v>
      </c>
      <c r="P76" s="662"/>
    </row>
    <row r="77" spans="1:34">
      <c r="A77" s="1578">
        <v>3</v>
      </c>
      <c r="B77" s="1578"/>
      <c r="C77" s="660">
        <v>15</v>
      </c>
      <c r="D77" s="661">
        <v>2364840</v>
      </c>
      <c r="E77" s="1579">
        <v>40480</v>
      </c>
      <c r="F77" s="1579"/>
      <c r="G77" s="1579"/>
      <c r="H77" s="1579">
        <v>0</v>
      </c>
      <c r="I77" s="1579"/>
      <c r="J77" s="1579">
        <v>40480</v>
      </c>
      <c r="K77" s="1579"/>
      <c r="L77" s="1579"/>
      <c r="M77" s="1579"/>
      <c r="N77" s="1579"/>
      <c r="O77" s="661">
        <v>2405320</v>
      </c>
      <c r="P77" s="662"/>
    </row>
    <row r="78" spans="1:34">
      <c r="A78" s="1578">
        <v>4</v>
      </c>
      <c r="B78" s="1578"/>
      <c r="C78" s="660">
        <v>6</v>
      </c>
      <c r="D78" s="661">
        <v>2279070</v>
      </c>
      <c r="E78" s="1579">
        <v>109320</v>
      </c>
      <c r="F78" s="1579"/>
      <c r="G78" s="1579"/>
      <c r="H78" s="1579">
        <v>0</v>
      </c>
      <c r="I78" s="1579"/>
      <c r="J78" s="1579">
        <v>109320</v>
      </c>
      <c r="K78" s="1579"/>
      <c r="L78" s="1579"/>
      <c r="M78" s="1579"/>
      <c r="N78" s="1579"/>
      <c r="O78" s="661">
        <v>2388390</v>
      </c>
      <c r="P78" s="662"/>
    </row>
    <row r="79" spans="1:34">
      <c r="A79" s="1578">
        <v>5</v>
      </c>
      <c r="B79" s="1578"/>
      <c r="C79" s="660">
        <v>6</v>
      </c>
      <c r="D79" s="661">
        <v>1898260</v>
      </c>
      <c r="E79" s="1579">
        <v>16540</v>
      </c>
      <c r="F79" s="1579"/>
      <c r="G79" s="1579"/>
      <c r="H79" s="1579">
        <v>0</v>
      </c>
      <c r="I79" s="1579"/>
      <c r="J79" s="1579">
        <v>16540</v>
      </c>
      <c r="K79" s="1579"/>
      <c r="L79" s="1579"/>
      <c r="M79" s="1579"/>
      <c r="N79" s="1579"/>
      <c r="O79" s="661">
        <v>1914800</v>
      </c>
      <c r="P79" s="662"/>
    </row>
    <row r="80" spans="1:34">
      <c r="A80" s="1578">
        <v>6</v>
      </c>
      <c r="B80" s="1578"/>
      <c r="C80" s="660">
        <v>6</v>
      </c>
      <c r="D80" s="661">
        <v>2168850</v>
      </c>
      <c r="E80" s="1579">
        <v>48130</v>
      </c>
      <c r="F80" s="1579"/>
      <c r="G80" s="1579"/>
      <c r="H80" s="1579">
        <v>0</v>
      </c>
      <c r="I80" s="1579"/>
      <c r="J80" s="1579">
        <v>48130</v>
      </c>
      <c r="K80" s="1579"/>
      <c r="L80" s="1579"/>
      <c r="M80" s="1579"/>
      <c r="N80" s="1579"/>
      <c r="O80" s="661">
        <v>2216980</v>
      </c>
      <c r="P80" s="662"/>
    </row>
    <row r="81" spans="1:16">
      <c r="A81" s="1578">
        <v>7</v>
      </c>
      <c r="B81" s="1578"/>
      <c r="C81" s="660">
        <v>2</v>
      </c>
      <c r="D81" s="661">
        <v>698650</v>
      </c>
      <c r="E81" s="1579">
        <v>20650</v>
      </c>
      <c r="F81" s="1579"/>
      <c r="G81" s="1579"/>
      <c r="H81" s="1579">
        <v>0</v>
      </c>
      <c r="I81" s="1579"/>
      <c r="J81" s="1579">
        <v>20650</v>
      </c>
      <c r="K81" s="1579"/>
      <c r="L81" s="1579"/>
      <c r="M81" s="1579"/>
      <c r="N81" s="1579"/>
      <c r="O81" s="661">
        <v>719300</v>
      </c>
      <c r="P81" s="662"/>
    </row>
    <row r="82" spans="1:16">
      <c r="A82" s="1578">
        <v>8</v>
      </c>
      <c r="B82" s="1578"/>
      <c r="C82" s="660">
        <v>1</v>
      </c>
      <c r="D82" s="661">
        <v>269230</v>
      </c>
      <c r="E82" s="1579">
        <v>8170</v>
      </c>
      <c r="F82" s="1579"/>
      <c r="G82" s="1579"/>
      <c r="H82" s="1579">
        <v>0</v>
      </c>
      <c r="I82" s="1579"/>
      <c r="J82" s="1579">
        <v>8170</v>
      </c>
      <c r="K82" s="1579"/>
      <c r="L82" s="1579"/>
      <c r="M82" s="1579"/>
      <c r="N82" s="1579"/>
      <c r="O82" s="661">
        <v>277400</v>
      </c>
      <c r="P82" s="662"/>
    </row>
    <row r="83" spans="1:16">
      <c r="A83" s="1578">
        <v>9</v>
      </c>
      <c r="B83" s="1578"/>
      <c r="C83" s="660">
        <v>6</v>
      </c>
      <c r="D83" s="661">
        <v>1184350</v>
      </c>
      <c r="E83" s="1579">
        <v>93000</v>
      </c>
      <c r="F83" s="1579"/>
      <c r="G83" s="1579"/>
      <c r="H83" s="1579">
        <v>0</v>
      </c>
      <c r="I83" s="1579"/>
      <c r="J83" s="1579">
        <v>93000</v>
      </c>
      <c r="K83" s="1579"/>
      <c r="L83" s="1579"/>
      <c r="M83" s="1579"/>
      <c r="N83" s="1579"/>
      <c r="O83" s="661">
        <v>1277350</v>
      </c>
      <c r="P83" s="662"/>
    </row>
    <row r="84" spans="1:16">
      <c r="A84" s="1578">
        <v>10</v>
      </c>
      <c r="B84" s="1578"/>
      <c r="C84" s="660">
        <v>4</v>
      </c>
      <c r="D84" s="661">
        <v>1913100</v>
      </c>
      <c r="E84" s="1579">
        <v>109080</v>
      </c>
      <c r="F84" s="1579"/>
      <c r="G84" s="1579"/>
      <c r="H84" s="1579">
        <v>0</v>
      </c>
      <c r="I84" s="1579"/>
      <c r="J84" s="1579">
        <v>109080</v>
      </c>
      <c r="K84" s="1579"/>
      <c r="L84" s="1579"/>
      <c r="M84" s="1579"/>
      <c r="N84" s="1579"/>
      <c r="O84" s="661">
        <v>2022180</v>
      </c>
      <c r="P84" s="662"/>
    </row>
    <row r="85" spans="1:16">
      <c r="A85" s="1578">
        <v>11</v>
      </c>
      <c r="B85" s="1578"/>
      <c r="C85" s="660">
        <v>1</v>
      </c>
      <c r="D85" s="661">
        <v>284660</v>
      </c>
      <c r="E85" s="1579">
        <v>31730</v>
      </c>
      <c r="F85" s="1579"/>
      <c r="G85" s="1579"/>
      <c r="H85" s="1579">
        <v>0</v>
      </c>
      <c r="I85" s="1579"/>
      <c r="J85" s="1579">
        <v>31730</v>
      </c>
      <c r="K85" s="1579"/>
      <c r="L85" s="1579"/>
      <c r="M85" s="1579"/>
      <c r="N85" s="1579"/>
      <c r="O85" s="661">
        <v>316390</v>
      </c>
      <c r="P85" s="662"/>
    </row>
    <row r="86" spans="1:16">
      <c r="A86" s="1578">
        <v>13</v>
      </c>
      <c r="B86" s="1578"/>
      <c r="C86" s="660">
        <v>1</v>
      </c>
      <c r="D86" s="661">
        <v>140870</v>
      </c>
      <c r="E86" s="1579">
        <v>41710</v>
      </c>
      <c r="F86" s="1579"/>
      <c r="G86" s="1579"/>
      <c r="H86" s="1579">
        <v>0</v>
      </c>
      <c r="I86" s="1579"/>
      <c r="J86" s="1579">
        <v>41710</v>
      </c>
      <c r="K86" s="1579"/>
      <c r="L86" s="1579"/>
      <c r="M86" s="1579"/>
      <c r="N86" s="1579"/>
      <c r="O86" s="661">
        <v>182580</v>
      </c>
      <c r="P86" s="662"/>
    </row>
    <row r="87" spans="1:16">
      <c r="A87" s="1578">
        <v>14</v>
      </c>
      <c r="B87" s="1578"/>
      <c r="C87" s="660">
        <v>1</v>
      </c>
      <c r="D87" s="661">
        <v>150120</v>
      </c>
      <c r="E87" s="1579">
        <v>57250</v>
      </c>
      <c r="F87" s="1579"/>
      <c r="G87" s="1579"/>
      <c r="H87" s="1579">
        <v>0</v>
      </c>
      <c r="I87" s="1579"/>
      <c r="J87" s="1579">
        <v>57250</v>
      </c>
      <c r="K87" s="1579"/>
      <c r="L87" s="1579"/>
      <c r="M87" s="1579"/>
      <c r="N87" s="1579"/>
      <c r="O87" s="661">
        <v>207370</v>
      </c>
      <c r="P87" s="662"/>
    </row>
    <row r="88" spans="1:16">
      <c r="A88" s="1578">
        <v>15</v>
      </c>
      <c r="B88" s="1578"/>
      <c r="C88" s="660">
        <v>1</v>
      </c>
      <c r="D88" s="661">
        <v>617860</v>
      </c>
      <c r="E88" s="1579">
        <v>78200</v>
      </c>
      <c r="F88" s="1579"/>
      <c r="G88" s="1579"/>
      <c r="H88" s="1579">
        <v>0</v>
      </c>
      <c r="I88" s="1579"/>
      <c r="J88" s="1579">
        <v>78200</v>
      </c>
      <c r="K88" s="1579"/>
      <c r="L88" s="1579"/>
      <c r="M88" s="1579"/>
      <c r="N88" s="1579"/>
      <c r="O88" s="661">
        <v>696060</v>
      </c>
      <c r="P88" s="662"/>
    </row>
    <row r="89" spans="1:16" ht="13.2" customHeight="1">
      <c r="A89" s="1580" t="s">
        <v>785</v>
      </c>
      <c r="B89" s="1580"/>
      <c r="C89" s="663">
        <v>189</v>
      </c>
      <c r="D89" s="664">
        <v>24753910</v>
      </c>
      <c r="E89" s="1581">
        <v>748960</v>
      </c>
      <c r="F89" s="1581"/>
      <c r="G89" s="1581"/>
      <c r="H89" s="1581">
        <v>0</v>
      </c>
      <c r="I89" s="1581"/>
      <c r="J89" s="1581">
        <v>748960</v>
      </c>
      <c r="K89" s="1581"/>
      <c r="L89" s="1581"/>
      <c r="M89" s="1581"/>
      <c r="N89" s="1581"/>
      <c r="O89" s="664">
        <v>25502870</v>
      </c>
      <c r="P89" s="665"/>
    </row>
    <row r="90" spans="1:16" ht="14.4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102" spans="1:14">
      <c r="A102" s="1594" t="s">
        <v>777</v>
      </c>
      <c r="B102" s="1594"/>
      <c r="C102" s="1594"/>
      <c r="D102" s="1594"/>
      <c r="E102" s="1594"/>
      <c r="F102" s="1594"/>
      <c r="G102" s="1594"/>
      <c r="H102" s="1594"/>
      <c r="I102" s="1594"/>
      <c r="J102" s="1594"/>
      <c r="K102" s="1594"/>
      <c r="L102" s="1594"/>
      <c r="M102" s="1594"/>
      <c r="N102" s="1594"/>
    </row>
    <row r="103" spans="1:14">
      <c r="B103" s="1600" t="s">
        <v>786</v>
      </c>
      <c r="C103" s="1600"/>
      <c r="D103" s="1600"/>
      <c r="E103" s="1600"/>
      <c r="F103" s="1600"/>
      <c r="G103" s="1600"/>
    </row>
    <row r="104" spans="1:14">
      <c r="B104" s="1600" t="s">
        <v>778</v>
      </c>
      <c r="C104" s="1600"/>
      <c r="D104" s="1600"/>
      <c r="E104" s="1600"/>
      <c r="F104" s="1600"/>
      <c r="G104" s="1600"/>
      <c r="H104" s="1601"/>
      <c r="I104" s="1601"/>
    </row>
    <row r="106" spans="1:14">
      <c r="A106" s="1602" t="s">
        <v>779</v>
      </c>
      <c r="B106" s="1602"/>
      <c r="C106" s="1604" t="s">
        <v>789</v>
      </c>
      <c r="D106" s="1604"/>
      <c r="E106" s="1604"/>
      <c r="F106" s="1604"/>
      <c r="G106" s="1604"/>
      <c r="H106" s="1604"/>
      <c r="I106" s="1604" t="s">
        <v>790</v>
      </c>
      <c r="J106" s="1604"/>
      <c r="K106" s="1604"/>
      <c r="L106" s="1604"/>
      <c r="M106" s="1604"/>
      <c r="N106" s="1604"/>
    </row>
    <row r="107" spans="1:14" ht="26.4">
      <c r="A107" s="1603"/>
      <c r="B107" s="1603"/>
      <c r="C107" s="635" t="s">
        <v>780</v>
      </c>
      <c r="D107" s="635" t="s">
        <v>781</v>
      </c>
      <c r="E107" s="1605" t="s">
        <v>782</v>
      </c>
      <c r="F107" s="1605"/>
      <c r="G107" s="1605"/>
      <c r="H107" s="635" t="s">
        <v>783</v>
      </c>
      <c r="I107" s="635" t="s">
        <v>780</v>
      </c>
      <c r="J107" s="640" t="s">
        <v>781</v>
      </c>
      <c r="K107" s="1605" t="s">
        <v>782</v>
      </c>
      <c r="L107" s="1605"/>
      <c r="M107" s="1605"/>
      <c r="N107" s="635" t="s">
        <v>783</v>
      </c>
    </row>
    <row r="108" spans="1:14">
      <c r="A108" s="1586">
        <v>1</v>
      </c>
      <c r="B108" s="1586"/>
      <c r="C108" s="633">
        <v>98</v>
      </c>
      <c r="D108" s="634">
        <v>2995380</v>
      </c>
      <c r="E108" s="1598">
        <v>39600</v>
      </c>
      <c r="F108" s="1598"/>
      <c r="G108" s="1598"/>
      <c r="H108" s="634">
        <v>3034980</v>
      </c>
      <c r="I108" s="636">
        <v>82</v>
      </c>
      <c r="J108" s="629">
        <v>10705080</v>
      </c>
      <c r="K108" s="1599">
        <v>49700</v>
      </c>
      <c r="L108" s="1599"/>
      <c r="M108" s="1599"/>
      <c r="N108" s="641">
        <f>SUM(J108:M108)</f>
        <v>10754780</v>
      </c>
    </row>
    <row r="109" spans="1:14">
      <c r="A109" s="1586">
        <v>2</v>
      </c>
      <c r="B109" s="1586"/>
      <c r="C109" s="633">
        <v>27</v>
      </c>
      <c r="D109" s="634">
        <v>4377530</v>
      </c>
      <c r="E109" s="1598">
        <v>21660</v>
      </c>
      <c r="F109" s="1598"/>
      <c r="G109" s="1598"/>
      <c r="H109" s="634">
        <v>4399190</v>
      </c>
      <c r="I109" s="636">
        <v>30</v>
      </c>
      <c r="J109" s="629">
        <v>9378840</v>
      </c>
      <c r="K109" s="1599">
        <v>178830</v>
      </c>
      <c r="L109" s="1599"/>
      <c r="M109" s="1599"/>
      <c r="N109" s="641">
        <f t="shared" ref="N109:N120" si="3">SUM(J109:M109)</f>
        <v>9557670</v>
      </c>
    </row>
    <row r="110" spans="1:14">
      <c r="A110" s="1586">
        <v>3</v>
      </c>
      <c r="B110" s="1586"/>
      <c r="C110" s="633">
        <v>14</v>
      </c>
      <c r="D110" s="634">
        <v>1247620</v>
      </c>
      <c r="E110" s="1598">
        <v>27870</v>
      </c>
      <c r="F110" s="1598"/>
      <c r="G110" s="1598"/>
      <c r="H110" s="634">
        <v>1275490</v>
      </c>
      <c r="I110" s="636">
        <v>6</v>
      </c>
      <c r="J110" s="629">
        <v>2333030</v>
      </c>
      <c r="K110" s="1599">
        <v>107050</v>
      </c>
      <c r="L110" s="1599"/>
      <c r="M110" s="1599"/>
      <c r="N110" s="641">
        <f t="shared" si="3"/>
        <v>2440080</v>
      </c>
    </row>
    <row r="111" spans="1:14">
      <c r="A111" s="1586">
        <v>4</v>
      </c>
      <c r="B111" s="1586"/>
      <c r="C111" s="633">
        <v>11</v>
      </c>
      <c r="D111" s="634">
        <v>2656760</v>
      </c>
      <c r="E111" s="1598">
        <v>149440</v>
      </c>
      <c r="F111" s="1598"/>
      <c r="G111" s="1598"/>
      <c r="H111" s="634">
        <v>2806200</v>
      </c>
      <c r="I111" s="636">
        <v>3</v>
      </c>
      <c r="J111" s="629">
        <v>1854190</v>
      </c>
      <c r="K111" s="1599">
        <v>107830</v>
      </c>
      <c r="L111" s="1599"/>
      <c r="M111" s="1599"/>
      <c r="N111" s="641">
        <f t="shared" si="3"/>
        <v>1962020</v>
      </c>
    </row>
    <row r="112" spans="1:14">
      <c r="A112" s="1586">
        <v>5</v>
      </c>
      <c r="B112" s="1586"/>
      <c r="C112" s="633">
        <v>3</v>
      </c>
      <c r="D112" s="634">
        <v>807150</v>
      </c>
      <c r="E112" s="1598">
        <v>10370</v>
      </c>
      <c r="F112" s="1598"/>
      <c r="G112" s="1598"/>
      <c r="H112" s="634">
        <v>817520</v>
      </c>
      <c r="I112" s="636">
        <v>2</v>
      </c>
      <c r="J112" s="629">
        <v>1709410</v>
      </c>
      <c r="K112" s="1599">
        <v>112980</v>
      </c>
      <c r="L112" s="1599"/>
      <c r="M112" s="1599"/>
      <c r="N112" s="641">
        <f t="shared" si="3"/>
        <v>1822390</v>
      </c>
    </row>
    <row r="113" spans="1:14">
      <c r="A113" s="1586">
        <v>6</v>
      </c>
      <c r="B113" s="1586"/>
      <c r="C113" s="633">
        <v>3</v>
      </c>
      <c r="D113" s="634">
        <v>388180</v>
      </c>
      <c r="E113" s="1598">
        <v>32890</v>
      </c>
      <c r="F113" s="1598"/>
      <c r="G113" s="1598"/>
      <c r="H113" s="634">
        <v>421070</v>
      </c>
      <c r="I113" s="636"/>
      <c r="K113" s="1599"/>
      <c r="L113" s="1599"/>
      <c r="M113" s="1599"/>
      <c r="N113" s="641">
        <f t="shared" si="3"/>
        <v>0</v>
      </c>
    </row>
    <row r="114" spans="1:14">
      <c r="A114" s="1586">
        <v>7</v>
      </c>
      <c r="B114" s="1586"/>
      <c r="C114" s="633">
        <v>8</v>
      </c>
      <c r="D114" s="634">
        <v>877060</v>
      </c>
      <c r="E114" s="1598">
        <v>103600</v>
      </c>
      <c r="F114" s="1598"/>
      <c r="G114" s="1598"/>
      <c r="H114" s="634">
        <v>980660</v>
      </c>
      <c r="I114" s="636"/>
      <c r="K114" s="1599"/>
      <c r="L114" s="1599"/>
      <c r="M114" s="1599"/>
      <c r="N114" s="641">
        <f t="shared" si="3"/>
        <v>0</v>
      </c>
    </row>
    <row r="115" spans="1:14">
      <c r="A115" s="1586">
        <v>8</v>
      </c>
      <c r="B115" s="1586"/>
      <c r="C115" s="633">
        <v>4</v>
      </c>
      <c r="D115" s="634">
        <v>1277450</v>
      </c>
      <c r="E115" s="1598">
        <v>95620</v>
      </c>
      <c r="F115" s="1598"/>
      <c r="G115" s="1598"/>
      <c r="H115" s="634">
        <v>1373070</v>
      </c>
      <c r="I115" s="636"/>
      <c r="K115" s="1599"/>
      <c r="L115" s="1599"/>
      <c r="M115" s="1599"/>
      <c r="N115" s="641">
        <f t="shared" si="3"/>
        <v>0</v>
      </c>
    </row>
    <row r="116" spans="1:14">
      <c r="A116" s="1586">
        <v>9</v>
      </c>
      <c r="B116" s="1586"/>
      <c r="C116" s="633">
        <v>2</v>
      </c>
      <c r="D116" s="634">
        <v>467740</v>
      </c>
      <c r="E116" s="1598">
        <v>55710</v>
      </c>
      <c r="F116" s="1598"/>
      <c r="G116" s="1598"/>
      <c r="H116" s="634">
        <v>523450</v>
      </c>
      <c r="I116" s="636"/>
      <c r="K116" s="1599"/>
      <c r="L116" s="1599"/>
      <c r="M116" s="1599"/>
      <c r="N116" s="641">
        <f t="shared" si="3"/>
        <v>0</v>
      </c>
    </row>
    <row r="117" spans="1:14">
      <c r="A117" s="1586">
        <v>11</v>
      </c>
      <c r="B117" s="1586"/>
      <c r="C117" s="633">
        <v>1</v>
      </c>
      <c r="D117" s="634">
        <v>100220</v>
      </c>
      <c r="E117" s="1598">
        <v>37820</v>
      </c>
      <c r="F117" s="1598"/>
      <c r="G117" s="1598"/>
      <c r="H117" s="634">
        <v>138040</v>
      </c>
      <c r="I117" s="636"/>
      <c r="K117" s="1599"/>
      <c r="L117" s="1599"/>
      <c r="M117" s="1599"/>
      <c r="N117" s="641">
        <f t="shared" si="3"/>
        <v>0</v>
      </c>
    </row>
    <row r="118" spans="1:14">
      <c r="A118" s="1586">
        <v>12</v>
      </c>
      <c r="B118" s="1586"/>
      <c r="C118" s="633">
        <v>1</v>
      </c>
      <c r="D118" s="634">
        <v>223850</v>
      </c>
      <c r="E118" s="1598">
        <v>51630</v>
      </c>
      <c r="F118" s="1598"/>
      <c r="G118" s="1598"/>
      <c r="H118" s="634">
        <v>275480</v>
      </c>
      <c r="I118" s="636">
        <v>1</v>
      </c>
      <c r="J118" s="629">
        <v>1536640</v>
      </c>
      <c r="K118" s="1599">
        <v>166200</v>
      </c>
      <c r="L118" s="1599"/>
      <c r="M118" s="1599"/>
      <c r="N118" s="641">
        <f t="shared" si="3"/>
        <v>1702840</v>
      </c>
    </row>
    <row r="119" spans="1:14">
      <c r="A119" s="1586">
        <v>13</v>
      </c>
      <c r="B119" s="1586"/>
      <c r="C119" s="633">
        <v>1</v>
      </c>
      <c r="D119" s="634">
        <v>709290</v>
      </c>
      <c r="E119" s="1598">
        <v>63080</v>
      </c>
      <c r="F119" s="1598"/>
      <c r="G119" s="1598"/>
      <c r="H119" s="634">
        <v>772370</v>
      </c>
      <c r="I119" s="636"/>
      <c r="K119" s="1599"/>
      <c r="L119" s="1599"/>
      <c r="M119" s="1599"/>
      <c r="N119" s="641">
        <f t="shared" si="3"/>
        <v>0</v>
      </c>
    </row>
    <row r="120" spans="1:14">
      <c r="A120" s="1586">
        <v>18</v>
      </c>
      <c r="B120" s="1586"/>
      <c r="C120" s="633">
        <v>1</v>
      </c>
      <c r="D120" s="634">
        <v>1688840</v>
      </c>
      <c r="E120" s="1598">
        <v>146430</v>
      </c>
      <c r="F120" s="1598"/>
      <c r="G120" s="1598"/>
      <c r="H120" s="634">
        <v>1835270</v>
      </c>
      <c r="I120" s="636"/>
      <c r="K120" s="1599"/>
      <c r="L120" s="1599"/>
      <c r="M120" s="1599"/>
      <c r="N120" s="641">
        <f t="shared" si="3"/>
        <v>0</v>
      </c>
    </row>
    <row r="121" spans="1:14">
      <c r="A121" s="1605" t="s">
        <v>785</v>
      </c>
      <c r="B121" s="1605"/>
      <c r="C121" s="637">
        <f>SUM(C108:C120)</f>
        <v>174</v>
      </c>
      <c r="D121" s="638">
        <f>SUM(D108:D120)</f>
        <v>17817070</v>
      </c>
      <c r="E121" s="1606">
        <f>SUM(E108:G120)</f>
        <v>835720</v>
      </c>
      <c r="F121" s="1606"/>
      <c r="G121" s="1606"/>
      <c r="H121" s="638">
        <f>SUM(H108:H120)</f>
        <v>18652790</v>
      </c>
      <c r="I121" s="639"/>
      <c r="J121" s="629">
        <f>SUM(J108:J120)</f>
        <v>27517190</v>
      </c>
      <c r="K121" s="1599">
        <f>SUM(K108:M120)</f>
        <v>722590</v>
      </c>
      <c r="L121" s="1599"/>
      <c r="M121" s="1599"/>
      <c r="N121" s="641">
        <f>SUM(N108:N120)</f>
        <v>28239780</v>
      </c>
    </row>
  </sheetData>
  <mergeCells count="261">
    <mergeCell ref="A17:A18"/>
    <mergeCell ref="B17:C17"/>
    <mergeCell ref="D17:E17"/>
    <mergeCell ref="A1:E1"/>
    <mergeCell ref="D3:E3"/>
    <mergeCell ref="O50:O51"/>
    <mergeCell ref="A46:O46"/>
    <mergeCell ref="B48:I48"/>
    <mergeCell ref="N49:O49"/>
    <mergeCell ref="A15:E15"/>
    <mergeCell ref="A29:E29"/>
    <mergeCell ref="A31:A32"/>
    <mergeCell ref="B31:C31"/>
    <mergeCell ref="D31:E31"/>
    <mergeCell ref="A65:B65"/>
    <mergeCell ref="K65:M65"/>
    <mergeCell ref="E65:G65"/>
    <mergeCell ref="B47:G47"/>
    <mergeCell ref="E51:G51"/>
    <mergeCell ref="A50:B51"/>
    <mergeCell ref="C50:H50"/>
    <mergeCell ref="K60:M60"/>
    <mergeCell ref="K51:M51"/>
    <mergeCell ref="I50:N50"/>
    <mergeCell ref="K52:M52"/>
    <mergeCell ref="K53:M53"/>
    <mergeCell ref="K54:M54"/>
    <mergeCell ref="A60:B60"/>
    <mergeCell ref="E60:G60"/>
    <mergeCell ref="A56:B56"/>
    <mergeCell ref="K64:M64"/>
    <mergeCell ref="A116:B116"/>
    <mergeCell ref="E116:G116"/>
    <mergeCell ref="K116:M116"/>
    <mergeCell ref="A117:B117"/>
    <mergeCell ref="E117:G117"/>
    <mergeCell ref="K117:M117"/>
    <mergeCell ref="A114:B114"/>
    <mergeCell ref="E114:G114"/>
    <mergeCell ref="B3:C3"/>
    <mergeCell ref="A3:A4"/>
    <mergeCell ref="K114:M114"/>
    <mergeCell ref="A115:B115"/>
    <mergeCell ref="E115:G115"/>
    <mergeCell ref="K115:M115"/>
    <mergeCell ref="A112:B112"/>
    <mergeCell ref="E112:G112"/>
    <mergeCell ref="K112:M112"/>
    <mergeCell ref="A113:B113"/>
    <mergeCell ref="E113:G113"/>
    <mergeCell ref="K113:M113"/>
    <mergeCell ref="A110:B110"/>
    <mergeCell ref="E110:G110"/>
    <mergeCell ref="K110:M110"/>
    <mergeCell ref="A111:B111"/>
    <mergeCell ref="A120:B120"/>
    <mergeCell ref="E120:G120"/>
    <mergeCell ref="K120:M120"/>
    <mergeCell ref="A121:B121"/>
    <mergeCell ref="E121:G121"/>
    <mergeCell ref="K121:M121"/>
    <mergeCell ref="A118:B118"/>
    <mergeCell ref="E118:G118"/>
    <mergeCell ref="K118:M118"/>
    <mergeCell ref="A119:B119"/>
    <mergeCell ref="E119:G119"/>
    <mergeCell ref="K119:M119"/>
    <mergeCell ref="E111:G111"/>
    <mergeCell ref="K111:M111"/>
    <mergeCell ref="A108:B108"/>
    <mergeCell ref="E108:G108"/>
    <mergeCell ref="K108:M108"/>
    <mergeCell ref="A109:B109"/>
    <mergeCell ref="E109:G109"/>
    <mergeCell ref="K109:M109"/>
    <mergeCell ref="B103:G103"/>
    <mergeCell ref="B104:G104"/>
    <mergeCell ref="H104:I104"/>
    <mergeCell ref="A106:B107"/>
    <mergeCell ref="C106:H106"/>
    <mergeCell ref="I106:N106"/>
    <mergeCell ref="E107:G107"/>
    <mergeCell ref="K107:M107"/>
    <mergeCell ref="A102:N102"/>
    <mergeCell ref="A52:B52"/>
    <mergeCell ref="E52:G52"/>
    <mergeCell ref="A53:B53"/>
    <mergeCell ref="E53:G53"/>
    <mergeCell ref="A62:B62"/>
    <mergeCell ref="E62:G62"/>
    <mergeCell ref="A58:B58"/>
    <mergeCell ref="E58:G58"/>
    <mergeCell ref="A59:B59"/>
    <mergeCell ref="E59:G59"/>
    <mergeCell ref="E56:G56"/>
    <mergeCell ref="A78:B78"/>
    <mergeCell ref="E78:G78"/>
    <mergeCell ref="A75:B75"/>
    <mergeCell ref="E75:G75"/>
    <mergeCell ref="A76:B76"/>
    <mergeCell ref="E76:G76"/>
    <mergeCell ref="F70:L70"/>
    <mergeCell ref="B71:J71"/>
    <mergeCell ref="B72:H72"/>
    <mergeCell ref="H78:I78"/>
    <mergeCell ref="J78:N78"/>
    <mergeCell ref="A74:B74"/>
    <mergeCell ref="E74:G74"/>
    <mergeCell ref="A77:B77"/>
    <mergeCell ref="E77:G77"/>
    <mergeCell ref="A81:B81"/>
    <mergeCell ref="E81:G81"/>
    <mergeCell ref="A82:B82"/>
    <mergeCell ref="E82:G82"/>
    <mergeCell ref="A79:B79"/>
    <mergeCell ref="E79:G79"/>
    <mergeCell ref="A80:B80"/>
    <mergeCell ref="E80:G80"/>
    <mergeCell ref="A89:B89"/>
    <mergeCell ref="E89:G89"/>
    <mergeCell ref="A87:B87"/>
    <mergeCell ref="E87:G87"/>
    <mergeCell ref="A88:B88"/>
    <mergeCell ref="E88:G88"/>
    <mergeCell ref="A85:B85"/>
    <mergeCell ref="E85:G85"/>
    <mergeCell ref="A86:B86"/>
    <mergeCell ref="E86:G86"/>
    <mergeCell ref="A83:B83"/>
    <mergeCell ref="E83:G83"/>
    <mergeCell ref="A84:B84"/>
    <mergeCell ref="E84:G84"/>
    <mergeCell ref="K67:M67"/>
    <mergeCell ref="A57:B57"/>
    <mergeCell ref="E57:G57"/>
    <mergeCell ref="A54:B54"/>
    <mergeCell ref="E54:G54"/>
    <mergeCell ref="A55:B55"/>
    <mergeCell ref="K55:M55"/>
    <mergeCell ref="K56:M56"/>
    <mergeCell ref="K57:M57"/>
    <mergeCell ref="K58:M58"/>
    <mergeCell ref="E67:G67"/>
    <mergeCell ref="A63:B63"/>
    <mergeCell ref="E63:G63"/>
    <mergeCell ref="A64:B64"/>
    <mergeCell ref="E64:G64"/>
    <mergeCell ref="A67:B67"/>
    <mergeCell ref="K62:M62"/>
    <mergeCell ref="E55:G55"/>
    <mergeCell ref="K59:M59"/>
    <mergeCell ref="K63:M63"/>
    <mergeCell ref="H82:I82"/>
    <mergeCell ref="J82:N82"/>
    <mergeCell ref="H83:I83"/>
    <mergeCell ref="J83:N83"/>
    <mergeCell ref="N72:P72"/>
    <mergeCell ref="H74:I74"/>
    <mergeCell ref="J74:N74"/>
    <mergeCell ref="H75:I75"/>
    <mergeCell ref="J75:N75"/>
    <mergeCell ref="H76:I76"/>
    <mergeCell ref="J76:N76"/>
    <mergeCell ref="H77:I77"/>
    <mergeCell ref="J77:N77"/>
    <mergeCell ref="H89:I89"/>
    <mergeCell ref="J89:N89"/>
    <mergeCell ref="A61:B61"/>
    <mergeCell ref="E61:G61"/>
    <mergeCell ref="K61:M61"/>
    <mergeCell ref="A66:B66"/>
    <mergeCell ref="E66:G66"/>
    <mergeCell ref="K66:M66"/>
    <mergeCell ref="H84:I84"/>
    <mergeCell ref="J84:N84"/>
    <mergeCell ref="H85:I85"/>
    <mergeCell ref="J85:N85"/>
    <mergeCell ref="H86:I86"/>
    <mergeCell ref="J86:N86"/>
    <mergeCell ref="H87:I87"/>
    <mergeCell ref="J87:N87"/>
    <mergeCell ref="H88:I88"/>
    <mergeCell ref="J88:N88"/>
    <mergeCell ref="H79:I79"/>
    <mergeCell ref="J79:N79"/>
    <mergeCell ref="H80:I80"/>
    <mergeCell ref="J80:N80"/>
    <mergeCell ref="H81:I81"/>
    <mergeCell ref="J81:N81"/>
    <mergeCell ref="X46:AD46"/>
    <mergeCell ref="T47:AB47"/>
    <mergeCell ref="T48:Z48"/>
    <mergeCell ref="AF48:AH48"/>
    <mergeCell ref="S50:T50"/>
    <mergeCell ref="W50:Y50"/>
    <mergeCell ref="Z50:AA50"/>
    <mergeCell ref="AB50:AF50"/>
    <mergeCell ref="S51:T51"/>
    <mergeCell ref="W51:Y51"/>
    <mergeCell ref="Z51:AA51"/>
    <mergeCell ref="AB51:AF51"/>
    <mergeCell ref="S52:T52"/>
    <mergeCell ref="W52:Y52"/>
    <mergeCell ref="Z52:AA52"/>
    <mergeCell ref="AB52:AF52"/>
    <mergeCell ref="S53:T53"/>
    <mergeCell ref="W53:Y53"/>
    <mergeCell ref="Z53:AA53"/>
    <mergeCell ref="AB53:AF53"/>
    <mergeCell ref="S54:T54"/>
    <mergeCell ref="W54:Y54"/>
    <mergeCell ref="Z54:AA54"/>
    <mergeCell ref="AB54:AF54"/>
    <mergeCell ref="S55:T55"/>
    <mergeCell ref="W55:Y55"/>
    <mergeCell ref="Z55:AA55"/>
    <mergeCell ref="AB55:AF55"/>
    <mergeCell ref="S56:T56"/>
    <mergeCell ref="W56:Y56"/>
    <mergeCell ref="Z56:AA56"/>
    <mergeCell ref="AB56:AF56"/>
    <mergeCell ref="S57:T57"/>
    <mergeCell ref="W57:Y57"/>
    <mergeCell ref="Z57:AA57"/>
    <mergeCell ref="AB57:AF57"/>
    <mergeCell ref="S58:T58"/>
    <mergeCell ref="W58:Y58"/>
    <mergeCell ref="Z58:AA58"/>
    <mergeCell ref="AB58:AF58"/>
    <mergeCell ref="S59:T59"/>
    <mergeCell ref="W59:Y59"/>
    <mergeCell ref="Z59:AA59"/>
    <mergeCell ref="AB59:AF59"/>
    <mergeCell ref="S60:T60"/>
    <mergeCell ref="W60:Y60"/>
    <mergeCell ref="Z60:AA60"/>
    <mergeCell ref="AB60:AF60"/>
    <mergeCell ref="S61:T61"/>
    <mergeCell ref="W61:Y61"/>
    <mergeCell ref="Z61:AA61"/>
    <mergeCell ref="AB61:AF61"/>
    <mergeCell ref="S62:T62"/>
    <mergeCell ref="W62:Y62"/>
    <mergeCell ref="Z62:AA62"/>
    <mergeCell ref="AB62:AF62"/>
    <mergeCell ref="S63:T63"/>
    <mergeCell ref="W63:Y63"/>
    <mergeCell ref="Z63:AA63"/>
    <mergeCell ref="AB63:AF63"/>
    <mergeCell ref="S64:T64"/>
    <mergeCell ref="W64:Y64"/>
    <mergeCell ref="Z64:AA64"/>
    <mergeCell ref="AB64:AF64"/>
    <mergeCell ref="S65:T65"/>
    <mergeCell ref="W65:Y65"/>
    <mergeCell ref="Z65:AA65"/>
    <mergeCell ref="AB65:AF65"/>
    <mergeCell ref="S66:T66"/>
    <mergeCell ref="W66:Y66"/>
    <mergeCell ref="Z66:AA66"/>
    <mergeCell ref="AB66:AF66"/>
  </mergeCells>
  <phoneticPr fontId="2" type="noConversion"/>
  <pageMargins left="0.47" right="0.41" top="0.75" bottom="0.75" header="0.3" footer="0.3"/>
  <pageSetup paperSize="9" orientation="portrait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L348"/>
  <sheetViews>
    <sheetView topLeftCell="A334" workbookViewId="0">
      <selection activeCell="J344" sqref="J344"/>
    </sheetView>
  </sheetViews>
  <sheetFormatPr defaultColWidth="8.8984375" defaultRowHeight="14.4"/>
  <cols>
    <col min="1" max="1" width="1.8984375" style="2" customWidth="1"/>
    <col min="2" max="2" width="2.8984375" style="2" customWidth="1"/>
    <col min="3" max="3" width="11.3984375" style="2" customWidth="1"/>
    <col min="4" max="4" width="14.69921875" style="33" customWidth="1"/>
    <col min="5" max="5" width="14.09765625" style="33" customWidth="1"/>
    <col min="6" max="6" width="3.8984375" style="33" customWidth="1"/>
    <col min="7" max="7" width="12.69921875" style="2" customWidth="1"/>
    <col min="8" max="8" width="24.59765625" style="2" customWidth="1"/>
    <col min="9" max="9" width="8.8984375" style="2"/>
    <col min="10" max="10" width="17.796875" style="2" customWidth="1"/>
    <col min="11" max="11" width="8.8984375" style="2"/>
    <col min="12" max="12" width="11.5" style="2" bestFit="1" customWidth="1"/>
    <col min="13" max="16384" width="8.8984375" style="2"/>
  </cols>
  <sheetData>
    <row r="1" spans="1:8" ht="70.5" customHeight="1">
      <c r="A1"/>
    </row>
    <row r="2" spans="1:8" ht="21.75" customHeight="1">
      <c r="A2" s="35" t="s">
        <v>275</v>
      </c>
    </row>
    <row r="3" spans="1:8" ht="48" customHeight="1">
      <c r="A3" s="35"/>
    </row>
    <row r="4" spans="1:8" s="15" customFormat="1" ht="16.5" customHeight="1">
      <c r="A4" s="299" t="s">
        <v>276</v>
      </c>
      <c r="B4" s="45"/>
      <c r="C4" s="45"/>
      <c r="D4" s="45"/>
      <c r="E4" s="45"/>
      <c r="F4" s="363"/>
      <c r="G4" s="45"/>
    </row>
    <row r="5" spans="1:8" s="15" customFormat="1" ht="16.5" customHeight="1">
      <c r="A5" s="1645" t="s">
        <v>87</v>
      </c>
      <c r="B5" s="1645"/>
      <c r="C5" s="1645"/>
      <c r="D5" s="1645"/>
      <c r="E5" s="1645"/>
      <c r="F5" s="1645"/>
      <c r="G5" s="1645"/>
    </row>
    <row r="6" spans="1:8" s="15" customFormat="1" ht="16.5" customHeight="1">
      <c r="A6" s="46" t="s">
        <v>90</v>
      </c>
      <c r="B6" s="46"/>
      <c r="C6" s="46"/>
      <c r="D6" s="46"/>
      <c r="E6" s="46"/>
      <c r="F6" s="46"/>
      <c r="G6" s="46"/>
    </row>
    <row r="7" spans="1:8" s="15" customFormat="1" ht="16.5" customHeight="1">
      <c r="A7" s="46" t="s">
        <v>277</v>
      </c>
      <c r="B7" s="46"/>
      <c r="C7" s="46"/>
      <c r="D7" s="46"/>
      <c r="E7" s="46"/>
      <c r="F7" s="46"/>
      <c r="G7" s="46"/>
    </row>
    <row r="8" spans="1:8" s="15" customFormat="1" ht="16.5" customHeight="1">
      <c r="A8" s="1645" t="s">
        <v>278</v>
      </c>
      <c r="B8" s="1645"/>
      <c r="C8" s="1645"/>
      <c r="D8" s="1645"/>
      <c r="E8" s="1645"/>
      <c r="F8" s="1645"/>
      <c r="G8" s="1645"/>
    </row>
    <row r="9" spans="1:8" ht="2.25" customHeight="1" thickBot="1">
      <c r="A9" s="35"/>
    </row>
    <row r="10" spans="1:8" ht="33.75" customHeight="1">
      <c r="A10" s="48" t="s">
        <v>79</v>
      </c>
      <c r="B10" s="1647" t="s">
        <v>60</v>
      </c>
      <c r="C10" s="1647"/>
      <c r="D10" s="39" t="s">
        <v>279</v>
      </c>
      <c r="E10" s="39" t="s">
        <v>280</v>
      </c>
      <c r="F10" s="410"/>
      <c r="G10" s="47" t="s">
        <v>88</v>
      </c>
      <c r="H10" s="40" t="s">
        <v>61</v>
      </c>
    </row>
    <row r="11" spans="1:8" s="34" customFormat="1" ht="16.5" customHeight="1">
      <c r="A11" s="49">
        <v>1</v>
      </c>
      <c r="B11" s="1646" t="s">
        <v>80</v>
      </c>
      <c r="C11" s="1646"/>
      <c r="D11" s="41">
        <v>31540710</v>
      </c>
      <c r="E11" s="41">
        <v>30915470</v>
      </c>
      <c r="F11" s="41"/>
      <c r="G11" s="42">
        <f t="shared" ref="G11:G16" si="0">E11-D11</f>
        <v>-625240</v>
      </c>
      <c r="H11" s="300" t="s">
        <v>281</v>
      </c>
    </row>
    <row r="12" spans="1:8" s="34" customFormat="1" ht="16.5" customHeight="1">
      <c r="A12" s="49">
        <v>2</v>
      </c>
      <c r="B12" s="1646" t="s">
        <v>64</v>
      </c>
      <c r="C12" s="1646"/>
      <c r="D12" s="41">
        <v>22353730</v>
      </c>
      <c r="E12" s="41">
        <v>24724350</v>
      </c>
      <c r="F12" s="41"/>
      <c r="G12" s="42">
        <f t="shared" si="0"/>
        <v>2370620</v>
      </c>
      <c r="H12" s="300" t="s">
        <v>201</v>
      </c>
    </row>
    <row r="13" spans="1:8" s="34" customFormat="1" ht="16.5" customHeight="1">
      <c r="A13" s="49">
        <v>3</v>
      </c>
      <c r="B13" s="1646" t="s">
        <v>81</v>
      </c>
      <c r="C13" s="1646"/>
      <c r="D13" s="41">
        <v>23175480</v>
      </c>
      <c r="E13" s="41">
        <v>22873570</v>
      </c>
      <c r="F13" s="41"/>
      <c r="G13" s="42">
        <f t="shared" si="0"/>
        <v>-301910</v>
      </c>
      <c r="H13" s="300" t="s">
        <v>201</v>
      </c>
    </row>
    <row r="14" spans="1:8" s="34" customFormat="1" ht="16.5" customHeight="1">
      <c r="A14" s="49">
        <v>4</v>
      </c>
      <c r="B14" s="1646" t="s">
        <v>82</v>
      </c>
      <c r="C14" s="1646"/>
      <c r="D14" s="41">
        <v>980000</v>
      </c>
      <c r="E14" s="41">
        <v>980000</v>
      </c>
      <c r="F14" s="41"/>
      <c r="G14" s="42">
        <f t="shared" si="0"/>
        <v>0</v>
      </c>
      <c r="H14" s="300" t="s">
        <v>0</v>
      </c>
    </row>
    <row r="15" spans="1:8" s="34" customFormat="1" ht="16.5" customHeight="1">
      <c r="A15" s="49">
        <v>5</v>
      </c>
      <c r="B15" s="1646" t="s">
        <v>65</v>
      </c>
      <c r="C15" s="1646"/>
      <c r="D15" s="41">
        <v>1978000</v>
      </c>
      <c r="E15" s="41">
        <v>1978000</v>
      </c>
      <c r="F15" s="41"/>
      <c r="G15" s="42">
        <f t="shared" si="0"/>
        <v>0</v>
      </c>
      <c r="H15" s="300"/>
    </row>
    <row r="16" spans="1:8" s="34" customFormat="1" ht="16.5" customHeight="1">
      <c r="A16" s="49">
        <v>6</v>
      </c>
      <c r="B16" s="1651" t="s">
        <v>191</v>
      </c>
      <c r="C16" s="1652"/>
      <c r="D16" s="41">
        <v>660000</v>
      </c>
      <c r="E16" s="41">
        <f>'부과내역(부과총괄표)2페이지'!E9:G9</f>
        <v>458326</v>
      </c>
      <c r="F16" s="41"/>
      <c r="G16" s="42">
        <f t="shared" si="0"/>
        <v>-201674</v>
      </c>
      <c r="H16" s="300" t="s">
        <v>282</v>
      </c>
    </row>
    <row r="17" spans="1:10" s="34" customFormat="1" ht="16.5" customHeight="1">
      <c r="A17" s="49">
        <v>7</v>
      </c>
      <c r="B17" s="1646" t="s">
        <v>68</v>
      </c>
      <c r="C17" s="1646"/>
      <c r="D17" s="41">
        <v>11022820</v>
      </c>
      <c r="E17" s="41">
        <f>'부과내역(부과총괄표)2페이지'!E10:G10</f>
        <v>1617847</v>
      </c>
      <c r="F17" s="41"/>
      <c r="G17" s="42">
        <f t="shared" ref="G17:G38" si="1">E17-D17</f>
        <v>-9404973</v>
      </c>
      <c r="H17" s="300" t="s">
        <v>89</v>
      </c>
    </row>
    <row r="18" spans="1:10" s="34" customFormat="1" ht="16.5" customHeight="1">
      <c r="A18" s="49">
        <v>8</v>
      </c>
      <c r="B18" s="1646" t="s">
        <v>83</v>
      </c>
      <c r="C18" s="1646"/>
      <c r="D18" s="41">
        <v>12584750</v>
      </c>
      <c r="E18" s="41">
        <v>16638150</v>
      </c>
      <c r="F18" s="41"/>
      <c r="G18" s="42">
        <f t="shared" si="1"/>
        <v>4053400</v>
      </c>
      <c r="H18" s="300" t="s">
        <v>283</v>
      </c>
    </row>
    <row r="19" spans="1:10" s="34" customFormat="1" ht="16.5" customHeight="1">
      <c r="A19" s="49">
        <v>9</v>
      </c>
      <c r="B19" s="1646" t="s">
        <v>66</v>
      </c>
      <c r="C19" s="1646"/>
      <c r="D19" s="41">
        <v>1207840</v>
      </c>
      <c r="E19" s="41">
        <v>1207840</v>
      </c>
      <c r="F19" s="41"/>
      <c r="G19" s="42">
        <f t="shared" si="1"/>
        <v>0</v>
      </c>
      <c r="H19" s="300"/>
    </row>
    <row r="20" spans="1:10" s="34" customFormat="1" ht="16.5" customHeight="1">
      <c r="A20" s="49">
        <v>10</v>
      </c>
      <c r="B20" s="1646" t="s">
        <v>67</v>
      </c>
      <c r="C20" s="1646"/>
      <c r="D20" s="41">
        <v>1571800</v>
      </c>
      <c r="E20" s="41">
        <v>1571800</v>
      </c>
      <c r="F20" s="41"/>
      <c r="G20" s="42">
        <f t="shared" si="1"/>
        <v>0</v>
      </c>
      <c r="H20" s="300" t="s">
        <v>0</v>
      </c>
    </row>
    <row r="21" spans="1:10" s="34" customFormat="1" ht="16.5" customHeight="1">
      <c r="A21" s="49">
        <v>11</v>
      </c>
      <c r="B21" s="1646" t="s">
        <v>69</v>
      </c>
      <c r="C21" s="1646"/>
      <c r="D21" s="41">
        <v>2612330</v>
      </c>
      <c r="E21" s="41">
        <v>2313250</v>
      </c>
      <c r="F21" s="41"/>
      <c r="G21" s="42">
        <f t="shared" si="1"/>
        <v>-299080</v>
      </c>
      <c r="H21" s="300" t="s">
        <v>84</v>
      </c>
    </row>
    <row r="22" spans="1:10" s="34" customFormat="1" ht="16.5" customHeight="1">
      <c r="A22" s="49">
        <v>12</v>
      </c>
      <c r="B22" s="1646" t="s">
        <v>70</v>
      </c>
      <c r="C22" s="1646"/>
      <c r="D22" s="41">
        <v>1650000</v>
      </c>
      <c r="E22" s="41">
        <v>300000</v>
      </c>
      <c r="F22" s="41"/>
      <c r="G22" s="42">
        <f t="shared" si="1"/>
        <v>-1350000</v>
      </c>
      <c r="H22" s="300" t="s">
        <v>74</v>
      </c>
    </row>
    <row r="23" spans="1:10" s="34" customFormat="1" ht="16.5" customHeight="1">
      <c r="A23" s="49">
        <v>13</v>
      </c>
      <c r="B23" s="1646" t="s">
        <v>71</v>
      </c>
      <c r="C23" s="1646"/>
      <c r="D23" s="41">
        <v>0</v>
      </c>
      <c r="E23" s="41">
        <v>2022200</v>
      </c>
      <c r="F23" s="41"/>
      <c r="G23" s="42">
        <f t="shared" si="1"/>
        <v>2022200</v>
      </c>
      <c r="H23" s="300" t="s">
        <v>284</v>
      </c>
    </row>
    <row r="24" spans="1:10" s="34" customFormat="1" ht="16.5" customHeight="1">
      <c r="A24" s="1650">
        <v>14</v>
      </c>
      <c r="B24" s="1653" t="s">
        <v>85</v>
      </c>
      <c r="C24" s="43" t="s">
        <v>44</v>
      </c>
      <c r="D24" s="41">
        <v>12277640</v>
      </c>
      <c r="E24" s="41">
        <v>12913610</v>
      </c>
      <c r="F24" s="41"/>
      <c r="G24" s="42">
        <f t="shared" si="1"/>
        <v>635970</v>
      </c>
      <c r="H24" s="300" t="s">
        <v>0</v>
      </c>
    </row>
    <row r="25" spans="1:10" s="34" customFormat="1" ht="16.5" customHeight="1">
      <c r="A25" s="1650"/>
      <c r="B25" s="1653"/>
      <c r="C25" s="43" t="s">
        <v>43</v>
      </c>
      <c r="D25" s="41">
        <v>9889600</v>
      </c>
      <c r="E25" s="41">
        <v>13380750</v>
      </c>
      <c r="F25" s="41"/>
      <c r="G25" s="42">
        <f t="shared" si="1"/>
        <v>3491150</v>
      </c>
      <c r="H25" s="300" t="s">
        <v>287</v>
      </c>
    </row>
    <row r="26" spans="1:10" s="34" customFormat="1" ht="16.5" customHeight="1">
      <c r="A26" s="1650"/>
      <c r="B26" s="1653"/>
      <c r="C26" s="43" t="s">
        <v>50</v>
      </c>
      <c r="D26" s="41">
        <v>2425210</v>
      </c>
      <c r="E26" s="41">
        <v>3184610</v>
      </c>
      <c r="F26" s="41"/>
      <c r="G26" s="42">
        <f t="shared" si="1"/>
        <v>759400</v>
      </c>
      <c r="H26" s="300" t="s">
        <v>287</v>
      </c>
    </row>
    <row r="27" spans="1:10" s="34" customFormat="1" ht="16.5" customHeight="1">
      <c r="A27" s="1650"/>
      <c r="B27" s="1653"/>
      <c r="C27" s="43" t="s">
        <v>49</v>
      </c>
      <c r="D27" s="42">
        <v>-214850</v>
      </c>
      <c r="E27" s="41">
        <v>-225690</v>
      </c>
      <c r="F27" s="41"/>
      <c r="G27" s="42">
        <f t="shared" si="1"/>
        <v>-10840</v>
      </c>
      <c r="H27" s="301"/>
      <c r="J27" s="50" t="s">
        <v>76</v>
      </c>
    </row>
    <row r="28" spans="1:10" s="34" customFormat="1" ht="16.5" customHeight="1">
      <c r="A28" s="1650"/>
      <c r="B28" s="1653"/>
      <c r="C28" s="43" t="s">
        <v>62</v>
      </c>
      <c r="D28" s="41">
        <f>SUM(D24:D26)+D27</f>
        <v>24377600</v>
      </c>
      <c r="E28" s="41">
        <f>'부과내역(부과총괄표)2페이지'!E21:G21</f>
        <v>29605330</v>
      </c>
      <c r="F28" s="41"/>
      <c r="G28" s="42">
        <f t="shared" si="1"/>
        <v>5227730</v>
      </c>
      <c r="H28" s="300" t="s">
        <v>75</v>
      </c>
    </row>
    <row r="29" spans="1:10" s="34" customFormat="1" ht="16.5" customHeight="1">
      <c r="A29" s="1650">
        <v>15</v>
      </c>
      <c r="B29" s="1653" t="s">
        <v>63</v>
      </c>
      <c r="C29" s="43" t="s">
        <v>72</v>
      </c>
      <c r="D29" s="41">
        <v>48801570</v>
      </c>
      <c r="E29" s="41">
        <v>47274000</v>
      </c>
      <c r="F29" s="41"/>
      <c r="G29" s="42">
        <f t="shared" si="1"/>
        <v>-1527570</v>
      </c>
      <c r="H29" s="300" t="s">
        <v>0</v>
      </c>
    </row>
    <row r="30" spans="1:10" s="34" customFormat="1" ht="16.5" customHeight="1">
      <c r="A30" s="1650"/>
      <c r="B30" s="1653"/>
      <c r="C30" s="43" t="s">
        <v>41</v>
      </c>
      <c r="D30" s="41">
        <v>1274240</v>
      </c>
      <c r="E30" s="41">
        <v>980100</v>
      </c>
      <c r="F30" s="41"/>
      <c r="G30" s="42">
        <f t="shared" si="1"/>
        <v>-294140</v>
      </c>
      <c r="H30" s="300" t="s">
        <v>287</v>
      </c>
    </row>
    <row r="31" spans="1:10" s="34" customFormat="1" ht="16.5" customHeight="1">
      <c r="A31" s="1650"/>
      <c r="B31" s="1653"/>
      <c r="C31" s="43" t="s">
        <v>40</v>
      </c>
      <c r="D31" s="41">
        <v>2636620</v>
      </c>
      <c r="E31" s="41">
        <v>2629580</v>
      </c>
      <c r="F31" s="41"/>
      <c r="G31" s="42">
        <f t="shared" si="1"/>
        <v>-7040</v>
      </c>
      <c r="H31" s="300" t="s">
        <v>287</v>
      </c>
    </row>
    <row r="32" spans="1:10" s="34" customFormat="1" ht="16.5" customHeight="1">
      <c r="A32" s="1650"/>
      <c r="B32" s="1653"/>
      <c r="C32" s="43" t="s">
        <v>39</v>
      </c>
      <c r="D32" s="41">
        <v>17398230</v>
      </c>
      <c r="E32" s="41">
        <v>15648918</v>
      </c>
      <c r="F32" s="41"/>
      <c r="G32" s="42">
        <f t="shared" si="1"/>
        <v>-1749312</v>
      </c>
      <c r="H32" s="300" t="s">
        <v>287</v>
      </c>
    </row>
    <row r="33" spans="1:10" s="34" customFormat="1" ht="20.25" customHeight="1">
      <c r="A33" s="1650"/>
      <c r="B33" s="1653"/>
      <c r="C33" s="158" t="s">
        <v>57</v>
      </c>
      <c r="D33" s="41">
        <v>657060</v>
      </c>
      <c r="E33" s="41">
        <v>606150</v>
      </c>
      <c r="F33" s="41"/>
      <c r="G33" s="42">
        <f t="shared" si="1"/>
        <v>-50910</v>
      </c>
      <c r="H33" s="300" t="s">
        <v>0</v>
      </c>
    </row>
    <row r="34" spans="1:10" s="34" customFormat="1" ht="16.5" customHeight="1">
      <c r="A34" s="1650"/>
      <c r="B34" s="1653"/>
      <c r="C34" s="43" t="s">
        <v>58</v>
      </c>
      <c r="D34" s="41">
        <v>488580</v>
      </c>
      <c r="E34" s="41">
        <v>388580</v>
      </c>
      <c r="F34" s="41"/>
      <c r="G34" s="42">
        <f t="shared" si="1"/>
        <v>-100000</v>
      </c>
      <c r="H34" s="300"/>
    </row>
    <row r="35" spans="1:10" s="34" customFormat="1" ht="16.5" customHeight="1">
      <c r="A35" s="1650"/>
      <c r="B35" s="1653"/>
      <c r="C35" s="43" t="s">
        <v>86</v>
      </c>
      <c r="D35" s="41">
        <v>425000</v>
      </c>
      <c r="E35" s="41">
        <v>360000</v>
      </c>
      <c r="F35" s="41"/>
      <c r="G35" s="42">
        <f t="shared" si="1"/>
        <v>-65000</v>
      </c>
      <c r="H35" s="300"/>
    </row>
    <row r="36" spans="1:10" s="34" customFormat="1" ht="16.5" customHeight="1">
      <c r="A36" s="1650"/>
      <c r="B36" s="1653"/>
      <c r="C36" s="43" t="s">
        <v>73</v>
      </c>
      <c r="D36" s="41">
        <v>3532500</v>
      </c>
      <c r="E36" s="41">
        <f>'부과내역(부과총괄표)2페이지'!E26:G26</f>
        <v>3495000</v>
      </c>
      <c r="F36" s="41"/>
      <c r="G36" s="42">
        <f t="shared" si="1"/>
        <v>-37500</v>
      </c>
      <c r="H36" s="300" t="s">
        <v>286</v>
      </c>
    </row>
    <row r="37" spans="1:10" s="34" customFormat="1" ht="16.5" customHeight="1">
      <c r="A37" s="1650"/>
      <c r="B37" s="1653"/>
      <c r="C37" s="43" t="s">
        <v>62</v>
      </c>
      <c r="D37" s="41">
        <f>SUM(D29:D36)</f>
        <v>75213800</v>
      </c>
      <c r="E37" s="41">
        <f>'부과내역(부과총괄표)2페이지'!E27:G27</f>
        <v>61267810</v>
      </c>
      <c r="F37" s="41"/>
      <c r="G37" s="42">
        <f t="shared" si="1"/>
        <v>-13945990</v>
      </c>
      <c r="H37" s="300" t="s">
        <v>285</v>
      </c>
    </row>
    <row r="38" spans="1:10" ht="18.75" customHeight="1" thickBot="1">
      <c r="A38" s="1648" t="s">
        <v>47</v>
      </c>
      <c r="B38" s="1649"/>
      <c r="C38" s="1649"/>
      <c r="D38" s="44">
        <f>SUM(D11:D23)+D28+D37</f>
        <v>210928860</v>
      </c>
      <c r="E38" s="135">
        <f>'부과내역(부과총괄표)2페이지'!E28:G28</f>
        <v>205574082</v>
      </c>
      <c r="F38" s="135"/>
      <c r="G38" s="51">
        <f t="shared" si="1"/>
        <v>-5354778</v>
      </c>
      <c r="H38" s="52"/>
      <c r="J38" s="138">
        <f>SUM(E11:E23)+E28+E37</f>
        <v>198473943</v>
      </c>
    </row>
    <row r="39" spans="1:10" ht="16.2">
      <c r="A39" s="1645" t="s">
        <v>91</v>
      </c>
      <c r="B39" s="1645"/>
      <c r="C39" s="1645"/>
      <c r="D39" s="1645"/>
      <c r="E39" s="1645"/>
      <c r="F39" s="1645"/>
      <c r="G39" s="1645"/>
    </row>
    <row r="40" spans="1:10" ht="16.2">
      <c r="A40" s="1645" t="s">
        <v>92</v>
      </c>
      <c r="B40" s="1645"/>
      <c r="C40" s="1645"/>
      <c r="D40" s="1645"/>
      <c r="E40" s="1645"/>
      <c r="F40" s="1645"/>
      <c r="G40" s="1645"/>
    </row>
    <row r="41" spans="1:10">
      <c r="A41" s="2" t="s">
        <v>273</v>
      </c>
    </row>
    <row r="42" spans="1:10" ht="27" customHeight="1"/>
    <row r="43" spans="1:10" ht="40.799999999999997" customHeight="1"/>
    <row r="44" spans="1:10" ht="27" customHeight="1">
      <c r="A44" s="1617" t="s">
        <v>288</v>
      </c>
      <c r="B44" s="1617"/>
      <c r="C44" s="1617"/>
      <c r="D44" s="1617"/>
      <c r="E44" s="1617"/>
      <c r="F44" s="1617"/>
      <c r="G44" s="1617"/>
      <c r="H44" s="1617"/>
    </row>
    <row r="45" spans="1:10" ht="19.8" customHeight="1" thickBot="1">
      <c r="A45" s="35" t="s">
        <v>531</v>
      </c>
    </row>
    <row r="46" spans="1:10" ht="40.799999999999997" customHeight="1">
      <c r="A46" s="1637" t="s">
        <v>289</v>
      </c>
      <c r="B46" s="1638"/>
      <c r="C46" s="1639"/>
      <c r="D46" s="39" t="s">
        <v>532</v>
      </c>
      <c r="E46" s="39" t="s">
        <v>533</v>
      </c>
      <c r="F46" s="1640" t="s">
        <v>534</v>
      </c>
      <c r="G46" s="1641"/>
      <c r="H46" s="40" t="s">
        <v>61</v>
      </c>
    </row>
    <row r="47" spans="1:10" ht="23.4" customHeight="1">
      <c r="A47" s="1625" t="s">
        <v>80</v>
      </c>
      <c r="B47" s="1626"/>
      <c r="C47" s="1627"/>
      <c r="D47" s="41">
        <v>248890</v>
      </c>
      <c r="E47" s="41">
        <v>246930</v>
      </c>
      <c r="F47" s="412" t="s">
        <v>405</v>
      </c>
      <c r="G47" s="411">
        <v>1960</v>
      </c>
      <c r="H47" s="409" t="s">
        <v>538</v>
      </c>
    </row>
    <row r="48" spans="1:10" ht="23.4" customHeight="1">
      <c r="A48" s="1625" t="s">
        <v>64</v>
      </c>
      <c r="B48" s="1626"/>
      <c r="C48" s="1627"/>
      <c r="D48" s="41">
        <v>221210</v>
      </c>
      <c r="E48" s="41">
        <v>191550</v>
      </c>
      <c r="F48" s="412" t="s">
        <v>405</v>
      </c>
      <c r="G48" s="411">
        <v>29660</v>
      </c>
      <c r="H48" s="409" t="s">
        <v>539</v>
      </c>
    </row>
    <row r="49" spans="1:10" ht="23.4" customHeight="1">
      <c r="A49" s="1625" t="s">
        <v>81</v>
      </c>
      <c r="B49" s="1626"/>
      <c r="C49" s="1627"/>
      <c r="D49" s="41">
        <v>203580</v>
      </c>
      <c r="E49" s="41">
        <v>222605</v>
      </c>
      <c r="F49" s="412" t="s">
        <v>406</v>
      </c>
      <c r="G49" s="411">
        <v>19025</v>
      </c>
      <c r="H49" s="409" t="s">
        <v>540</v>
      </c>
    </row>
    <row r="50" spans="1:10" ht="23.4" customHeight="1">
      <c r="A50" s="1625" t="s">
        <v>82</v>
      </c>
      <c r="B50" s="1626"/>
      <c r="C50" s="1627"/>
      <c r="D50" s="41">
        <v>0</v>
      </c>
      <c r="E50" s="41">
        <v>0</v>
      </c>
      <c r="F50" s="412" t="s">
        <v>151</v>
      </c>
      <c r="G50" s="411">
        <v>0</v>
      </c>
      <c r="H50" s="409" t="s">
        <v>541</v>
      </c>
    </row>
    <row r="51" spans="1:10" ht="23.4" customHeight="1">
      <c r="A51" s="1625" t="s">
        <v>65</v>
      </c>
      <c r="B51" s="1626"/>
      <c r="C51" s="1627"/>
      <c r="D51" s="41">
        <v>0</v>
      </c>
      <c r="E51" s="41">
        <v>0</v>
      </c>
      <c r="F51" s="412" t="s">
        <v>151</v>
      </c>
      <c r="G51" s="411">
        <v>0</v>
      </c>
      <c r="H51" s="409" t="s">
        <v>400</v>
      </c>
    </row>
    <row r="52" spans="1:10" ht="23.4" customHeight="1">
      <c r="A52" s="1625" t="s">
        <v>189</v>
      </c>
      <c r="B52" s="1626"/>
      <c r="C52" s="1627"/>
      <c r="D52" s="41">
        <v>0</v>
      </c>
      <c r="E52" s="41">
        <v>0</v>
      </c>
      <c r="F52" s="412"/>
      <c r="G52" s="411" t="s">
        <v>340</v>
      </c>
      <c r="H52" s="409" t="s">
        <v>282</v>
      </c>
    </row>
    <row r="53" spans="1:10" ht="23.4" customHeight="1">
      <c r="A53" s="1625" t="s">
        <v>68</v>
      </c>
      <c r="B53" s="1626"/>
      <c r="C53" s="1627"/>
      <c r="D53" s="41">
        <v>0</v>
      </c>
      <c r="E53" s="41">
        <v>0</v>
      </c>
      <c r="F53" s="412" t="s">
        <v>151</v>
      </c>
      <c r="G53" s="411" t="s">
        <v>535</v>
      </c>
      <c r="H53" s="409" t="s">
        <v>542</v>
      </c>
    </row>
    <row r="54" spans="1:10" ht="23.4" customHeight="1">
      <c r="A54" s="1625" t="s">
        <v>83</v>
      </c>
      <c r="B54" s="1626"/>
      <c r="C54" s="1627"/>
      <c r="D54" s="41">
        <v>16638150</v>
      </c>
      <c r="E54" s="41">
        <v>16638150</v>
      </c>
      <c r="F54" s="412"/>
      <c r="G54" s="411" t="s">
        <v>340</v>
      </c>
      <c r="H54" s="409" t="s">
        <v>404</v>
      </c>
    </row>
    <row r="55" spans="1:10" ht="23.4" customHeight="1">
      <c r="A55" s="1625" t="s">
        <v>66</v>
      </c>
      <c r="B55" s="1626"/>
      <c r="C55" s="1627"/>
      <c r="D55" s="41">
        <v>0</v>
      </c>
      <c r="E55" s="41">
        <v>0</v>
      </c>
      <c r="F55" s="412" t="s">
        <v>151</v>
      </c>
      <c r="G55" s="411" t="s">
        <v>535</v>
      </c>
      <c r="H55" s="409" t="s">
        <v>402</v>
      </c>
    </row>
    <row r="56" spans="1:10" ht="23.4" customHeight="1">
      <c r="A56" s="1625" t="s">
        <v>67</v>
      </c>
      <c r="B56" s="1626"/>
      <c r="C56" s="1627"/>
      <c r="D56" s="41">
        <v>1571800</v>
      </c>
      <c r="E56" s="41">
        <v>1571800</v>
      </c>
      <c r="F56" s="412"/>
      <c r="G56" s="411" t="s">
        <v>340</v>
      </c>
      <c r="H56" s="409" t="s">
        <v>0</v>
      </c>
    </row>
    <row r="57" spans="1:10" ht="23.4" customHeight="1">
      <c r="A57" s="1625" t="s">
        <v>69</v>
      </c>
      <c r="B57" s="1626"/>
      <c r="C57" s="1627"/>
      <c r="D57" s="41">
        <v>2121490</v>
      </c>
      <c r="E57" s="41">
        <v>2221340</v>
      </c>
      <c r="F57" s="412" t="s">
        <v>406</v>
      </c>
      <c r="G57" s="411">
        <v>99850</v>
      </c>
      <c r="H57" s="409" t="s">
        <v>84</v>
      </c>
    </row>
    <row r="58" spans="1:10" ht="23.4" customHeight="1">
      <c r="A58" s="1625" t="s">
        <v>70</v>
      </c>
      <c r="B58" s="1626"/>
      <c r="C58" s="1627"/>
      <c r="D58" s="41">
        <v>1206940</v>
      </c>
      <c r="E58" s="41">
        <v>1357700</v>
      </c>
      <c r="F58" s="412" t="s">
        <v>406</v>
      </c>
      <c r="G58" s="411">
        <v>150796</v>
      </c>
      <c r="H58" s="409" t="s">
        <v>0</v>
      </c>
    </row>
    <row r="59" spans="1:10" ht="23.4" customHeight="1">
      <c r="A59" s="1631" t="s">
        <v>85</v>
      </c>
      <c r="B59" s="1632"/>
      <c r="C59" s="303" t="s">
        <v>44</v>
      </c>
      <c r="D59" s="41">
        <v>12103920</v>
      </c>
      <c r="E59" s="41">
        <v>10549900</v>
      </c>
      <c r="F59" s="412" t="s">
        <v>405</v>
      </c>
      <c r="G59" s="411">
        <v>1554020</v>
      </c>
      <c r="H59" s="409" t="s">
        <v>75</v>
      </c>
      <c r="J59" s="138">
        <f>E59-D59:D59</f>
        <v>-1554020</v>
      </c>
    </row>
    <row r="60" spans="1:10" ht="23.4" customHeight="1">
      <c r="A60" s="1633"/>
      <c r="B60" s="1634"/>
      <c r="C60" s="303" t="s">
        <v>43</v>
      </c>
      <c r="D60" s="41">
        <v>12533400</v>
      </c>
      <c r="E60" s="41">
        <v>10907100</v>
      </c>
      <c r="F60" s="412" t="s">
        <v>405</v>
      </c>
      <c r="G60" s="411">
        <v>1626300</v>
      </c>
      <c r="H60" s="409" t="s">
        <v>75</v>
      </c>
      <c r="J60" s="138">
        <f t="shared" ref="J60:J72" si="2">E60-D60:D60</f>
        <v>-1626300</v>
      </c>
    </row>
    <row r="61" spans="1:10" ht="23.4" customHeight="1">
      <c r="A61" s="1633"/>
      <c r="B61" s="1634"/>
      <c r="C61" s="303" t="s">
        <v>50</v>
      </c>
      <c r="D61" s="41">
        <v>2687433</v>
      </c>
      <c r="E61" s="41">
        <v>2338720</v>
      </c>
      <c r="F61" s="412" t="s">
        <v>405</v>
      </c>
      <c r="G61" s="411">
        <v>348713</v>
      </c>
      <c r="H61" s="409" t="s">
        <v>75</v>
      </c>
      <c r="J61" s="138">
        <f t="shared" si="2"/>
        <v>-348713</v>
      </c>
    </row>
    <row r="62" spans="1:10" ht="23.4" customHeight="1">
      <c r="A62" s="1633"/>
      <c r="B62" s="1634"/>
      <c r="C62" s="303" t="s">
        <v>49</v>
      </c>
      <c r="D62" s="42">
        <v>-226880</v>
      </c>
      <c r="E62" s="41">
        <v>-226880</v>
      </c>
      <c r="F62" s="412" t="s">
        <v>151</v>
      </c>
      <c r="G62" s="411" t="s">
        <v>535</v>
      </c>
      <c r="H62" s="409" t="s">
        <v>75</v>
      </c>
      <c r="J62" s="138">
        <f t="shared" si="2"/>
        <v>0</v>
      </c>
    </row>
    <row r="63" spans="1:10" ht="23.4" customHeight="1">
      <c r="A63" s="1635"/>
      <c r="B63" s="1636"/>
      <c r="C63" s="303" t="s">
        <v>62</v>
      </c>
      <c r="D63" s="41">
        <f>SUM(D59:D61)+D62</f>
        <v>27097873</v>
      </c>
      <c r="E63" s="41">
        <f>SUM(E59:E61)+E62</f>
        <v>23568840</v>
      </c>
      <c r="F63" s="412" t="s">
        <v>405</v>
      </c>
      <c r="G63" s="411">
        <v>3529033</v>
      </c>
      <c r="H63" s="409" t="s">
        <v>75</v>
      </c>
      <c r="J63" s="138">
        <f t="shared" si="2"/>
        <v>-3529033</v>
      </c>
    </row>
    <row r="64" spans="1:10" ht="23.4" customHeight="1">
      <c r="A64" s="1631" t="s">
        <v>63</v>
      </c>
      <c r="B64" s="1632"/>
      <c r="C64" s="303" t="s">
        <v>72</v>
      </c>
      <c r="D64" s="41">
        <v>50082850</v>
      </c>
      <c r="E64" s="41">
        <v>38346350</v>
      </c>
      <c r="F64" s="412" t="s">
        <v>536</v>
      </c>
      <c r="G64" s="411">
        <v>11736500</v>
      </c>
      <c r="H64" s="409" t="s">
        <v>75</v>
      </c>
      <c r="J64" s="138">
        <f t="shared" si="2"/>
        <v>-11736500</v>
      </c>
    </row>
    <row r="65" spans="1:10" ht="23.4" customHeight="1">
      <c r="A65" s="1633"/>
      <c r="B65" s="1634"/>
      <c r="C65" s="303" t="s">
        <v>41</v>
      </c>
      <c r="D65" s="41">
        <v>1158960</v>
      </c>
      <c r="E65" s="41">
        <v>1034220</v>
      </c>
      <c r="F65" s="412" t="s">
        <v>537</v>
      </c>
      <c r="G65" s="411">
        <v>124740</v>
      </c>
      <c r="H65" s="409" t="s">
        <v>75</v>
      </c>
      <c r="J65" s="138">
        <f t="shared" si="2"/>
        <v>-124740</v>
      </c>
    </row>
    <row r="66" spans="1:10" ht="23.4" customHeight="1">
      <c r="A66" s="1633"/>
      <c r="B66" s="1634"/>
      <c r="C66" s="303" t="s">
        <v>40</v>
      </c>
      <c r="D66" s="41">
        <v>2643580</v>
      </c>
      <c r="E66" s="41">
        <v>2491300</v>
      </c>
      <c r="F66" s="412" t="s">
        <v>405</v>
      </c>
      <c r="G66" s="411">
        <v>152280</v>
      </c>
      <c r="H66" s="409" t="s">
        <v>75</v>
      </c>
      <c r="J66" s="138">
        <f t="shared" si="2"/>
        <v>-152280</v>
      </c>
    </row>
    <row r="67" spans="1:10" ht="23.4" customHeight="1">
      <c r="A67" s="1633"/>
      <c r="B67" s="1634"/>
      <c r="C67" s="303" t="s">
        <v>39</v>
      </c>
      <c r="D67" s="41">
        <v>19086258</v>
      </c>
      <c r="E67" s="41">
        <v>12642180</v>
      </c>
      <c r="F67" s="412" t="s">
        <v>537</v>
      </c>
      <c r="G67" s="411">
        <v>6444078</v>
      </c>
      <c r="H67" s="1642" t="s">
        <v>395</v>
      </c>
      <c r="J67" s="138">
        <f t="shared" si="2"/>
        <v>-6444078</v>
      </c>
    </row>
    <row r="68" spans="1:10" ht="23.4" customHeight="1">
      <c r="A68" s="1633"/>
      <c r="B68" s="1634"/>
      <c r="C68" s="158" t="s">
        <v>57</v>
      </c>
      <c r="D68" s="41">
        <v>591450</v>
      </c>
      <c r="E68" s="41">
        <v>502730</v>
      </c>
      <c r="F68" s="412" t="s">
        <v>405</v>
      </c>
      <c r="G68" s="411">
        <v>88720</v>
      </c>
      <c r="H68" s="1643"/>
      <c r="J68" s="138">
        <f t="shared" si="2"/>
        <v>-88720</v>
      </c>
    </row>
    <row r="69" spans="1:10" ht="23.4" customHeight="1">
      <c r="A69" s="1633"/>
      <c r="B69" s="1634"/>
      <c r="C69" s="303" t="s">
        <v>58</v>
      </c>
      <c r="D69" s="41">
        <v>499570</v>
      </c>
      <c r="E69" s="41">
        <v>499570</v>
      </c>
      <c r="F69" s="412"/>
      <c r="G69" s="411" t="s">
        <v>340</v>
      </c>
      <c r="H69" s="1643"/>
      <c r="J69" s="138">
        <f t="shared" si="2"/>
        <v>0</v>
      </c>
    </row>
    <row r="70" spans="1:10" ht="23.4" customHeight="1">
      <c r="A70" s="1633"/>
      <c r="B70" s="1634"/>
      <c r="C70" s="303" t="s">
        <v>86</v>
      </c>
      <c r="D70" s="41">
        <v>720000</v>
      </c>
      <c r="E70" s="41">
        <v>550000</v>
      </c>
      <c r="F70" s="412" t="s">
        <v>537</v>
      </c>
      <c r="G70" s="411">
        <v>170000</v>
      </c>
      <c r="H70" s="1644"/>
      <c r="J70" s="138">
        <f t="shared" si="2"/>
        <v>-170000</v>
      </c>
    </row>
    <row r="71" spans="1:10" ht="23.4" customHeight="1">
      <c r="A71" s="1633"/>
      <c r="B71" s="1634"/>
      <c r="C71" s="303" t="s">
        <v>73</v>
      </c>
      <c r="D71" s="41">
        <v>3517500</v>
      </c>
      <c r="E71" s="41">
        <v>3520000</v>
      </c>
      <c r="F71" s="412" t="s">
        <v>406</v>
      </c>
      <c r="G71" s="411">
        <v>2500</v>
      </c>
      <c r="H71" s="409" t="s">
        <v>403</v>
      </c>
      <c r="J71" s="138">
        <f t="shared" si="2"/>
        <v>2500</v>
      </c>
    </row>
    <row r="72" spans="1:10" ht="23.4" customHeight="1" thickBot="1">
      <c r="A72" s="1633"/>
      <c r="B72" s="1634"/>
      <c r="C72" s="413" t="s">
        <v>62</v>
      </c>
      <c r="D72" s="414">
        <v>76489148</v>
      </c>
      <c r="E72" s="414">
        <v>58034050</v>
      </c>
      <c r="F72" s="415" t="s">
        <v>537</v>
      </c>
      <c r="G72" s="416">
        <v>18455098</v>
      </c>
      <c r="H72" s="417" t="s">
        <v>0</v>
      </c>
      <c r="J72" s="138">
        <f t="shared" si="2"/>
        <v>-18455098</v>
      </c>
    </row>
    <row r="73" spans="1:10" ht="23.4" customHeight="1" thickBot="1">
      <c r="A73" s="1623" t="s">
        <v>47</v>
      </c>
      <c r="B73" s="1624"/>
      <c r="C73" s="1624"/>
      <c r="D73" s="419">
        <f>SUM(D47:D58)+D63+D72</f>
        <v>125799081</v>
      </c>
      <c r="E73" s="419">
        <f>SUM(E47:E58)+E63+E72</f>
        <v>104052965</v>
      </c>
      <c r="F73" s="420" t="s">
        <v>405</v>
      </c>
      <c r="G73" s="421">
        <v>21746116</v>
      </c>
      <c r="H73" s="418"/>
    </row>
    <row r="74" spans="1:10" ht="27" customHeight="1"/>
    <row r="75" spans="1:10" ht="39" customHeight="1">
      <c r="A75" s="1617" t="s">
        <v>288</v>
      </c>
      <c r="B75" s="1617"/>
      <c r="C75" s="1617"/>
      <c r="D75" s="1617"/>
      <c r="E75" s="1617"/>
      <c r="F75" s="1617"/>
      <c r="G75" s="1617"/>
      <c r="H75" s="1617"/>
    </row>
    <row r="76" spans="1:10" ht="19.8" thickBot="1">
      <c r="A76" s="35" t="s">
        <v>392</v>
      </c>
    </row>
    <row r="77" spans="1:10" ht="28.8">
      <c r="A77" s="1637" t="s">
        <v>289</v>
      </c>
      <c r="B77" s="1638"/>
      <c r="C77" s="1639"/>
      <c r="D77" s="39" t="s">
        <v>393</v>
      </c>
      <c r="E77" s="39" t="s">
        <v>394</v>
      </c>
      <c r="F77" s="410"/>
      <c r="G77" s="47" t="s">
        <v>88</v>
      </c>
      <c r="H77" s="40" t="s">
        <v>61</v>
      </c>
    </row>
    <row r="78" spans="1:10" ht="23.4" customHeight="1">
      <c r="A78" s="1625" t="s">
        <v>80</v>
      </c>
      <c r="B78" s="1626"/>
      <c r="C78" s="1627"/>
      <c r="D78" s="41">
        <v>30821080</v>
      </c>
      <c r="E78" s="41">
        <v>248890</v>
      </c>
      <c r="F78" s="41"/>
      <c r="G78" s="42">
        <f t="shared" ref="G78:G105" si="3">E78-D78</f>
        <v>-30572190</v>
      </c>
      <c r="H78" s="409" t="s">
        <v>396</v>
      </c>
    </row>
    <row r="79" spans="1:10" ht="23.4" customHeight="1">
      <c r="A79" s="1625" t="s">
        <v>64</v>
      </c>
      <c r="B79" s="1626"/>
      <c r="C79" s="1627"/>
      <c r="D79" s="41">
        <v>26633880</v>
      </c>
      <c r="E79" s="41">
        <v>221210</v>
      </c>
      <c r="F79" s="41"/>
      <c r="G79" s="42">
        <f t="shared" si="3"/>
        <v>-26412670</v>
      </c>
      <c r="H79" s="409" t="s">
        <v>397</v>
      </c>
    </row>
    <row r="80" spans="1:10" ht="23.4" customHeight="1">
      <c r="A80" s="1625" t="s">
        <v>81</v>
      </c>
      <c r="B80" s="1626"/>
      <c r="C80" s="1627"/>
      <c r="D80" s="41">
        <v>24511580</v>
      </c>
      <c r="E80" s="41">
        <v>203580</v>
      </c>
      <c r="F80" s="41"/>
      <c r="G80" s="42">
        <f t="shared" si="3"/>
        <v>-24308000</v>
      </c>
      <c r="H80" s="409" t="s">
        <v>398</v>
      </c>
    </row>
    <row r="81" spans="1:8" ht="23.4" customHeight="1">
      <c r="A81" s="1625" t="s">
        <v>82</v>
      </c>
      <c r="B81" s="1626"/>
      <c r="C81" s="1627"/>
      <c r="D81" s="41">
        <v>980000</v>
      </c>
      <c r="E81" s="41">
        <v>0</v>
      </c>
      <c r="F81" s="41"/>
      <c r="G81" s="42">
        <f t="shared" si="3"/>
        <v>-980000</v>
      </c>
      <c r="H81" s="409" t="s">
        <v>399</v>
      </c>
    </row>
    <row r="82" spans="1:8" ht="23.4" customHeight="1">
      <c r="A82" s="1625" t="s">
        <v>65</v>
      </c>
      <c r="B82" s="1626"/>
      <c r="C82" s="1627"/>
      <c r="D82" s="41">
        <v>1978000</v>
      </c>
      <c r="E82" s="41">
        <v>0</v>
      </c>
      <c r="F82" s="41"/>
      <c r="G82" s="42">
        <f t="shared" si="3"/>
        <v>-1978000</v>
      </c>
      <c r="H82" s="409" t="s">
        <v>400</v>
      </c>
    </row>
    <row r="83" spans="1:8" ht="23.4" customHeight="1">
      <c r="A83" s="1625" t="s">
        <v>189</v>
      </c>
      <c r="B83" s="1626"/>
      <c r="C83" s="1627"/>
      <c r="D83" s="41">
        <v>0</v>
      </c>
      <c r="E83" s="41">
        <v>0</v>
      </c>
      <c r="F83" s="41"/>
      <c r="G83" s="42">
        <f t="shared" si="3"/>
        <v>0</v>
      </c>
      <c r="H83" s="409" t="s">
        <v>282</v>
      </c>
    </row>
    <row r="84" spans="1:8" ht="23.4" customHeight="1">
      <c r="A84" s="1625" t="s">
        <v>68</v>
      </c>
      <c r="B84" s="1626"/>
      <c r="C84" s="1627"/>
      <c r="D84" s="41">
        <v>3437600</v>
      </c>
      <c r="E84" s="41">
        <v>0</v>
      </c>
      <c r="F84" s="41"/>
      <c r="G84" s="42">
        <f t="shared" si="3"/>
        <v>-3437600</v>
      </c>
      <c r="H84" s="409" t="s">
        <v>401</v>
      </c>
    </row>
    <row r="85" spans="1:8" ht="23.4" customHeight="1">
      <c r="A85" s="1625" t="s">
        <v>83</v>
      </c>
      <c r="B85" s="1626"/>
      <c r="C85" s="1627"/>
      <c r="D85" s="41">
        <v>16638150</v>
      </c>
      <c r="E85" s="41">
        <v>16638150</v>
      </c>
      <c r="F85" s="41"/>
      <c r="G85" s="42">
        <f t="shared" si="3"/>
        <v>0</v>
      </c>
      <c r="H85" s="409" t="s">
        <v>404</v>
      </c>
    </row>
    <row r="86" spans="1:8" ht="23.4" customHeight="1">
      <c r="A86" s="1625" t="s">
        <v>66</v>
      </c>
      <c r="B86" s="1626"/>
      <c r="C86" s="1627"/>
      <c r="D86" s="41">
        <v>1207840</v>
      </c>
      <c r="E86" s="41">
        <v>0</v>
      </c>
      <c r="F86" s="41"/>
      <c r="G86" s="42">
        <f t="shared" si="3"/>
        <v>-1207840</v>
      </c>
      <c r="H86" s="409" t="s">
        <v>402</v>
      </c>
    </row>
    <row r="87" spans="1:8" ht="23.4" customHeight="1">
      <c r="A87" s="1625" t="s">
        <v>67</v>
      </c>
      <c r="B87" s="1626"/>
      <c r="C87" s="1627"/>
      <c r="D87" s="41">
        <v>1571800</v>
      </c>
      <c r="E87" s="41">
        <v>1571800</v>
      </c>
      <c r="F87" s="41"/>
      <c r="G87" s="42">
        <f t="shared" si="3"/>
        <v>0</v>
      </c>
      <c r="H87" s="409" t="s">
        <v>0</v>
      </c>
    </row>
    <row r="88" spans="1:8" ht="23.4" customHeight="1">
      <c r="A88" s="1625" t="s">
        <v>69</v>
      </c>
      <c r="B88" s="1626"/>
      <c r="C88" s="1627"/>
      <c r="D88" s="41">
        <v>2290690</v>
      </c>
      <c r="E88" s="41">
        <v>2121490</v>
      </c>
      <c r="F88" s="41"/>
      <c r="G88" s="42">
        <f t="shared" si="3"/>
        <v>-169200</v>
      </c>
      <c r="H88" s="409" t="s">
        <v>84</v>
      </c>
    </row>
    <row r="89" spans="1:8" ht="23.4" customHeight="1">
      <c r="A89" s="1625" t="s">
        <v>70</v>
      </c>
      <c r="B89" s="1626"/>
      <c r="C89" s="1627"/>
      <c r="D89" s="41">
        <v>0</v>
      </c>
      <c r="E89" s="41">
        <v>1206904</v>
      </c>
      <c r="F89" s="41"/>
      <c r="G89" s="42">
        <f t="shared" si="3"/>
        <v>1206904</v>
      </c>
      <c r="H89" s="409" t="s">
        <v>0</v>
      </c>
    </row>
    <row r="90" spans="1:8" ht="23.4" customHeight="1">
      <c r="A90" s="1654" t="s">
        <v>71</v>
      </c>
      <c r="B90" s="1655"/>
      <c r="C90" s="1656"/>
      <c r="D90" s="41">
        <v>1002500</v>
      </c>
      <c r="E90" s="41">
        <v>0</v>
      </c>
      <c r="F90" s="41"/>
      <c r="G90" s="42">
        <f t="shared" si="3"/>
        <v>-1002500</v>
      </c>
      <c r="H90" s="409" t="s">
        <v>292</v>
      </c>
    </row>
    <row r="91" spans="1:8" ht="23.4" customHeight="1">
      <c r="A91" s="1631" t="s">
        <v>85</v>
      </c>
      <c r="B91" s="1632"/>
      <c r="C91" s="303" t="s">
        <v>44</v>
      </c>
      <c r="D91" s="41">
        <v>13205180</v>
      </c>
      <c r="E91" s="41">
        <v>12103920</v>
      </c>
      <c r="F91" s="41"/>
      <c r="G91" s="42">
        <f t="shared" si="3"/>
        <v>-1101260</v>
      </c>
      <c r="H91" s="409" t="s">
        <v>75</v>
      </c>
    </row>
    <row r="92" spans="1:8" ht="23.4" customHeight="1">
      <c r="A92" s="1633"/>
      <c r="B92" s="1634"/>
      <c r="C92" s="303" t="s">
        <v>43</v>
      </c>
      <c r="D92" s="41">
        <v>13688660</v>
      </c>
      <c r="E92" s="41">
        <v>12533400</v>
      </c>
      <c r="F92" s="41"/>
      <c r="G92" s="42">
        <f t="shared" si="3"/>
        <v>-1155260</v>
      </c>
      <c r="H92" s="409" t="s">
        <v>75</v>
      </c>
    </row>
    <row r="93" spans="1:8" ht="23.4" customHeight="1">
      <c r="A93" s="1633"/>
      <c r="B93" s="1634"/>
      <c r="C93" s="303" t="s">
        <v>50</v>
      </c>
      <c r="D93" s="41">
        <v>3250050</v>
      </c>
      <c r="E93" s="41">
        <v>2687430</v>
      </c>
      <c r="F93" s="41"/>
      <c r="G93" s="42">
        <f t="shared" si="3"/>
        <v>-562620</v>
      </c>
      <c r="H93" s="409" t="s">
        <v>75</v>
      </c>
    </row>
    <row r="94" spans="1:8" ht="23.4" customHeight="1">
      <c r="A94" s="1633"/>
      <c r="B94" s="1634"/>
      <c r="C94" s="303" t="s">
        <v>49</v>
      </c>
      <c r="D94" s="42">
        <v>-231060</v>
      </c>
      <c r="E94" s="41">
        <v>-226880</v>
      </c>
      <c r="F94" s="41"/>
      <c r="G94" s="42">
        <f t="shared" si="3"/>
        <v>4180</v>
      </c>
      <c r="H94" s="409" t="s">
        <v>75</v>
      </c>
    </row>
    <row r="95" spans="1:8" ht="23.4" customHeight="1">
      <c r="A95" s="1635"/>
      <c r="B95" s="1636"/>
      <c r="C95" s="303" t="s">
        <v>62</v>
      </c>
      <c r="D95" s="41">
        <f>SUM(D91:D93)+D94</f>
        <v>29912830</v>
      </c>
      <c r="E95" s="41">
        <f>SUM(E91:E93)+E94</f>
        <v>27097870</v>
      </c>
      <c r="F95" s="41"/>
      <c r="G95" s="42">
        <f t="shared" si="3"/>
        <v>-2814960</v>
      </c>
      <c r="H95" s="409" t="s">
        <v>75</v>
      </c>
    </row>
    <row r="96" spans="1:8" ht="23.4" customHeight="1">
      <c r="A96" s="1631" t="s">
        <v>63</v>
      </c>
      <c r="B96" s="1632"/>
      <c r="C96" s="303" t="s">
        <v>72</v>
      </c>
      <c r="D96" s="41">
        <v>48893950</v>
      </c>
      <c r="E96" s="41">
        <v>50082850</v>
      </c>
      <c r="F96" s="41"/>
      <c r="G96" s="42">
        <f t="shared" si="3"/>
        <v>1188900</v>
      </c>
      <c r="H96" s="409" t="s">
        <v>75</v>
      </c>
    </row>
    <row r="97" spans="1:10" ht="23.4" customHeight="1">
      <c r="A97" s="1633"/>
      <c r="B97" s="1634"/>
      <c r="C97" s="303" t="s">
        <v>41</v>
      </c>
      <c r="D97" s="41">
        <v>1114080</v>
      </c>
      <c r="E97" s="41">
        <v>1158960</v>
      </c>
      <c r="F97" s="41"/>
      <c r="G97" s="42">
        <f t="shared" si="3"/>
        <v>44880</v>
      </c>
      <c r="H97" s="409" t="s">
        <v>75</v>
      </c>
    </row>
    <row r="98" spans="1:10" ht="23.4" customHeight="1">
      <c r="A98" s="1633"/>
      <c r="B98" s="1634"/>
      <c r="C98" s="303" t="s">
        <v>40</v>
      </c>
      <c r="D98" s="41">
        <v>2727760</v>
      </c>
      <c r="E98" s="41">
        <v>2643580</v>
      </c>
      <c r="F98" s="41"/>
      <c r="G98" s="42">
        <f t="shared" si="3"/>
        <v>-84180</v>
      </c>
      <c r="H98" s="409" t="s">
        <v>75</v>
      </c>
    </row>
    <row r="99" spans="1:10" ht="23.4" customHeight="1">
      <c r="A99" s="1633"/>
      <c r="B99" s="1634"/>
      <c r="C99" s="303" t="s">
        <v>39</v>
      </c>
      <c r="D99" s="41">
        <v>14080098</v>
      </c>
      <c r="E99" s="41">
        <v>17275238</v>
      </c>
      <c r="F99" s="41"/>
      <c r="G99" s="42">
        <f t="shared" si="3"/>
        <v>3195140</v>
      </c>
      <c r="H99" s="1642" t="s">
        <v>395</v>
      </c>
    </row>
    <row r="100" spans="1:10" ht="23.4" customHeight="1">
      <c r="A100" s="1633"/>
      <c r="B100" s="1634"/>
      <c r="C100" s="158" t="s">
        <v>57</v>
      </c>
      <c r="D100" s="41">
        <v>618240</v>
      </c>
      <c r="E100" s="41">
        <v>591450</v>
      </c>
      <c r="F100" s="41"/>
      <c r="G100" s="42">
        <f t="shared" si="3"/>
        <v>-26790</v>
      </c>
      <c r="H100" s="1643"/>
    </row>
    <row r="101" spans="1:10" ht="23.4" customHeight="1">
      <c r="A101" s="1633"/>
      <c r="B101" s="1634"/>
      <c r="C101" s="303" t="s">
        <v>58</v>
      </c>
      <c r="D101" s="41">
        <v>499570</v>
      </c>
      <c r="E101" s="41">
        <v>499570</v>
      </c>
      <c r="F101" s="41"/>
      <c r="G101" s="42">
        <f t="shared" si="3"/>
        <v>0</v>
      </c>
      <c r="H101" s="1643"/>
    </row>
    <row r="102" spans="1:10" ht="23.4" customHeight="1">
      <c r="A102" s="1633"/>
      <c r="B102" s="1634"/>
      <c r="C102" s="303" t="s">
        <v>86</v>
      </c>
      <c r="D102" s="41">
        <v>0</v>
      </c>
      <c r="E102" s="41">
        <v>720000</v>
      </c>
      <c r="F102" s="41"/>
      <c r="G102" s="42">
        <f t="shared" si="3"/>
        <v>720000</v>
      </c>
      <c r="H102" s="1644"/>
    </row>
    <row r="103" spans="1:10" ht="23.4" customHeight="1">
      <c r="A103" s="1633"/>
      <c r="B103" s="1634"/>
      <c r="C103" s="303" t="s">
        <v>73</v>
      </c>
      <c r="D103" s="41">
        <v>3525000</v>
      </c>
      <c r="E103" s="41">
        <v>3517500</v>
      </c>
      <c r="F103" s="41"/>
      <c r="G103" s="42">
        <f t="shared" si="3"/>
        <v>-7500</v>
      </c>
      <c r="H103" s="409" t="s">
        <v>403</v>
      </c>
    </row>
    <row r="104" spans="1:10" ht="23.4" customHeight="1">
      <c r="A104" s="1635"/>
      <c r="B104" s="1636"/>
      <c r="C104" s="303" t="s">
        <v>62</v>
      </c>
      <c r="D104" s="41">
        <f>SUM(D96:D103)</f>
        <v>71458698</v>
      </c>
      <c r="E104" s="41">
        <v>76489148</v>
      </c>
      <c r="F104" s="41"/>
      <c r="G104" s="42">
        <f t="shared" si="3"/>
        <v>5030450</v>
      </c>
      <c r="H104" s="409" t="s">
        <v>0</v>
      </c>
    </row>
    <row r="105" spans="1:10" ht="23.4" customHeight="1" thickBot="1">
      <c r="A105" s="1648" t="s">
        <v>47</v>
      </c>
      <c r="B105" s="1649"/>
      <c r="C105" s="1649"/>
      <c r="D105" s="44">
        <f>SUM(D78:D90)+D95+D104</f>
        <v>212444648</v>
      </c>
      <c r="E105" s="44">
        <f>SUM(E78:E90)+E95+E104</f>
        <v>125799042</v>
      </c>
      <c r="F105" s="44"/>
      <c r="G105" s="42">
        <f t="shared" si="3"/>
        <v>-86645606</v>
      </c>
      <c r="H105" s="52"/>
    </row>
    <row r="107" spans="1:10" ht="40.799999999999997" customHeight="1">
      <c r="A107" s="1617" t="s">
        <v>288</v>
      </c>
      <c r="B107" s="1617"/>
      <c r="C107" s="1617"/>
      <c r="D107" s="1617"/>
      <c r="E107" s="1617"/>
      <c r="F107" s="1617"/>
      <c r="G107" s="1617"/>
      <c r="H107" s="1617"/>
    </row>
    <row r="108" spans="1:10" ht="19.8" thickBot="1">
      <c r="A108" s="35" t="s">
        <v>545</v>
      </c>
    </row>
    <row r="109" spans="1:10" ht="28.8">
      <c r="A109" s="1637" t="s">
        <v>289</v>
      </c>
      <c r="B109" s="1638"/>
      <c r="C109" s="1639"/>
      <c r="D109" s="39" t="s">
        <v>546</v>
      </c>
      <c r="E109" s="39" t="s">
        <v>547</v>
      </c>
      <c r="F109" s="1640" t="s">
        <v>534</v>
      </c>
      <c r="G109" s="1641"/>
      <c r="H109" s="40" t="s">
        <v>61</v>
      </c>
    </row>
    <row r="110" spans="1:10" ht="26.4" customHeight="1">
      <c r="A110" s="1625" t="s">
        <v>80</v>
      </c>
      <c r="B110" s="1626"/>
      <c r="C110" s="1627"/>
      <c r="D110" s="41">
        <v>246930</v>
      </c>
      <c r="E110" s="41">
        <v>250050</v>
      </c>
      <c r="F110" s="412" t="s">
        <v>406</v>
      </c>
      <c r="G110" s="411">
        <v>3120</v>
      </c>
      <c r="H110" s="409" t="s">
        <v>549</v>
      </c>
      <c r="J110" s="138">
        <f>SUM(E110-D110)</f>
        <v>3120</v>
      </c>
    </row>
    <row r="111" spans="1:10" ht="26.4" customHeight="1">
      <c r="A111" s="1625" t="s">
        <v>64</v>
      </c>
      <c r="B111" s="1626"/>
      <c r="C111" s="1627"/>
      <c r="D111" s="41">
        <v>191550</v>
      </c>
      <c r="E111" s="41">
        <v>24721310</v>
      </c>
      <c r="F111" s="412" t="s">
        <v>406</v>
      </c>
      <c r="G111" s="411">
        <v>24529760</v>
      </c>
      <c r="H111" s="409" t="s">
        <v>552</v>
      </c>
      <c r="J111" s="138">
        <f t="shared" ref="J111:J134" si="4">SUM(E111-D111)</f>
        <v>24529760</v>
      </c>
    </row>
    <row r="112" spans="1:10" ht="26.4" customHeight="1">
      <c r="A112" s="1625" t="s">
        <v>81</v>
      </c>
      <c r="B112" s="1626"/>
      <c r="C112" s="1627"/>
      <c r="D112" s="41">
        <v>222605</v>
      </c>
      <c r="E112" s="41">
        <v>26794667</v>
      </c>
      <c r="F112" s="412" t="s">
        <v>406</v>
      </c>
      <c r="G112" s="411">
        <v>26572062</v>
      </c>
      <c r="H112" s="409" t="s">
        <v>151</v>
      </c>
      <c r="J112" s="138">
        <f t="shared" si="4"/>
        <v>26572062</v>
      </c>
    </row>
    <row r="113" spans="1:12" ht="26.4" customHeight="1">
      <c r="A113" s="1625" t="s">
        <v>82</v>
      </c>
      <c r="B113" s="1626"/>
      <c r="C113" s="1627"/>
      <c r="D113" s="41">
        <v>0</v>
      </c>
      <c r="E113" s="41">
        <v>0</v>
      </c>
      <c r="F113" s="412" t="s">
        <v>151</v>
      </c>
      <c r="G113" s="411">
        <v>0</v>
      </c>
      <c r="H113" s="409" t="s">
        <v>541</v>
      </c>
      <c r="J113" s="138">
        <f t="shared" si="4"/>
        <v>0</v>
      </c>
    </row>
    <row r="114" spans="1:12" ht="26.4" customHeight="1">
      <c r="A114" s="1625" t="s">
        <v>65</v>
      </c>
      <c r="B114" s="1626"/>
      <c r="C114" s="1627"/>
      <c r="D114" s="41">
        <v>0</v>
      </c>
      <c r="E114" s="41">
        <v>0</v>
      </c>
      <c r="F114" s="412" t="s">
        <v>151</v>
      </c>
      <c r="G114" s="411">
        <v>0</v>
      </c>
      <c r="H114" s="409" t="s">
        <v>400</v>
      </c>
      <c r="J114" s="138">
        <f t="shared" si="4"/>
        <v>0</v>
      </c>
    </row>
    <row r="115" spans="1:12" ht="26.4" customHeight="1">
      <c r="A115" s="1625" t="s">
        <v>189</v>
      </c>
      <c r="B115" s="1626"/>
      <c r="C115" s="1627"/>
      <c r="D115" s="41">
        <v>0</v>
      </c>
      <c r="E115" s="41">
        <v>0</v>
      </c>
      <c r="F115" s="412"/>
      <c r="G115" s="411" t="s">
        <v>151</v>
      </c>
      <c r="H115" s="409" t="s">
        <v>550</v>
      </c>
      <c r="J115" s="138">
        <f t="shared" si="4"/>
        <v>0</v>
      </c>
    </row>
    <row r="116" spans="1:12" ht="26.4" customHeight="1">
      <c r="A116" s="1625" t="s">
        <v>68</v>
      </c>
      <c r="B116" s="1626"/>
      <c r="C116" s="1627"/>
      <c r="D116" s="41">
        <v>0</v>
      </c>
      <c r="E116" s="41">
        <v>0</v>
      </c>
      <c r="F116" s="412" t="s">
        <v>151</v>
      </c>
      <c r="G116" s="411" t="s">
        <v>151</v>
      </c>
      <c r="H116" s="409" t="s">
        <v>551</v>
      </c>
      <c r="J116" s="138">
        <f t="shared" si="4"/>
        <v>0</v>
      </c>
    </row>
    <row r="117" spans="1:12" ht="26.4" customHeight="1">
      <c r="A117" s="1625" t="s">
        <v>83</v>
      </c>
      <c r="B117" s="1626"/>
      <c r="C117" s="1627"/>
      <c r="D117" s="41">
        <v>16638150</v>
      </c>
      <c r="E117" s="41">
        <v>16638150</v>
      </c>
      <c r="F117" s="412"/>
      <c r="G117" s="411" t="s">
        <v>151</v>
      </c>
      <c r="H117" s="409" t="s">
        <v>283</v>
      </c>
      <c r="J117" s="138">
        <f t="shared" si="4"/>
        <v>0</v>
      </c>
    </row>
    <row r="118" spans="1:12" ht="26.4" customHeight="1">
      <c r="A118" s="1625" t="s">
        <v>66</v>
      </c>
      <c r="B118" s="1626"/>
      <c r="C118" s="1627"/>
      <c r="D118" s="41">
        <v>0</v>
      </c>
      <c r="E118" s="41">
        <v>0</v>
      </c>
      <c r="F118" s="412" t="s">
        <v>151</v>
      </c>
      <c r="G118" s="411" t="s">
        <v>151</v>
      </c>
      <c r="H118" s="409" t="s">
        <v>402</v>
      </c>
      <c r="J118" s="138">
        <f t="shared" si="4"/>
        <v>0</v>
      </c>
    </row>
    <row r="119" spans="1:12" ht="26.4" customHeight="1">
      <c r="A119" s="1625" t="s">
        <v>67</v>
      </c>
      <c r="B119" s="1626"/>
      <c r="C119" s="1627"/>
      <c r="D119" s="41">
        <v>1571800</v>
      </c>
      <c r="E119" s="41">
        <v>1571800</v>
      </c>
      <c r="F119" s="412" t="s">
        <v>548</v>
      </c>
      <c r="G119" s="411" t="s">
        <v>548</v>
      </c>
      <c r="H119" s="409" t="s">
        <v>0</v>
      </c>
      <c r="J119" s="138">
        <f t="shared" si="4"/>
        <v>0</v>
      </c>
    </row>
    <row r="120" spans="1:12" ht="26.4" customHeight="1">
      <c r="A120" s="1625" t="s">
        <v>69</v>
      </c>
      <c r="B120" s="1626"/>
      <c r="C120" s="1627"/>
      <c r="D120" s="41">
        <v>2221340</v>
      </c>
      <c r="E120" s="41">
        <v>2186720</v>
      </c>
      <c r="F120" s="412" t="s">
        <v>405</v>
      </c>
      <c r="G120" s="411">
        <v>34620</v>
      </c>
      <c r="H120" s="409" t="s">
        <v>84</v>
      </c>
      <c r="J120" s="138">
        <f t="shared" si="4"/>
        <v>-34620</v>
      </c>
    </row>
    <row r="121" spans="1:12" ht="26.4" customHeight="1">
      <c r="A121" s="1625" t="s">
        <v>70</v>
      </c>
      <c r="B121" s="1626"/>
      <c r="C121" s="1627"/>
      <c r="D121" s="41">
        <v>1357700</v>
      </c>
      <c r="E121" s="41">
        <v>1193000</v>
      </c>
      <c r="F121" s="412" t="s">
        <v>405</v>
      </c>
      <c r="G121" s="411">
        <v>164700</v>
      </c>
      <c r="H121" s="409" t="s">
        <v>0</v>
      </c>
      <c r="J121" s="138">
        <f t="shared" si="4"/>
        <v>-164700</v>
      </c>
    </row>
    <row r="122" spans="1:12" ht="26.4" customHeight="1">
      <c r="A122" s="1631" t="s">
        <v>85</v>
      </c>
      <c r="B122" s="1632"/>
      <c r="C122" s="303" t="s">
        <v>44</v>
      </c>
      <c r="D122" s="41">
        <v>10549900</v>
      </c>
      <c r="E122" s="41">
        <v>12491350</v>
      </c>
      <c r="F122" s="412" t="s">
        <v>406</v>
      </c>
      <c r="G122" s="411">
        <v>1941450</v>
      </c>
      <c r="H122" s="409" t="s">
        <v>75</v>
      </c>
      <c r="J122" s="138">
        <f t="shared" si="4"/>
        <v>1941450</v>
      </c>
    </row>
    <row r="123" spans="1:12" ht="26.4" customHeight="1">
      <c r="A123" s="1633"/>
      <c r="B123" s="1634"/>
      <c r="C123" s="303" t="s">
        <v>43</v>
      </c>
      <c r="D123" s="41">
        <v>10907100</v>
      </c>
      <c r="E123" s="41">
        <v>12938850</v>
      </c>
      <c r="F123" s="412" t="s">
        <v>406</v>
      </c>
      <c r="G123" s="411">
        <v>2031750</v>
      </c>
      <c r="H123" s="409" t="s">
        <v>75</v>
      </c>
      <c r="J123" s="138">
        <f t="shared" si="4"/>
        <v>2031750</v>
      </c>
    </row>
    <row r="124" spans="1:12" ht="26.4" customHeight="1">
      <c r="A124" s="1633"/>
      <c r="B124" s="1634"/>
      <c r="C124" s="303" t="s">
        <v>50</v>
      </c>
      <c r="D124" s="41">
        <v>2338720</v>
      </c>
      <c r="E124" s="41">
        <v>2774370</v>
      </c>
      <c r="F124" s="412" t="s">
        <v>406</v>
      </c>
      <c r="G124" s="411">
        <v>435650</v>
      </c>
      <c r="H124" s="409" t="s">
        <v>75</v>
      </c>
      <c r="J124" s="138">
        <f t="shared" si="4"/>
        <v>435650</v>
      </c>
    </row>
    <row r="125" spans="1:12" ht="26.4" customHeight="1">
      <c r="A125" s="1633"/>
      <c r="B125" s="1634"/>
      <c r="C125" s="303" t="s">
        <v>49</v>
      </c>
      <c r="D125" s="42">
        <v>-226880</v>
      </c>
      <c r="E125" s="41">
        <v>-226880</v>
      </c>
      <c r="F125" s="412" t="s">
        <v>151</v>
      </c>
      <c r="G125" s="411" t="s">
        <v>151</v>
      </c>
      <c r="H125" s="409" t="s">
        <v>75</v>
      </c>
      <c r="J125" s="138">
        <f t="shared" si="4"/>
        <v>0</v>
      </c>
    </row>
    <row r="126" spans="1:12" ht="26.4" customHeight="1">
      <c r="A126" s="1635"/>
      <c r="B126" s="1636"/>
      <c r="C126" s="303" t="s">
        <v>62</v>
      </c>
      <c r="D126" s="41">
        <f>SUM(D122:D124)+D125</f>
        <v>23568840</v>
      </c>
      <c r="E126" s="41">
        <f>SUM(E122:E124)+E125</f>
        <v>27977690</v>
      </c>
      <c r="F126" s="412" t="s">
        <v>406</v>
      </c>
      <c r="G126" s="411">
        <v>4408850</v>
      </c>
      <c r="H126" s="409" t="s">
        <v>75</v>
      </c>
      <c r="J126" s="138">
        <f t="shared" si="4"/>
        <v>4408850</v>
      </c>
    </row>
    <row r="127" spans="1:12" ht="26.4" customHeight="1">
      <c r="A127" s="1631" t="s">
        <v>63</v>
      </c>
      <c r="B127" s="1632"/>
      <c r="C127" s="303" t="s">
        <v>72</v>
      </c>
      <c r="D127" s="41">
        <v>38346350</v>
      </c>
      <c r="E127" s="41">
        <v>40549360</v>
      </c>
      <c r="F127" s="412" t="s">
        <v>406</v>
      </c>
      <c r="G127" s="411">
        <v>2203010</v>
      </c>
      <c r="H127" s="409" t="s">
        <v>75</v>
      </c>
      <c r="J127" s="138">
        <f t="shared" si="4"/>
        <v>2203010</v>
      </c>
      <c r="L127" s="138">
        <f>SUM(J127:J134)</f>
        <v>5811260</v>
      </c>
    </row>
    <row r="128" spans="1:12" ht="26.4" customHeight="1">
      <c r="A128" s="1633"/>
      <c r="B128" s="1634"/>
      <c r="C128" s="303" t="s">
        <v>41</v>
      </c>
      <c r="D128" s="41">
        <v>1034220</v>
      </c>
      <c r="E128" s="41">
        <v>918940</v>
      </c>
      <c r="F128" s="412" t="s">
        <v>405</v>
      </c>
      <c r="G128" s="411">
        <v>115280</v>
      </c>
      <c r="H128" s="409" t="s">
        <v>75</v>
      </c>
      <c r="J128" s="138">
        <f t="shared" si="4"/>
        <v>-115280</v>
      </c>
    </row>
    <row r="129" spans="1:10" ht="26.4" customHeight="1">
      <c r="A129" s="1633"/>
      <c r="B129" s="1634"/>
      <c r="C129" s="303" t="s">
        <v>40</v>
      </c>
      <c r="D129" s="41">
        <v>2491300</v>
      </c>
      <c r="E129" s="41">
        <v>2668800</v>
      </c>
      <c r="F129" s="412" t="s">
        <v>406</v>
      </c>
      <c r="G129" s="411">
        <v>177500</v>
      </c>
      <c r="H129" s="409" t="s">
        <v>75</v>
      </c>
      <c r="J129" s="138">
        <f t="shared" si="4"/>
        <v>177500</v>
      </c>
    </row>
    <row r="130" spans="1:10" ht="26.4" customHeight="1">
      <c r="A130" s="1633"/>
      <c r="B130" s="1634"/>
      <c r="C130" s="303" t="s">
        <v>39</v>
      </c>
      <c r="D130" s="41">
        <v>12642180</v>
      </c>
      <c r="E130" s="41">
        <v>16438660</v>
      </c>
      <c r="F130" s="412" t="s">
        <v>406</v>
      </c>
      <c r="G130" s="411">
        <v>3796480</v>
      </c>
      <c r="H130" s="1642" t="s">
        <v>395</v>
      </c>
      <c r="J130" s="138">
        <f t="shared" si="4"/>
        <v>3796480</v>
      </c>
    </row>
    <row r="131" spans="1:10" ht="26.4" customHeight="1">
      <c r="A131" s="1633"/>
      <c r="B131" s="1634"/>
      <c r="C131" s="158" t="s">
        <v>57</v>
      </c>
      <c r="D131" s="41">
        <v>502730</v>
      </c>
      <c r="E131" s="41">
        <v>439780</v>
      </c>
      <c r="F131" s="412" t="s">
        <v>405</v>
      </c>
      <c r="G131" s="411">
        <v>62950</v>
      </c>
      <c r="H131" s="1643"/>
      <c r="J131" s="138">
        <f t="shared" si="4"/>
        <v>-62950</v>
      </c>
    </row>
    <row r="132" spans="1:10" ht="26.4" customHeight="1">
      <c r="A132" s="1633"/>
      <c r="B132" s="1634"/>
      <c r="C132" s="303" t="s">
        <v>58</v>
      </c>
      <c r="D132" s="41">
        <v>499570</v>
      </c>
      <c r="E132" s="41">
        <v>499570</v>
      </c>
      <c r="F132" s="412"/>
      <c r="G132" s="411" t="s">
        <v>151</v>
      </c>
      <c r="H132" s="1643"/>
      <c r="J132" s="138">
        <f t="shared" si="4"/>
        <v>0</v>
      </c>
    </row>
    <row r="133" spans="1:10" ht="26.4" customHeight="1">
      <c r="A133" s="1633"/>
      <c r="B133" s="1634"/>
      <c r="C133" s="303" t="s">
        <v>86</v>
      </c>
      <c r="D133" s="41">
        <v>550000</v>
      </c>
      <c r="E133" s="41">
        <v>360000</v>
      </c>
      <c r="F133" s="412" t="s">
        <v>405</v>
      </c>
      <c r="G133" s="411">
        <v>190000</v>
      </c>
      <c r="H133" s="1644"/>
      <c r="J133" s="138">
        <f t="shared" si="4"/>
        <v>-190000</v>
      </c>
    </row>
    <row r="134" spans="1:10" ht="26.4" customHeight="1">
      <c r="A134" s="1633"/>
      <c r="B134" s="1634"/>
      <c r="C134" s="303" t="s">
        <v>73</v>
      </c>
      <c r="D134" s="41">
        <v>3520000</v>
      </c>
      <c r="E134" s="41">
        <v>3522500</v>
      </c>
      <c r="F134" s="412" t="s">
        <v>406</v>
      </c>
      <c r="G134" s="411">
        <v>2500</v>
      </c>
      <c r="H134" s="409" t="s">
        <v>403</v>
      </c>
      <c r="J134" s="138">
        <f t="shared" si="4"/>
        <v>2500</v>
      </c>
    </row>
    <row r="135" spans="1:10" ht="26.4" customHeight="1" thickBot="1">
      <c r="A135" s="1633"/>
      <c r="B135" s="1634"/>
      <c r="C135" s="413" t="s">
        <v>62</v>
      </c>
      <c r="D135" s="414">
        <v>58034050</v>
      </c>
      <c r="E135" s="414">
        <v>64098260</v>
      </c>
      <c r="F135" s="415" t="s">
        <v>406</v>
      </c>
      <c r="G135" s="416">
        <v>6064210</v>
      </c>
      <c r="H135" s="417" t="s">
        <v>0</v>
      </c>
      <c r="J135" s="138">
        <f>SUM(J127:J134)</f>
        <v>5811260</v>
      </c>
    </row>
    <row r="136" spans="1:10" ht="26.4" customHeight="1" thickBot="1">
      <c r="A136" s="1623" t="s">
        <v>47</v>
      </c>
      <c r="B136" s="1624"/>
      <c r="C136" s="1624"/>
      <c r="D136" s="419">
        <f>SUM(D110:D121)+D126+D135</f>
        <v>104052965</v>
      </c>
      <c r="E136" s="419">
        <f>SUM(E110:E121)+E126+E135</f>
        <v>165431647</v>
      </c>
      <c r="F136" s="420" t="s">
        <v>406</v>
      </c>
      <c r="G136" s="421">
        <v>61378682</v>
      </c>
      <c r="H136" s="418"/>
      <c r="J136" s="138">
        <f>SUM(J110:J135)</f>
        <v>71345842</v>
      </c>
    </row>
    <row r="137" spans="1:10" ht="21" customHeight="1"/>
    <row r="138" spans="1:10" ht="42.6" customHeight="1">
      <c r="A138" s="1617" t="s">
        <v>288</v>
      </c>
      <c r="B138" s="1617"/>
      <c r="C138" s="1617"/>
      <c r="D138" s="1617"/>
      <c r="E138" s="1617"/>
      <c r="F138" s="1617"/>
      <c r="G138" s="1617"/>
      <c r="H138" s="1617"/>
    </row>
    <row r="139" spans="1:10" ht="19.8" thickBot="1">
      <c r="A139" s="35" t="s">
        <v>732</v>
      </c>
    </row>
    <row r="140" spans="1:10" ht="28.8">
      <c r="A140" s="1637" t="s">
        <v>289</v>
      </c>
      <c r="B140" s="1638"/>
      <c r="C140" s="1639"/>
      <c r="D140" s="39" t="s">
        <v>733</v>
      </c>
      <c r="E140" s="39" t="s">
        <v>734</v>
      </c>
      <c r="F140" s="1640" t="s">
        <v>534</v>
      </c>
      <c r="G140" s="1641"/>
      <c r="H140" s="40" t="s">
        <v>61</v>
      </c>
    </row>
    <row r="141" spans="1:10" ht="27.6" customHeight="1">
      <c r="A141" s="1625" t="s">
        <v>80</v>
      </c>
      <c r="B141" s="1626"/>
      <c r="C141" s="1627"/>
      <c r="D141" s="41">
        <v>250050</v>
      </c>
      <c r="E141" s="41">
        <v>30360060</v>
      </c>
      <c r="F141" s="412" t="s">
        <v>406</v>
      </c>
      <c r="G141" s="411">
        <f>J141</f>
        <v>30110010</v>
      </c>
      <c r="H141" s="409" t="s">
        <v>549</v>
      </c>
      <c r="J141" s="138">
        <f>SUM(E141-D141)</f>
        <v>30110010</v>
      </c>
    </row>
    <row r="142" spans="1:10" ht="27.6" customHeight="1">
      <c r="A142" s="1625" t="s">
        <v>64</v>
      </c>
      <c r="B142" s="1626"/>
      <c r="C142" s="1627"/>
      <c r="D142" s="41">
        <v>24721310</v>
      </c>
      <c r="E142" s="41">
        <v>26922900</v>
      </c>
      <c r="F142" s="412" t="s">
        <v>406</v>
      </c>
      <c r="G142" s="411">
        <f t="shared" ref="G142:G164" si="5">J142</f>
        <v>2201590</v>
      </c>
      <c r="H142" s="409" t="s">
        <v>552</v>
      </c>
      <c r="J142" s="138">
        <f t="shared" ref="J142:J165" si="6">SUM(E142-D142)</f>
        <v>2201590</v>
      </c>
    </row>
    <row r="143" spans="1:10" ht="27.6" customHeight="1">
      <c r="A143" s="1625" t="s">
        <v>81</v>
      </c>
      <c r="B143" s="1626"/>
      <c r="C143" s="1627"/>
      <c r="D143" s="41">
        <v>26794667</v>
      </c>
      <c r="E143" s="41">
        <v>26746427</v>
      </c>
      <c r="F143" s="412" t="s">
        <v>405</v>
      </c>
      <c r="G143" s="411">
        <v>48240</v>
      </c>
      <c r="H143" s="409" t="s">
        <v>151</v>
      </c>
      <c r="J143" s="138">
        <f t="shared" si="6"/>
        <v>-48240</v>
      </c>
    </row>
    <row r="144" spans="1:10" ht="27.6" customHeight="1">
      <c r="A144" s="1625" t="s">
        <v>82</v>
      </c>
      <c r="B144" s="1626"/>
      <c r="C144" s="1627"/>
      <c r="D144" s="41">
        <v>0</v>
      </c>
      <c r="E144" s="41">
        <v>642510</v>
      </c>
      <c r="F144" s="412" t="s">
        <v>406</v>
      </c>
      <c r="G144" s="411">
        <f t="shared" si="5"/>
        <v>642510</v>
      </c>
      <c r="H144" s="409" t="s">
        <v>541</v>
      </c>
      <c r="J144" s="138">
        <f t="shared" si="6"/>
        <v>642510</v>
      </c>
    </row>
    <row r="145" spans="1:10" ht="27.6" customHeight="1">
      <c r="A145" s="1625" t="s">
        <v>65</v>
      </c>
      <c r="B145" s="1626"/>
      <c r="C145" s="1627"/>
      <c r="D145" s="41">
        <v>0</v>
      </c>
      <c r="E145" s="41">
        <v>1978000</v>
      </c>
      <c r="F145" s="412" t="s">
        <v>406</v>
      </c>
      <c r="G145" s="411">
        <f t="shared" si="5"/>
        <v>1978000</v>
      </c>
      <c r="H145" s="409" t="s">
        <v>400</v>
      </c>
      <c r="J145" s="138">
        <f t="shared" si="6"/>
        <v>1978000</v>
      </c>
    </row>
    <row r="146" spans="1:10" ht="27.6" customHeight="1">
      <c r="A146" s="1625" t="s">
        <v>189</v>
      </c>
      <c r="B146" s="1626"/>
      <c r="C146" s="1627"/>
      <c r="D146" s="41">
        <v>0</v>
      </c>
      <c r="E146" s="41">
        <v>458326</v>
      </c>
      <c r="F146" s="412" t="s">
        <v>406</v>
      </c>
      <c r="G146" s="411">
        <f t="shared" si="5"/>
        <v>458326</v>
      </c>
      <c r="H146" s="409" t="s">
        <v>550</v>
      </c>
      <c r="J146" s="138">
        <f t="shared" si="6"/>
        <v>458326</v>
      </c>
    </row>
    <row r="147" spans="1:10" ht="27.6" customHeight="1">
      <c r="A147" s="1625" t="s">
        <v>68</v>
      </c>
      <c r="B147" s="1626"/>
      <c r="C147" s="1627"/>
      <c r="D147" s="41">
        <v>0</v>
      </c>
      <c r="E147" s="41">
        <v>1272580</v>
      </c>
      <c r="F147" s="412" t="s">
        <v>406</v>
      </c>
      <c r="G147" s="411">
        <f t="shared" si="5"/>
        <v>1272580</v>
      </c>
      <c r="H147" s="409" t="s">
        <v>551</v>
      </c>
      <c r="J147" s="138">
        <f t="shared" si="6"/>
        <v>1272580</v>
      </c>
    </row>
    <row r="148" spans="1:10" ht="27.6" customHeight="1">
      <c r="A148" s="1625" t="s">
        <v>83</v>
      </c>
      <c r="B148" s="1626"/>
      <c r="C148" s="1627"/>
      <c r="D148" s="41">
        <v>16638150</v>
      </c>
      <c r="E148" s="41">
        <v>16638150</v>
      </c>
      <c r="F148" s="412"/>
      <c r="G148" s="411">
        <f t="shared" si="5"/>
        <v>0</v>
      </c>
      <c r="H148" s="409" t="s">
        <v>283</v>
      </c>
      <c r="J148" s="138">
        <f t="shared" si="6"/>
        <v>0</v>
      </c>
    </row>
    <row r="149" spans="1:10" ht="27.6" customHeight="1">
      <c r="A149" s="1625" t="s">
        <v>66</v>
      </c>
      <c r="B149" s="1626"/>
      <c r="C149" s="1627"/>
      <c r="D149" s="41">
        <v>0</v>
      </c>
      <c r="E149" s="41">
        <v>1207840</v>
      </c>
      <c r="F149" s="412" t="s">
        <v>406</v>
      </c>
      <c r="G149" s="411">
        <f t="shared" si="5"/>
        <v>1207840</v>
      </c>
      <c r="H149" s="409" t="s">
        <v>402</v>
      </c>
      <c r="J149" s="138">
        <f t="shared" si="6"/>
        <v>1207840</v>
      </c>
    </row>
    <row r="150" spans="1:10" ht="27.6" customHeight="1">
      <c r="A150" s="1625" t="s">
        <v>67</v>
      </c>
      <c r="B150" s="1626"/>
      <c r="C150" s="1627"/>
      <c r="D150" s="41">
        <v>1571800</v>
      </c>
      <c r="E150" s="41">
        <v>1571800</v>
      </c>
      <c r="F150" s="412" t="s">
        <v>548</v>
      </c>
      <c r="G150" s="411">
        <f t="shared" si="5"/>
        <v>0</v>
      </c>
      <c r="H150" s="409" t="s">
        <v>0</v>
      </c>
      <c r="J150" s="138">
        <f t="shared" si="6"/>
        <v>0</v>
      </c>
    </row>
    <row r="151" spans="1:10" ht="27.6" customHeight="1">
      <c r="A151" s="1625" t="s">
        <v>69</v>
      </c>
      <c r="B151" s="1626"/>
      <c r="C151" s="1627"/>
      <c r="D151" s="41">
        <v>2186720</v>
      </c>
      <c r="E151" s="41">
        <v>2457230</v>
      </c>
      <c r="F151" s="412" t="s">
        <v>406</v>
      </c>
      <c r="G151" s="411">
        <f t="shared" si="5"/>
        <v>270510</v>
      </c>
      <c r="H151" s="409" t="s">
        <v>84</v>
      </c>
      <c r="J151" s="138">
        <f t="shared" si="6"/>
        <v>270510</v>
      </c>
    </row>
    <row r="152" spans="1:10" ht="27.6" customHeight="1">
      <c r="A152" s="1625" t="s">
        <v>70</v>
      </c>
      <c r="B152" s="1626"/>
      <c r="C152" s="1627"/>
      <c r="D152" s="41">
        <v>1193000</v>
      </c>
      <c r="E152" s="41">
        <v>1181800</v>
      </c>
      <c r="F152" s="412" t="s">
        <v>405</v>
      </c>
      <c r="G152" s="411">
        <v>11200</v>
      </c>
      <c r="H152" s="409" t="s">
        <v>0</v>
      </c>
      <c r="J152" s="138">
        <f t="shared" si="6"/>
        <v>-11200</v>
      </c>
    </row>
    <row r="153" spans="1:10" ht="27.6" customHeight="1">
      <c r="A153" s="1631" t="s">
        <v>85</v>
      </c>
      <c r="B153" s="1632"/>
      <c r="C153" s="303" t="s">
        <v>44</v>
      </c>
      <c r="D153" s="41">
        <v>12491350</v>
      </c>
      <c r="E153" s="41">
        <v>12352890</v>
      </c>
      <c r="F153" s="412" t="s">
        <v>405</v>
      </c>
      <c r="G153" s="411">
        <v>138460</v>
      </c>
      <c r="H153" s="409" t="s">
        <v>75</v>
      </c>
      <c r="J153" s="138">
        <f t="shared" si="6"/>
        <v>-138460</v>
      </c>
    </row>
    <row r="154" spans="1:10" ht="27.6" customHeight="1">
      <c r="A154" s="1633"/>
      <c r="B154" s="1634"/>
      <c r="C154" s="303" t="s">
        <v>43</v>
      </c>
      <c r="D154" s="41">
        <v>12938850</v>
      </c>
      <c r="E154" s="41">
        <v>12793950</v>
      </c>
      <c r="F154" s="412" t="s">
        <v>405</v>
      </c>
      <c r="G154" s="411">
        <v>144900</v>
      </c>
      <c r="H154" s="409" t="s">
        <v>75</v>
      </c>
      <c r="J154" s="138">
        <f t="shared" si="6"/>
        <v>-144900</v>
      </c>
    </row>
    <row r="155" spans="1:10" ht="27.6" customHeight="1">
      <c r="A155" s="1633"/>
      <c r="B155" s="1634"/>
      <c r="C155" s="303" t="s">
        <v>50</v>
      </c>
      <c r="D155" s="41">
        <v>2774370</v>
      </c>
      <c r="E155" s="41">
        <v>2743300</v>
      </c>
      <c r="F155" s="412" t="s">
        <v>405</v>
      </c>
      <c r="G155" s="411">
        <v>31070</v>
      </c>
      <c r="H155" s="409" t="s">
        <v>75</v>
      </c>
      <c r="J155" s="138">
        <f t="shared" si="6"/>
        <v>-31070</v>
      </c>
    </row>
    <row r="156" spans="1:10" ht="27.6" customHeight="1">
      <c r="A156" s="1633"/>
      <c r="B156" s="1634"/>
      <c r="C156" s="303" t="s">
        <v>49</v>
      </c>
      <c r="D156" s="42">
        <v>-226880</v>
      </c>
      <c r="E156" s="41">
        <v>-226880</v>
      </c>
      <c r="F156" s="412" t="s">
        <v>151</v>
      </c>
      <c r="G156" s="411">
        <f t="shared" si="5"/>
        <v>0</v>
      </c>
      <c r="H156" s="409" t="s">
        <v>75</v>
      </c>
      <c r="J156" s="138">
        <f t="shared" si="6"/>
        <v>0</v>
      </c>
    </row>
    <row r="157" spans="1:10" ht="27.6" customHeight="1">
      <c r="A157" s="1635"/>
      <c r="B157" s="1636"/>
      <c r="C157" s="303" t="s">
        <v>62</v>
      </c>
      <c r="D157" s="41">
        <f>SUM(D153:D155)+D156</f>
        <v>27977690</v>
      </c>
      <c r="E157" s="41">
        <f>SUM(E153:E155)+E156</f>
        <v>27663260</v>
      </c>
      <c r="F157" s="412" t="s">
        <v>405</v>
      </c>
      <c r="G157" s="411">
        <v>314430</v>
      </c>
      <c r="H157" s="409" t="s">
        <v>75</v>
      </c>
      <c r="J157" s="138">
        <f t="shared" si="6"/>
        <v>-314430</v>
      </c>
    </row>
    <row r="158" spans="1:10" ht="27.6" customHeight="1">
      <c r="A158" s="1631" t="s">
        <v>63</v>
      </c>
      <c r="B158" s="1632"/>
      <c r="C158" s="303" t="s">
        <v>72</v>
      </c>
      <c r="D158" s="41">
        <v>40549360</v>
      </c>
      <c r="E158" s="41">
        <v>38418140</v>
      </c>
      <c r="F158" s="412" t="s">
        <v>405</v>
      </c>
      <c r="G158" s="411">
        <v>2131220</v>
      </c>
      <c r="H158" s="409" t="s">
        <v>75</v>
      </c>
      <c r="J158" s="138">
        <f t="shared" si="6"/>
        <v>-2131220</v>
      </c>
    </row>
    <row r="159" spans="1:10" ht="27.6" customHeight="1">
      <c r="A159" s="1633"/>
      <c r="B159" s="1634"/>
      <c r="C159" s="303" t="s">
        <v>41</v>
      </c>
      <c r="D159" s="41">
        <v>918940</v>
      </c>
      <c r="E159" s="41">
        <v>817080</v>
      </c>
      <c r="F159" s="412" t="s">
        <v>405</v>
      </c>
      <c r="G159" s="411">
        <v>101860</v>
      </c>
      <c r="H159" s="409" t="s">
        <v>75</v>
      </c>
      <c r="J159" s="138">
        <f t="shared" si="6"/>
        <v>-101860</v>
      </c>
    </row>
    <row r="160" spans="1:10" ht="27.6" customHeight="1">
      <c r="A160" s="1633"/>
      <c r="B160" s="1634"/>
      <c r="C160" s="303" t="s">
        <v>40</v>
      </c>
      <c r="D160" s="41">
        <v>2668800</v>
      </c>
      <c r="E160" s="41">
        <v>2631540</v>
      </c>
      <c r="F160" s="412" t="s">
        <v>405</v>
      </c>
      <c r="G160" s="411">
        <v>37260</v>
      </c>
      <c r="H160" s="409" t="s">
        <v>75</v>
      </c>
      <c r="J160" s="138">
        <f t="shared" si="6"/>
        <v>-37260</v>
      </c>
    </row>
    <row r="161" spans="1:10" ht="27.6" customHeight="1">
      <c r="A161" s="1633"/>
      <c r="B161" s="1634"/>
      <c r="C161" s="303" t="s">
        <v>39</v>
      </c>
      <c r="D161" s="41">
        <v>16438660</v>
      </c>
      <c r="E161" s="41">
        <v>13177130</v>
      </c>
      <c r="F161" s="412" t="s">
        <v>405</v>
      </c>
      <c r="G161" s="411">
        <v>3261530</v>
      </c>
      <c r="H161" s="1642" t="s">
        <v>395</v>
      </c>
      <c r="J161" s="138">
        <f t="shared" si="6"/>
        <v>-3261530</v>
      </c>
    </row>
    <row r="162" spans="1:10" ht="27.6" customHeight="1">
      <c r="A162" s="1633"/>
      <c r="B162" s="1634"/>
      <c r="C162" s="158" t="s">
        <v>57</v>
      </c>
      <c r="D162" s="41">
        <v>439780</v>
      </c>
      <c r="E162" s="41">
        <v>449910</v>
      </c>
      <c r="F162" s="412" t="s">
        <v>406</v>
      </c>
      <c r="G162" s="411">
        <f t="shared" si="5"/>
        <v>10130</v>
      </c>
      <c r="H162" s="1643"/>
      <c r="J162" s="138">
        <f t="shared" si="6"/>
        <v>10130</v>
      </c>
    </row>
    <row r="163" spans="1:10" ht="27.6" customHeight="1">
      <c r="A163" s="1633"/>
      <c r="B163" s="1634"/>
      <c r="C163" s="303" t="s">
        <v>58</v>
      </c>
      <c r="D163" s="41">
        <v>499570</v>
      </c>
      <c r="E163" s="41">
        <v>499570</v>
      </c>
      <c r="F163" s="412"/>
      <c r="G163" s="411">
        <f t="shared" si="5"/>
        <v>0</v>
      </c>
      <c r="H163" s="1643"/>
      <c r="J163" s="138">
        <f t="shared" si="6"/>
        <v>0</v>
      </c>
    </row>
    <row r="164" spans="1:10" ht="27.6" customHeight="1">
      <c r="A164" s="1633"/>
      <c r="B164" s="1634"/>
      <c r="C164" s="303" t="s">
        <v>86</v>
      </c>
      <c r="D164" s="41">
        <v>360000</v>
      </c>
      <c r="E164" s="41">
        <v>450000</v>
      </c>
      <c r="F164" s="412" t="s">
        <v>406</v>
      </c>
      <c r="G164" s="411">
        <f t="shared" si="5"/>
        <v>90000</v>
      </c>
      <c r="H164" s="1644"/>
      <c r="J164" s="138">
        <f t="shared" si="6"/>
        <v>90000</v>
      </c>
    </row>
    <row r="165" spans="1:10" ht="27.6" customHeight="1">
      <c r="A165" s="1633"/>
      <c r="B165" s="1634"/>
      <c r="C165" s="303" t="s">
        <v>73</v>
      </c>
      <c r="D165" s="41">
        <v>3522500</v>
      </c>
      <c r="E165" s="41">
        <v>3512500</v>
      </c>
      <c r="F165" s="412" t="s">
        <v>405</v>
      </c>
      <c r="G165" s="411">
        <v>10000</v>
      </c>
      <c r="H165" s="409" t="s">
        <v>403</v>
      </c>
      <c r="J165" s="138">
        <f t="shared" si="6"/>
        <v>-10000</v>
      </c>
    </row>
    <row r="166" spans="1:10" ht="27.6" customHeight="1" thickBot="1">
      <c r="A166" s="1633"/>
      <c r="B166" s="1634"/>
      <c r="C166" s="413" t="s">
        <v>62</v>
      </c>
      <c r="D166" s="414">
        <v>64098260</v>
      </c>
      <c r="E166" s="414">
        <v>58556390</v>
      </c>
      <c r="F166" s="415" t="s">
        <v>405</v>
      </c>
      <c r="G166" s="411">
        <v>5541870</v>
      </c>
      <c r="H166" s="417" t="s">
        <v>0</v>
      </c>
      <c r="J166" s="138">
        <f>SUM(J158:J165)</f>
        <v>-5441740</v>
      </c>
    </row>
    <row r="167" spans="1:10" ht="27.6" customHeight="1" thickBot="1">
      <c r="A167" s="1623" t="s">
        <v>47</v>
      </c>
      <c r="B167" s="1624"/>
      <c r="C167" s="1624"/>
      <c r="D167" s="419">
        <f>SUM(D141:D152)+D157+D166</f>
        <v>165431647</v>
      </c>
      <c r="E167" s="419">
        <f>SUM(E141:E152)+E157+E166</f>
        <v>197657273</v>
      </c>
      <c r="F167" s="420" t="s">
        <v>406</v>
      </c>
      <c r="G167" s="421">
        <v>32225626</v>
      </c>
      <c r="H167" s="418"/>
      <c r="J167" s="138">
        <f>SUM(J141:J166)</f>
        <v>26569586</v>
      </c>
    </row>
    <row r="168" spans="1:10" ht="35.4" customHeight="1">
      <c r="A168" s="623"/>
      <c r="B168" s="623"/>
      <c r="C168" s="623"/>
      <c r="D168" s="624"/>
      <c r="E168" s="624"/>
      <c r="F168" s="625"/>
      <c r="G168" s="626"/>
      <c r="H168" s="627"/>
      <c r="J168" s="138"/>
    </row>
    <row r="169" spans="1:10" ht="37.799999999999997" customHeight="1">
      <c r="A169" s="1617" t="s">
        <v>288</v>
      </c>
      <c r="B169" s="1617"/>
      <c r="C169" s="1617"/>
      <c r="D169" s="1617"/>
      <c r="E169" s="1617"/>
      <c r="F169" s="1617"/>
      <c r="G169" s="1617"/>
      <c r="H169" s="1617"/>
    </row>
    <row r="170" spans="1:10" ht="19.8" thickBot="1">
      <c r="A170" s="35" t="s">
        <v>769</v>
      </c>
    </row>
    <row r="171" spans="1:10" ht="28.8">
      <c r="A171" s="1637" t="s">
        <v>289</v>
      </c>
      <c r="B171" s="1638"/>
      <c r="C171" s="1639"/>
      <c r="D171" s="39" t="s">
        <v>770</v>
      </c>
      <c r="E171" s="39" t="s">
        <v>771</v>
      </c>
      <c r="F171" s="1640" t="s">
        <v>534</v>
      </c>
      <c r="G171" s="1641"/>
      <c r="H171" s="40" t="s">
        <v>61</v>
      </c>
    </row>
    <row r="172" spans="1:10" ht="25.2" customHeight="1">
      <c r="A172" s="1625" t="s">
        <v>80</v>
      </c>
      <c r="B172" s="1626"/>
      <c r="C172" s="1627"/>
      <c r="D172" s="41">
        <v>30360060</v>
      </c>
      <c r="E172" s="41">
        <v>31669530</v>
      </c>
      <c r="F172" s="412" t="s">
        <v>406</v>
      </c>
      <c r="G172" s="411">
        <f>J172</f>
        <v>1309470</v>
      </c>
      <c r="H172" s="409" t="s">
        <v>772</v>
      </c>
      <c r="J172" s="138">
        <f>SUM(E172-D172)</f>
        <v>1309470</v>
      </c>
    </row>
    <row r="173" spans="1:10" ht="25.2" customHeight="1">
      <c r="A173" s="1625" t="s">
        <v>64</v>
      </c>
      <c r="B173" s="1626"/>
      <c r="C173" s="1627"/>
      <c r="D173" s="41">
        <v>26922900</v>
      </c>
      <c r="E173" s="41">
        <v>26953930</v>
      </c>
      <c r="F173" s="412" t="s">
        <v>406</v>
      </c>
      <c r="G173" s="411">
        <f t="shared" ref="G173:G174" si="7">J173</f>
        <v>31030</v>
      </c>
      <c r="H173" s="409" t="s">
        <v>776</v>
      </c>
      <c r="J173" s="138">
        <f t="shared" ref="J173:J196" si="8">SUM(E173-D173)</f>
        <v>31030</v>
      </c>
    </row>
    <row r="174" spans="1:10" ht="25.2" customHeight="1">
      <c r="A174" s="1625" t="s">
        <v>81</v>
      </c>
      <c r="B174" s="1626"/>
      <c r="C174" s="1627"/>
      <c r="D174" s="41">
        <v>26746427</v>
      </c>
      <c r="E174" s="41">
        <v>26746477</v>
      </c>
      <c r="F174" s="412" t="s">
        <v>406</v>
      </c>
      <c r="G174" s="411">
        <f t="shared" si="7"/>
        <v>50</v>
      </c>
      <c r="H174" s="409" t="s">
        <v>0</v>
      </c>
      <c r="J174" s="138">
        <f t="shared" si="8"/>
        <v>50</v>
      </c>
    </row>
    <row r="175" spans="1:10" ht="25.2" customHeight="1">
      <c r="A175" s="1625" t="s">
        <v>82</v>
      </c>
      <c r="B175" s="1626"/>
      <c r="C175" s="1627"/>
      <c r="D175" s="41">
        <v>642510</v>
      </c>
      <c r="E175" s="41">
        <v>642510</v>
      </c>
      <c r="F175" s="412" t="s">
        <v>0</v>
      </c>
      <c r="G175" s="411">
        <f t="shared" ref="G175:G196" si="9">J175</f>
        <v>0</v>
      </c>
      <c r="H175" s="409" t="s">
        <v>0</v>
      </c>
      <c r="J175" s="138">
        <f t="shared" si="8"/>
        <v>0</v>
      </c>
    </row>
    <row r="176" spans="1:10" ht="25.2" customHeight="1">
      <c r="A176" s="1625" t="s">
        <v>65</v>
      </c>
      <c r="B176" s="1626"/>
      <c r="C176" s="1627"/>
      <c r="D176" s="41">
        <v>1978000</v>
      </c>
      <c r="E176" s="41">
        <v>1978000</v>
      </c>
      <c r="F176" s="412" t="s">
        <v>0</v>
      </c>
      <c r="G176" s="411">
        <f t="shared" si="9"/>
        <v>0</v>
      </c>
      <c r="H176" s="409" t="s">
        <v>0</v>
      </c>
      <c r="J176" s="138">
        <f t="shared" si="8"/>
        <v>0</v>
      </c>
    </row>
    <row r="177" spans="1:10" ht="25.2" customHeight="1">
      <c r="A177" s="1625" t="s">
        <v>189</v>
      </c>
      <c r="B177" s="1626"/>
      <c r="C177" s="1627"/>
      <c r="D177" s="41">
        <v>458326</v>
      </c>
      <c r="E177" s="41">
        <v>458326</v>
      </c>
      <c r="F177" s="412" t="s">
        <v>0</v>
      </c>
      <c r="G177" s="411">
        <f t="shared" si="9"/>
        <v>0</v>
      </c>
      <c r="H177" s="409" t="s">
        <v>0</v>
      </c>
      <c r="J177" s="138">
        <f t="shared" si="8"/>
        <v>0</v>
      </c>
    </row>
    <row r="178" spans="1:10" ht="25.2" customHeight="1">
      <c r="A178" s="1625" t="s">
        <v>68</v>
      </c>
      <c r="B178" s="1626"/>
      <c r="C178" s="1627"/>
      <c r="D178" s="41">
        <v>1272580</v>
      </c>
      <c r="E178" s="41">
        <v>6182480</v>
      </c>
      <c r="F178" s="412" t="s">
        <v>406</v>
      </c>
      <c r="G178" s="411">
        <f t="shared" si="9"/>
        <v>4909900</v>
      </c>
      <c r="H178" s="409" t="s">
        <v>773</v>
      </c>
      <c r="J178" s="138">
        <f t="shared" si="8"/>
        <v>4909900</v>
      </c>
    </row>
    <row r="179" spans="1:10" ht="25.2" customHeight="1">
      <c r="A179" s="1625" t="s">
        <v>83</v>
      </c>
      <c r="B179" s="1626"/>
      <c r="C179" s="1627"/>
      <c r="D179" s="41">
        <v>16638150</v>
      </c>
      <c r="E179" s="41">
        <v>16638150</v>
      </c>
      <c r="F179" s="412"/>
      <c r="G179" s="411">
        <f t="shared" si="9"/>
        <v>0</v>
      </c>
      <c r="H179" s="409" t="s">
        <v>283</v>
      </c>
      <c r="J179" s="138">
        <f t="shared" si="8"/>
        <v>0</v>
      </c>
    </row>
    <row r="180" spans="1:10" ht="25.2" customHeight="1">
      <c r="A180" s="1625" t="s">
        <v>66</v>
      </c>
      <c r="B180" s="1626"/>
      <c r="C180" s="1627"/>
      <c r="D180" s="41">
        <v>1207840</v>
      </c>
      <c r="E180" s="41">
        <v>1207840</v>
      </c>
      <c r="F180" s="412" t="s">
        <v>0</v>
      </c>
      <c r="G180" s="411">
        <f t="shared" si="9"/>
        <v>0</v>
      </c>
      <c r="H180" s="409" t="s">
        <v>0</v>
      </c>
      <c r="J180" s="138">
        <f t="shared" si="8"/>
        <v>0</v>
      </c>
    </row>
    <row r="181" spans="1:10" ht="25.2" customHeight="1">
      <c r="A181" s="1625" t="s">
        <v>67</v>
      </c>
      <c r="B181" s="1626"/>
      <c r="C181" s="1627"/>
      <c r="D181" s="41">
        <v>1571800</v>
      </c>
      <c r="E181" s="41">
        <v>1581220</v>
      </c>
      <c r="F181" s="412" t="s">
        <v>406</v>
      </c>
      <c r="G181" s="411">
        <f t="shared" si="9"/>
        <v>9420</v>
      </c>
      <c r="H181" s="628" t="s">
        <v>774</v>
      </c>
      <c r="J181" s="138">
        <f t="shared" si="8"/>
        <v>9420</v>
      </c>
    </row>
    <row r="182" spans="1:10" ht="25.2" customHeight="1">
      <c r="A182" s="1625" t="s">
        <v>69</v>
      </c>
      <c r="B182" s="1626"/>
      <c r="C182" s="1627"/>
      <c r="D182" s="41">
        <v>2457230</v>
      </c>
      <c r="E182" s="41">
        <v>2571460</v>
      </c>
      <c r="F182" s="412" t="s">
        <v>406</v>
      </c>
      <c r="G182" s="411">
        <f t="shared" si="9"/>
        <v>114230</v>
      </c>
      <c r="H182" s="409" t="s">
        <v>84</v>
      </c>
      <c r="J182" s="138">
        <f t="shared" si="8"/>
        <v>114230</v>
      </c>
    </row>
    <row r="183" spans="1:10" ht="25.2" customHeight="1">
      <c r="A183" s="1625" t="s">
        <v>70</v>
      </c>
      <c r="B183" s="1626"/>
      <c r="C183" s="1627"/>
      <c r="D183" s="41">
        <v>1181800</v>
      </c>
      <c r="E183" s="41">
        <v>1380000</v>
      </c>
      <c r="F183" s="412" t="s">
        <v>406</v>
      </c>
      <c r="G183" s="411">
        <f t="shared" si="9"/>
        <v>198200</v>
      </c>
      <c r="H183" s="409" t="s">
        <v>775</v>
      </c>
      <c r="J183" s="138">
        <f t="shared" si="8"/>
        <v>198200</v>
      </c>
    </row>
    <row r="184" spans="1:10" ht="25.2" customHeight="1">
      <c r="A184" s="1631" t="s">
        <v>85</v>
      </c>
      <c r="B184" s="1632"/>
      <c r="C184" s="303" t="s">
        <v>44</v>
      </c>
      <c r="D184" s="41">
        <v>12352890</v>
      </c>
      <c r="E184" s="41">
        <v>18235900</v>
      </c>
      <c r="F184" s="412" t="s">
        <v>406</v>
      </c>
      <c r="G184" s="411">
        <f t="shared" si="9"/>
        <v>5883010</v>
      </c>
      <c r="H184" s="409" t="s">
        <v>75</v>
      </c>
      <c r="J184" s="138">
        <f t="shared" si="8"/>
        <v>5883010</v>
      </c>
    </row>
    <row r="185" spans="1:10" ht="25.2" customHeight="1">
      <c r="A185" s="1633"/>
      <c r="B185" s="1634"/>
      <c r="C185" s="303" t="s">
        <v>43</v>
      </c>
      <c r="D185" s="41">
        <v>12793950</v>
      </c>
      <c r="E185" s="41">
        <v>17380380</v>
      </c>
      <c r="F185" s="412" t="s">
        <v>406</v>
      </c>
      <c r="G185" s="411">
        <f t="shared" si="9"/>
        <v>4586430</v>
      </c>
      <c r="H185" s="409" t="s">
        <v>75</v>
      </c>
      <c r="J185" s="138">
        <f t="shared" si="8"/>
        <v>4586430</v>
      </c>
    </row>
    <row r="186" spans="1:10" ht="25.2" customHeight="1">
      <c r="A186" s="1633"/>
      <c r="B186" s="1634"/>
      <c r="C186" s="303" t="s">
        <v>50</v>
      </c>
      <c r="D186" s="41">
        <v>2743300</v>
      </c>
      <c r="E186" s="41">
        <v>3512040</v>
      </c>
      <c r="F186" s="412" t="s">
        <v>406</v>
      </c>
      <c r="G186" s="411">
        <f t="shared" si="9"/>
        <v>768740</v>
      </c>
      <c r="H186" s="409" t="s">
        <v>75</v>
      </c>
      <c r="J186" s="138">
        <f t="shared" si="8"/>
        <v>768740</v>
      </c>
    </row>
    <row r="187" spans="1:10" ht="25.2" customHeight="1">
      <c r="A187" s="1633"/>
      <c r="B187" s="1634"/>
      <c r="C187" s="303" t="s">
        <v>49</v>
      </c>
      <c r="D187" s="42">
        <v>-226880</v>
      </c>
      <c r="E187" s="41">
        <v>-242080</v>
      </c>
      <c r="F187" s="412" t="s">
        <v>536</v>
      </c>
      <c r="G187" s="411">
        <v>15200</v>
      </c>
      <c r="H187" s="409" t="s">
        <v>75</v>
      </c>
      <c r="J187" s="138">
        <f t="shared" si="8"/>
        <v>-15200</v>
      </c>
    </row>
    <row r="188" spans="1:10" ht="25.2" customHeight="1">
      <c r="A188" s="1635"/>
      <c r="B188" s="1636"/>
      <c r="C188" s="303" t="s">
        <v>62</v>
      </c>
      <c r="D188" s="41">
        <f>SUM(D184:D186)+D187</f>
        <v>27663260</v>
      </c>
      <c r="E188" s="41">
        <f>SUM(E184:E186)+E187</f>
        <v>38886240</v>
      </c>
      <c r="F188" s="412" t="s">
        <v>406</v>
      </c>
      <c r="G188" s="411">
        <f>J188</f>
        <v>11222980</v>
      </c>
      <c r="H188" s="409" t="s">
        <v>0</v>
      </c>
      <c r="J188" s="138">
        <f t="shared" si="8"/>
        <v>11222980</v>
      </c>
    </row>
    <row r="189" spans="1:10" ht="25.2" customHeight="1">
      <c r="A189" s="1631" t="s">
        <v>63</v>
      </c>
      <c r="B189" s="1632"/>
      <c r="C189" s="303" t="s">
        <v>72</v>
      </c>
      <c r="D189" s="41">
        <v>38418140</v>
      </c>
      <c r="E189" s="41">
        <v>37598000</v>
      </c>
      <c r="F189" s="412" t="s">
        <v>536</v>
      </c>
      <c r="G189" s="411">
        <v>820140</v>
      </c>
      <c r="H189" s="409" t="s">
        <v>75</v>
      </c>
      <c r="J189" s="138">
        <f t="shared" si="8"/>
        <v>-820140</v>
      </c>
    </row>
    <row r="190" spans="1:10" ht="25.2" customHeight="1">
      <c r="A190" s="1633"/>
      <c r="B190" s="1634"/>
      <c r="C190" s="303" t="s">
        <v>41</v>
      </c>
      <c r="D190" s="41">
        <v>817080</v>
      </c>
      <c r="E190" s="41">
        <v>865260</v>
      </c>
      <c r="F190" s="412" t="s">
        <v>406</v>
      </c>
      <c r="G190" s="411">
        <f t="shared" si="9"/>
        <v>48180</v>
      </c>
      <c r="H190" s="409" t="s">
        <v>75</v>
      </c>
      <c r="J190" s="138">
        <f t="shared" si="8"/>
        <v>48180</v>
      </c>
    </row>
    <row r="191" spans="1:10" ht="25.2" customHeight="1">
      <c r="A191" s="1633"/>
      <c r="B191" s="1634"/>
      <c r="C191" s="303" t="s">
        <v>40</v>
      </c>
      <c r="D191" s="41">
        <v>2631540</v>
      </c>
      <c r="E191" s="41">
        <v>2712200</v>
      </c>
      <c r="F191" s="412" t="s">
        <v>406</v>
      </c>
      <c r="G191" s="411">
        <f t="shared" si="9"/>
        <v>80660</v>
      </c>
      <c r="H191" s="409" t="s">
        <v>75</v>
      </c>
      <c r="J191" s="138">
        <f t="shared" si="8"/>
        <v>80660</v>
      </c>
    </row>
    <row r="192" spans="1:10" ht="25.2" customHeight="1">
      <c r="A192" s="1633"/>
      <c r="B192" s="1634"/>
      <c r="C192" s="303" t="s">
        <v>39</v>
      </c>
      <c r="D192" s="41">
        <v>13177130</v>
      </c>
      <c r="E192" s="41">
        <v>14623270</v>
      </c>
      <c r="F192" s="412" t="s">
        <v>406</v>
      </c>
      <c r="G192" s="411">
        <f t="shared" si="9"/>
        <v>1446140</v>
      </c>
      <c r="H192" s="1642" t="s">
        <v>395</v>
      </c>
      <c r="J192" s="138">
        <f t="shared" si="8"/>
        <v>1446140</v>
      </c>
    </row>
    <row r="193" spans="1:10" ht="25.2" customHeight="1">
      <c r="A193" s="1633"/>
      <c r="B193" s="1634"/>
      <c r="C193" s="158" t="s">
        <v>57</v>
      </c>
      <c r="D193" s="41">
        <v>449910</v>
      </c>
      <c r="E193" s="41">
        <v>455750</v>
      </c>
      <c r="F193" s="412" t="s">
        <v>406</v>
      </c>
      <c r="G193" s="411">
        <f t="shared" si="9"/>
        <v>5840</v>
      </c>
      <c r="H193" s="1643"/>
      <c r="J193" s="138">
        <f t="shared" si="8"/>
        <v>5840</v>
      </c>
    </row>
    <row r="194" spans="1:10" ht="25.2" customHeight="1">
      <c r="A194" s="1633"/>
      <c r="B194" s="1634"/>
      <c r="C194" s="303" t="s">
        <v>58</v>
      </c>
      <c r="D194" s="41">
        <v>499570</v>
      </c>
      <c r="E194" s="41">
        <v>499570</v>
      </c>
      <c r="F194" s="412"/>
      <c r="G194" s="411">
        <f t="shared" si="9"/>
        <v>0</v>
      </c>
      <c r="H194" s="1643"/>
      <c r="J194" s="138">
        <f t="shared" si="8"/>
        <v>0</v>
      </c>
    </row>
    <row r="195" spans="1:10" ht="25.2" customHeight="1">
      <c r="A195" s="1633"/>
      <c r="B195" s="1634"/>
      <c r="C195" s="303" t="s">
        <v>86</v>
      </c>
      <c r="D195" s="41">
        <v>450000</v>
      </c>
      <c r="E195" s="41">
        <v>360000</v>
      </c>
      <c r="F195" s="412" t="s">
        <v>536</v>
      </c>
      <c r="G195" s="411">
        <v>90000</v>
      </c>
      <c r="H195" s="1644"/>
      <c r="J195" s="138">
        <f t="shared" si="8"/>
        <v>-90000</v>
      </c>
    </row>
    <row r="196" spans="1:10" ht="25.2" customHeight="1">
      <c r="A196" s="1633"/>
      <c r="B196" s="1634"/>
      <c r="C196" s="303" t="s">
        <v>73</v>
      </c>
      <c r="D196" s="41">
        <v>3512500</v>
      </c>
      <c r="E196" s="41">
        <v>3512500</v>
      </c>
      <c r="F196" s="412" t="s">
        <v>0</v>
      </c>
      <c r="G196" s="411">
        <f t="shared" si="9"/>
        <v>0</v>
      </c>
      <c r="H196" s="409" t="s">
        <v>403</v>
      </c>
      <c r="J196" s="138">
        <f t="shared" si="8"/>
        <v>0</v>
      </c>
    </row>
    <row r="197" spans="1:10" ht="25.2" customHeight="1" thickBot="1">
      <c r="A197" s="1633"/>
      <c r="B197" s="1634"/>
      <c r="C197" s="413" t="s">
        <v>62</v>
      </c>
      <c r="D197" s="414">
        <v>58556390</v>
      </c>
      <c r="E197" s="414">
        <v>59311230</v>
      </c>
      <c r="F197" s="415" t="s">
        <v>406</v>
      </c>
      <c r="G197" s="411">
        <v>754840</v>
      </c>
      <c r="H197" s="417" t="s">
        <v>0</v>
      </c>
      <c r="J197" s="138">
        <f>SUM(J189:J196)</f>
        <v>670680</v>
      </c>
    </row>
    <row r="198" spans="1:10" ht="25.2" customHeight="1" thickBot="1">
      <c r="A198" s="1623" t="s">
        <v>47</v>
      </c>
      <c r="B198" s="1624"/>
      <c r="C198" s="1624"/>
      <c r="D198" s="419">
        <f>SUM(D172:D183)+D188+D197</f>
        <v>197657273</v>
      </c>
      <c r="E198" s="419">
        <f>SUM(E172:E183)+E188+E197</f>
        <v>216207393</v>
      </c>
      <c r="F198" s="420" t="s">
        <v>406</v>
      </c>
      <c r="G198" s="421">
        <v>18550120</v>
      </c>
      <c r="H198" s="418"/>
      <c r="J198" s="138">
        <f>SUM(J172:J197)</f>
        <v>30359620</v>
      </c>
    </row>
    <row r="201" spans="1:10" ht="25.8">
      <c r="A201" s="1617" t="s">
        <v>288</v>
      </c>
      <c r="B201" s="1617"/>
      <c r="C201" s="1617"/>
      <c r="D201" s="1617"/>
      <c r="E201" s="1617"/>
      <c r="F201" s="1617"/>
      <c r="G201" s="1617"/>
      <c r="H201" s="1617"/>
    </row>
    <row r="202" spans="1:10" ht="19.8" thickBot="1">
      <c r="A202" s="35" t="s">
        <v>794</v>
      </c>
    </row>
    <row r="203" spans="1:10" ht="28.8">
      <c r="A203" s="1637" t="s">
        <v>289</v>
      </c>
      <c r="B203" s="1638"/>
      <c r="C203" s="1639"/>
      <c r="D203" s="39" t="s">
        <v>802</v>
      </c>
      <c r="E203" s="39" t="s">
        <v>803</v>
      </c>
      <c r="F203" s="1640" t="s">
        <v>534</v>
      </c>
      <c r="G203" s="1641"/>
      <c r="H203" s="40" t="s">
        <v>61</v>
      </c>
    </row>
    <row r="204" spans="1:10" ht="26.4" customHeight="1">
      <c r="A204" s="1625" t="s">
        <v>80</v>
      </c>
      <c r="B204" s="1626"/>
      <c r="C204" s="1627"/>
      <c r="D204" s="41">
        <v>31669530</v>
      </c>
      <c r="E204" s="41">
        <v>31510760</v>
      </c>
      <c r="F204" s="412" t="s">
        <v>537</v>
      </c>
      <c r="G204" s="411">
        <f>J204</f>
        <v>-158770</v>
      </c>
      <c r="H204" s="409" t="s">
        <v>804</v>
      </c>
      <c r="J204" s="138">
        <f>SUM(E204-D204)</f>
        <v>-158770</v>
      </c>
    </row>
    <row r="205" spans="1:10" ht="26.4" customHeight="1">
      <c r="A205" s="1625" t="s">
        <v>64</v>
      </c>
      <c r="B205" s="1626"/>
      <c r="C205" s="1627"/>
      <c r="D205" s="41">
        <v>26953930</v>
      </c>
      <c r="E205" s="41">
        <v>26831020</v>
      </c>
      <c r="F205" s="412" t="s">
        <v>537</v>
      </c>
      <c r="G205" s="411">
        <f t="shared" ref="G205:G219" si="10">J205</f>
        <v>-122910</v>
      </c>
      <c r="H205" s="409" t="s">
        <v>776</v>
      </c>
      <c r="J205" s="138">
        <f t="shared" ref="J205:J229" si="11">SUM(E205-D205)</f>
        <v>-122910</v>
      </c>
    </row>
    <row r="206" spans="1:10" ht="26.4" customHeight="1">
      <c r="A206" s="1625" t="s">
        <v>81</v>
      </c>
      <c r="B206" s="1626"/>
      <c r="C206" s="1627"/>
      <c r="D206" s="41">
        <v>26746427</v>
      </c>
      <c r="E206" s="41">
        <v>26746427</v>
      </c>
      <c r="F206" s="412" t="s">
        <v>12</v>
      </c>
      <c r="G206" s="411">
        <f t="shared" si="10"/>
        <v>0</v>
      </c>
      <c r="H206" s="409" t="s">
        <v>0</v>
      </c>
      <c r="J206" s="138">
        <f t="shared" si="11"/>
        <v>0</v>
      </c>
    </row>
    <row r="207" spans="1:10" ht="26.4" customHeight="1">
      <c r="A207" s="1625" t="s">
        <v>82</v>
      </c>
      <c r="B207" s="1626"/>
      <c r="C207" s="1627"/>
      <c r="D207" s="41">
        <v>642510</v>
      </c>
      <c r="E207" s="41">
        <v>642510</v>
      </c>
      <c r="F207" s="412" t="s">
        <v>0</v>
      </c>
      <c r="G207" s="411">
        <f t="shared" si="10"/>
        <v>0</v>
      </c>
      <c r="H207" s="409" t="s">
        <v>0</v>
      </c>
      <c r="J207" s="138">
        <f t="shared" si="11"/>
        <v>0</v>
      </c>
    </row>
    <row r="208" spans="1:10" ht="26.4" customHeight="1">
      <c r="A208" s="1625" t="s">
        <v>65</v>
      </c>
      <c r="B208" s="1626"/>
      <c r="C208" s="1627"/>
      <c r="D208" s="41">
        <v>1978000</v>
      </c>
      <c r="E208" s="41">
        <v>1978000</v>
      </c>
      <c r="F208" s="412" t="s">
        <v>0</v>
      </c>
      <c r="G208" s="411">
        <f t="shared" si="10"/>
        <v>0</v>
      </c>
      <c r="H208" s="409" t="s">
        <v>0</v>
      </c>
      <c r="J208" s="138">
        <f t="shared" si="11"/>
        <v>0</v>
      </c>
    </row>
    <row r="209" spans="1:10" ht="26.4" customHeight="1">
      <c r="A209" s="1625" t="s">
        <v>189</v>
      </c>
      <c r="B209" s="1626"/>
      <c r="C209" s="1627"/>
      <c r="D209" s="41">
        <v>458326</v>
      </c>
      <c r="E209" s="41">
        <v>458326</v>
      </c>
      <c r="F209" s="412" t="s">
        <v>0</v>
      </c>
      <c r="G209" s="411">
        <f t="shared" si="10"/>
        <v>0</v>
      </c>
      <c r="H209" s="409" t="s">
        <v>0</v>
      </c>
      <c r="J209" s="138">
        <f t="shared" si="11"/>
        <v>0</v>
      </c>
    </row>
    <row r="210" spans="1:10" ht="26.4" customHeight="1">
      <c r="A210" s="1625" t="s">
        <v>68</v>
      </c>
      <c r="B210" s="1626"/>
      <c r="C210" s="1627"/>
      <c r="D210" s="41">
        <v>6182480</v>
      </c>
      <c r="E210" s="41">
        <v>1878000</v>
      </c>
      <c r="F210" s="412" t="s">
        <v>537</v>
      </c>
      <c r="G210" s="411">
        <f t="shared" si="10"/>
        <v>-4304480</v>
      </c>
      <c r="H210" s="409" t="s">
        <v>805</v>
      </c>
      <c r="J210" s="138">
        <f t="shared" si="11"/>
        <v>-4304480</v>
      </c>
    </row>
    <row r="211" spans="1:10" ht="26.4" customHeight="1">
      <c r="A211" s="1625" t="s">
        <v>83</v>
      </c>
      <c r="B211" s="1626"/>
      <c r="C211" s="1627"/>
      <c r="D211" s="41">
        <v>16638150</v>
      </c>
      <c r="E211" s="41">
        <v>16638150</v>
      </c>
      <c r="F211" s="412"/>
      <c r="G211" s="411">
        <f t="shared" si="10"/>
        <v>0</v>
      </c>
      <c r="H211" s="409" t="s">
        <v>283</v>
      </c>
      <c r="J211" s="138">
        <f t="shared" si="11"/>
        <v>0</v>
      </c>
    </row>
    <row r="212" spans="1:10" ht="26.4" customHeight="1">
      <c r="A212" s="1625" t="s">
        <v>66</v>
      </c>
      <c r="B212" s="1626"/>
      <c r="C212" s="1627"/>
      <c r="D212" s="41">
        <v>1207840</v>
      </c>
      <c r="E212" s="41">
        <v>1207840</v>
      </c>
      <c r="F212" s="412" t="s">
        <v>0</v>
      </c>
      <c r="G212" s="411">
        <f t="shared" si="10"/>
        <v>0</v>
      </c>
      <c r="H212" s="409" t="s">
        <v>0</v>
      </c>
      <c r="J212" s="138">
        <f t="shared" si="11"/>
        <v>0</v>
      </c>
    </row>
    <row r="213" spans="1:10" ht="26.4" customHeight="1">
      <c r="A213" s="1625" t="s">
        <v>67</v>
      </c>
      <c r="B213" s="1626"/>
      <c r="C213" s="1627"/>
      <c r="D213" s="41">
        <v>1581220</v>
      </c>
      <c r="E213" s="41">
        <v>1581220</v>
      </c>
      <c r="F213" s="412" t="s">
        <v>12</v>
      </c>
      <c r="G213" s="411">
        <f t="shared" si="10"/>
        <v>0</v>
      </c>
      <c r="H213" s="628" t="s">
        <v>12</v>
      </c>
      <c r="J213" s="138">
        <f t="shared" si="11"/>
        <v>0</v>
      </c>
    </row>
    <row r="214" spans="1:10" ht="26.4" customHeight="1">
      <c r="A214" s="1625" t="s">
        <v>69</v>
      </c>
      <c r="B214" s="1626"/>
      <c r="C214" s="1627"/>
      <c r="D214" s="41">
        <v>2571460</v>
      </c>
      <c r="E214" s="41">
        <v>2918650</v>
      </c>
      <c r="F214" s="412" t="s">
        <v>406</v>
      </c>
      <c r="G214" s="411">
        <f t="shared" si="10"/>
        <v>347190</v>
      </c>
      <c r="H214" s="409" t="s">
        <v>84</v>
      </c>
      <c r="J214" s="138">
        <f t="shared" si="11"/>
        <v>347190</v>
      </c>
    </row>
    <row r="215" spans="1:10" ht="26.4" customHeight="1">
      <c r="A215" s="1625" t="s">
        <v>70</v>
      </c>
      <c r="B215" s="1626"/>
      <c r="C215" s="1627"/>
      <c r="D215" s="41">
        <v>1380000</v>
      </c>
      <c r="E215" s="41">
        <v>1261300</v>
      </c>
      <c r="F215" s="412" t="s">
        <v>537</v>
      </c>
      <c r="G215" s="411">
        <f t="shared" si="10"/>
        <v>-118700</v>
      </c>
      <c r="H215" s="409" t="s">
        <v>806</v>
      </c>
      <c r="J215" s="138">
        <f t="shared" si="11"/>
        <v>-118700</v>
      </c>
    </row>
    <row r="216" spans="1:10" ht="26.4" customHeight="1">
      <c r="A216" s="1631" t="s">
        <v>85</v>
      </c>
      <c r="B216" s="1632"/>
      <c r="C216" s="303" t="s">
        <v>44</v>
      </c>
      <c r="D216" s="41">
        <v>18235900</v>
      </c>
      <c r="E216" s="41">
        <v>17881210</v>
      </c>
      <c r="F216" s="412" t="s">
        <v>537</v>
      </c>
      <c r="G216" s="411">
        <f t="shared" si="10"/>
        <v>-354690</v>
      </c>
      <c r="H216" s="409" t="s">
        <v>75</v>
      </c>
      <c r="J216" s="138">
        <f t="shared" si="11"/>
        <v>-354690</v>
      </c>
    </row>
    <row r="217" spans="1:10" ht="26.4" customHeight="1">
      <c r="A217" s="1633"/>
      <c r="B217" s="1634"/>
      <c r="C217" s="303" t="s">
        <v>43</v>
      </c>
      <c r="D217" s="41">
        <v>17380380</v>
      </c>
      <c r="E217" s="41">
        <v>17036950</v>
      </c>
      <c r="F217" s="412" t="s">
        <v>537</v>
      </c>
      <c r="G217" s="411">
        <f t="shared" si="10"/>
        <v>-343430</v>
      </c>
      <c r="H217" s="409" t="s">
        <v>75</v>
      </c>
      <c r="J217" s="138">
        <f t="shared" si="11"/>
        <v>-343430</v>
      </c>
    </row>
    <row r="218" spans="1:10" ht="26.4" customHeight="1">
      <c r="A218" s="1633"/>
      <c r="B218" s="1634"/>
      <c r="C218" s="303" t="s">
        <v>50</v>
      </c>
      <c r="D218" s="41">
        <v>3512040</v>
      </c>
      <c r="E218" s="41">
        <v>3457710</v>
      </c>
      <c r="F218" s="412" t="s">
        <v>537</v>
      </c>
      <c r="G218" s="411">
        <f t="shared" si="10"/>
        <v>-54330</v>
      </c>
      <c r="H218" s="409" t="s">
        <v>75</v>
      </c>
      <c r="J218" s="138">
        <f t="shared" si="11"/>
        <v>-54330</v>
      </c>
    </row>
    <row r="219" spans="1:10" ht="26.4" customHeight="1">
      <c r="A219" s="1633"/>
      <c r="B219" s="1634"/>
      <c r="C219" s="303" t="s">
        <v>49</v>
      </c>
      <c r="D219" s="42">
        <v>-242080</v>
      </c>
      <c r="E219" s="41">
        <v>-247740</v>
      </c>
      <c r="F219" s="412" t="s">
        <v>537</v>
      </c>
      <c r="G219" s="411">
        <f t="shared" si="10"/>
        <v>-5660</v>
      </c>
      <c r="H219" s="409" t="s">
        <v>75</v>
      </c>
      <c r="J219" s="138">
        <f t="shared" si="11"/>
        <v>-5660</v>
      </c>
    </row>
    <row r="220" spans="1:10" ht="26.4" customHeight="1">
      <c r="A220" s="1635"/>
      <c r="B220" s="1636"/>
      <c r="C220" s="303" t="s">
        <v>62</v>
      </c>
      <c r="D220" s="41">
        <f>SUM(D216:D218)+D219</f>
        <v>38886240</v>
      </c>
      <c r="E220" s="41">
        <f>SUM(E216:E218)+E219</f>
        <v>38128130</v>
      </c>
      <c r="F220" s="412" t="s">
        <v>537</v>
      </c>
      <c r="G220" s="411">
        <f>J220</f>
        <v>-758110</v>
      </c>
      <c r="H220" s="409" t="s">
        <v>0</v>
      </c>
      <c r="J220" s="138">
        <f t="shared" si="11"/>
        <v>-758110</v>
      </c>
    </row>
    <row r="221" spans="1:10" ht="26.4" customHeight="1">
      <c r="A221" s="1631" t="s">
        <v>63</v>
      </c>
      <c r="B221" s="1632"/>
      <c r="C221" s="303" t="s">
        <v>72</v>
      </c>
      <c r="D221" s="41">
        <v>37598000</v>
      </c>
      <c r="E221" s="41">
        <v>43900260</v>
      </c>
      <c r="F221" s="412" t="s">
        <v>406</v>
      </c>
      <c r="G221" s="411">
        <f>J221</f>
        <v>6302260</v>
      </c>
      <c r="H221" s="409" t="s">
        <v>75</v>
      </c>
      <c r="J221" s="138">
        <f t="shared" si="11"/>
        <v>6302260</v>
      </c>
    </row>
    <row r="222" spans="1:10" ht="26.4" customHeight="1">
      <c r="A222" s="1633"/>
      <c r="B222" s="1634"/>
      <c r="C222" s="303" t="s">
        <v>41</v>
      </c>
      <c r="D222" s="41">
        <v>865260</v>
      </c>
      <c r="E222" s="41">
        <v>854820</v>
      </c>
      <c r="F222" s="412" t="s">
        <v>537</v>
      </c>
      <c r="G222" s="411">
        <f t="shared" ref="G222:G226" si="12">J222</f>
        <v>-10440</v>
      </c>
      <c r="H222" s="409" t="s">
        <v>75</v>
      </c>
      <c r="J222" s="138">
        <f t="shared" si="11"/>
        <v>-10440</v>
      </c>
    </row>
    <row r="223" spans="1:10" ht="26.4" customHeight="1">
      <c r="A223" s="1633"/>
      <c r="B223" s="1634"/>
      <c r="C223" s="303" t="s">
        <v>40</v>
      </c>
      <c r="D223" s="41">
        <v>2712200</v>
      </c>
      <c r="E223" s="41">
        <v>2752300</v>
      </c>
      <c r="F223" s="412" t="s">
        <v>406</v>
      </c>
      <c r="G223" s="411">
        <f t="shared" si="12"/>
        <v>40100</v>
      </c>
      <c r="H223" s="409" t="s">
        <v>75</v>
      </c>
      <c r="J223" s="138">
        <f t="shared" si="11"/>
        <v>40100</v>
      </c>
    </row>
    <row r="224" spans="1:10" ht="26.4" customHeight="1">
      <c r="A224" s="1633"/>
      <c r="B224" s="1634"/>
      <c r="C224" s="303" t="s">
        <v>39</v>
      </c>
      <c r="D224" s="41">
        <v>14623270</v>
      </c>
      <c r="E224" s="41">
        <v>16225500</v>
      </c>
      <c r="F224" s="412" t="s">
        <v>406</v>
      </c>
      <c r="G224" s="411">
        <f t="shared" si="12"/>
        <v>1602230</v>
      </c>
      <c r="H224" s="1642" t="s">
        <v>395</v>
      </c>
      <c r="J224" s="138">
        <f t="shared" si="11"/>
        <v>1602230</v>
      </c>
    </row>
    <row r="225" spans="1:10" ht="26.4" customHeight="1">
      <c r="A225" s="1633"/>
      <c r="B225" s="1634"/>
      <c r="C225" s="158" t="s">
        <v>57</v>
      </c>
      <c r="D225" s="41">
        <v>455750</v>
      </c>
      <c r="E225" s="41">
        <v>517060</v>
      </c>
      <c r="F225" s="412" t="s">
        <v>406</v>
      </c>
      <c r="G225" s="411">
        <f t="shared" ref="G225" si="13">J225</f>
        <v>61310</v>
      </c>
      <c r="H225" s="1643"/>
      <c r="J225" s="138">
        <f t="shared" si="11"/>
        <v>61310</v>
      </c>
    </row>
    <row r="226" spans="1:10" ht="26.4" customHeight="1">
      <c r="A226" s="1633"/>
      <c r="B226" s="1634"/>
      <c r="C226" s="303" t="s">
        <v>58</v>
      </c>
      <c r="D226" s="41">
        <v>499570</v>
      </c>
      <c r="E226" s="41">
        <v>499570</v>
      </c>
      <c r="F226" s="412"/>
      <c r="G226" s="411">
        <f t="shared" si="12"/>
        <v>0</v>
      </c>
      <c r="H226" s="1643"/>
      <c r="J226" s="138">
        <f t="shared" si="11"/>
        <v>0</v>
      </c>
    </row>
    <row r="227" spans="1:10" ht="26.4" customHeight="1">
      <c r="A227" s="1633"/>
      <c r="B227" s="1634"/>
      <c r="C227" s="303" t="s">
        <v>86</v>
      </c>
      <c r="D227" s="41">
        <v>360000</v>
      </c>
      <c r="E227" s="41">
        <v>360000</v>
      </c>
      <c r="F227" s="412" t="s">
        <v>12</v>
      </c>
      <c r="G227" s="411">
        <v>0</v>
      </c>
      <c r="H227" s="1644"/>
      <c r="J227" s="138">
        <f t="shared" si="11"/>
        <v>0</v>
      </c>
    </row>
    <row r="228" spans="1:10" ht="26.4" customHeight="1">
      <c r="A228" s="1633"/>
      <c r="B228" s="1634"/>
      <c r="C228" s="303" t="s">
        <v>73</v>
      </c>
      <c r="D228" s="41">
        <v>3512500</v>
      </c>
      <c r="E228" s="41">
        <v>3510000</v>
      </c>
      <c r="F228" s="412" t="s">
        <v>537</v>
      </c>
      <c r="G228" s="411">
        <f t="shared" ref="G228:G229" si="14">J228</f>
        <v>-2500</v>
      </c>
      <c r="H228" s="409" t="s">
        <v>403</v>
      </c>
      <c r="J228" s="138">
        <f t="shared" si="11"/>
        <v>-2500</v>
      </c>
    </row>
    <row r="229" spans="1:10" ht="26.4" customHeight="1" thickBot="1">
      <c r="A229" s="1633"/>
      <c r="B229" s="1634"/>
      <c r="C229" s="413" t="s">
        <v>62</v>
      </c>
      <c r="D229" s="414">
        <v>59311230</v>
      </c>
      <c r="E229" s="414">
        <v>67242880</v>
      </c>
      <c r="F229" s="415" t="s">
        <v>406</v>
      </c>
      <c r="G229" s="411">
        <f t="shared" si="14"/>
        <v>7931650</v>
      </c>
      <c r="H229" s="417" t="s">
        <v>0</v>
      </c>
      <c r="J229" s="138">
        <f t="shared" si="11"/>
        <v>7931650</v>
      </c>
    </row>
    <row r="230" spans="1:10" ht="26.4" customHeight="1" thickBot="1">
      <c r="A230" s="1623" t="s">
        <v>47</v>
      </c>
      <c r="B230" s="1624"/>
      <c r="C230" s="1624"/>
      <c r="D230" s="419">
        <f>SUM(D204:D215)+D220+D229</f>
        <v>216207343</v>
      </c>
      <c r="E230" s="419">
        <f>SUM(E204:E215)+E220+E229</f>
        <v>219023213</v>
      </c>
      <c r="F230" s="420" t="s">
        <v>406</v>
      </c>
      <c r="G230" s="421">
        <v>2815870</v>
      </c>
      <c r="H230" s="418"/>
      <c r="J230" s="138">
        <f>SUM(J204:J229)</f>
        <v>10050720</v>
      </c>
    </row>
    <row r="232" spans="1:10" ht="28.8" customHeight="1"/>
    <row r="233" spans="1:10" ht="46.8" customHeight="1">
      <c r="A233" s="1617" t="s">
        <v>288</v>
      </c>
      <c r="B233" s="1617"/>
      <c r="C233" s="1617"/>
      <c r="D233" s="1617"/>
      <c r="E233" s="1617"/>
      <c r="F233" s="1617"/>
      <c r="G233" s="1617"/>
      <c r="H233" s="1617"/>
    </row>
    <row r="234" spans="1:10" ht="19.8" thickBot="1">
      <c r="A234" s="35" t="s">
        <v>823</v>
      </c>
    </row>
    <row r="235" spans="1:10" ht="28.8">
      <c r="A235" s="1637" t="s">
        <v>289</v>
      </c>
      <c r="B235" s="1638"/>
      <c r="C235" s="1639"/>
      <c r="D235" s="39" t="s">
        <v>824</v>
      </c>
      <c r="E235" s="39" t="s">
        <v>825</v>
      </c>
      <c r="F235" s="1640" t="s">
        <v>534</v>
      </c>
      <c r="G235" s="1641"/>
      <c r="H235" s="40" t="s">
        <v>61</v>
      </c>
    </row>
    <row r="236" spans="1:10" ht="24.6" customHeight="1">
      <c r="A236" s="1625" t="s">
        <v>80</v>
      </c>
      <c r="B236" s="1626"/>
      <c r="C236" s="1627"/>
      <c r="D236" s="41">
        <v>31510760</v>
      </c>
      <c r="E236" s="41">
        <v>31643510</v>
      </c>
      <c r="F236" s="412" t="s">
        <v>826</v>
      </c>
      <c r="G236" s="411">
        <f>J236</f>
        <v>132750</v>
      </c>
      <c r="H236" s="409" t="s">
        <v>827</v>
      </c>
      <c r="J236" s="138">
        <f>SUM(E236-D236)</f>
        <v>132750</v>
      </c>
    </row>
    <row r="237" spans="1:10" ht="24.6" customHeight="1">
      <c r="A237" s="1625" t="s">
        <v>64</v>
      </c>
      <c r="B237" s="1626"/>
      <c r="C237" s="1627"/>
      <c r="D237" s="41">
        <v>26831020</v>
      </c>
      <c r="E237" s="41">
        <v>26921069</v>
      </c>
      <c r="F237" s="412" t="s">
        <v>826</v>
      </c>
      <c r="G237" s="411">
        <f t="shared" ref="G237:G251" si="15">J237</f>
        <v>90049</v>
      </c>
      <c r="H237" s="409" t="s">
        <v>776</v>
      </c>
      <c r="J237" s="138">
        <f t="shared" ref="J237:J258" si="16">SUM(E237-D237)</f>
        <v>90049</v>
      </c>
    </row>
    <row r="238" spans="1:10" ht="24.6" customHeight="1">
      <c r="A238" s="1625" t="s">
        <v>81</v>
      </c>
      <c r="B238" s="1626"/>
      <c r="C238" s="1627"/>
      <c r="D238" s="41">
        <v>26746427</v>
      </c>
      <c r="E238" s="41">
        <v>26739459</v>
      </c>
      <c r="F238" s="412" t="s">
        <v>405</v>
      </c>
      <c r="G238" s="411">
        <f t="shared" si="15"/>
        <v>-6968</v>
      </c>
      <c r="H238" s="409" t="s">
        <v>799</v>
      </c>
      <c r="J238" s="138">
        <f t="shared" si="16"/>
        <v>-6968</v>
      </c>
    </row>
    <row r="239" spans="1:10" ht="24.6" customHeight="1">
      <c r="A239" s="1625" t="s">
        <v>82</v>
      </c>
      <c r="B239" s="1626"/>
      <c r="C239" s="1627"/>
      <c r="D239" s="41">
        <v>642510</v>
      </c>
      <c r="E239" s="41">
        <v>642510</v>
      </c>
      <c r="F239" s="412" t="s">
        <v>0</v>
      </c>
      <c r="G239" s="411">
        <f t="shared" si="15"/>
        <v>0</v>
      </c>
      <c r="H239" s="409" t="s">
        <v>0</v>
      </c>
      <c r="J239" s="138">
        <f t="shared" si="16"/>
        <v>0</v>
      </c>
    </row>
    <row r="240" spans="1:10" ht="24.6" customHeight="1">
      <c r="A240" s="1625" t="s">
        <v>65</v>
      </c>
      <c r="B240" s="1626"/>
      <c r="C240" s="1627"/>
      <c r="D240" s="41">
        <v>1978000</v>
      </c>
      <c r="E240" s="41">
        <v>1978000</v>
      </c>
      <c r="F240" s="412" t="s">
        <v>0</v>
      </c>
      <c r="G240" s="411">
        <f t="shared" si="15"/>
        <v>0</v>
      </c>
      <c r="H240" s="409" t="s">
        <v>0</v>
      </c>
      <c r="J240" s="138">
        <f t="shared" si="16"/>
        <v>0</v>
      </c>
    </row>
    <row r="241" spans="1:10" ht="24.6" customHeight="1">
      <c r="A241" s="1625" t="s">
        <v>189</v>
      </c>
      <c r="B241" s="1626"/>
      <c r="C241" s="1627"/>
      <c r="D241" s="41">
        <v>458326</v>
      </c>
      <c r="E241" s="41">
        <v>458326</v>
      </c>
      <c r="F241" s="412" t="s">
        <v>0</v>
      </c>
      <c r="G241" s="411">
        <f t="shared" si="15"/>
        <v>0</v>
      </c>
      <c r="H241" s="409" t="s">
        <v>0</v>
      </c>
      <c r="J241" s="138">
        <f t="shared" si="16"/>
        <v>0</v>
      </c>
    </row>
    <row r="242" spans="1:10" ht="24.6" customHeight="1">
      <c r="A242" s="1625" t="s">
        <v>68</v>
      </c>
      <c r="B242" s="1626"/>
      <c r="C242" s="1627"/>
      <c r="D242" s="41">
        <v>1878000</v>
      </c>
      <c r="E242" s="41">
        <v>1223280</v>
      </c>
      <c r="F242" s="412" t="s">
        <v>405</v>
      </c>
      <c r="G242" s="411">
        <f t="shared" si="15"/>
        <v>-654720</v>
      </c>
      <c r="H242" s="409" t="s">
        <v>805</v>
      </c>
      <c r="J242" s="138">
        <f t="shared" si="16"/>
        <v>-654720</v>
      </c>
    </row>
    <row r="243" spans="1:10" ht="24.6" customHeight="1">
      <c r="A243" s="1625" t="s">
        <v>83</v>
      </c>
      <c r="B243" s="1626"/>
      <c r="C243" s="1627"/>
      <c r="D243" s="41">
        <v>16638150</v>
      </c>
      <c r="E243" s="41">
        <v>16638150</v>
      </c>
      <c r="F243" s="412"/>
      <c r="G243" s="411">
        <f t="shared" si="15"/>
        <v>0</v>
      </c>
      <c r="H243" s="409" t="s">
        <v>0</v>
      </c>
      <c r="J243" s="138">
        <f t="shared" si="16"/>
        <v>0</v>
      </c>
    </row>
    <row r="244" spans="1:10" ht="24.6" customHeight="1">
      <c r="A244" s="1625" t="s">
        <v>66</v>
      </c>
      <c r="B244" s="1626"/>
      <c r="C244" s="1627"/>
      <c r="D244" s="41">
        <v>1207840</v>
      </c>
      <c r="E244" s="41">
        <v>1207840</v>
      </c>
      <c r="F244" s="412" t="s">
        <v>0</v>
      </c>
      <c r="G244" s="411">
        <f t="shared" si="15"/>
        <v>0</v>
      </c>
      <c r="H244" s="409" t="s">
        <v>0</v>
      </c>
      <c r="J244" s="138">
        <f t="shared" si="16"/>
        <v>0</v>
      </c>
    </row>
    <row r="245" spans="1:10" ht="24.6" customHeight="1">
      <c r="A245" s="1625" t="s">
        <v>67</v>
      </c>
      <c r="B245" s="1626"/>
      <c r="C245" s="1627"/>
      <c r="D245" s="41">
        <v>1581220</v>
      </c>
      <c r="E245" s="41">
        <v>1581220</v>
      </c>
      <c r="F245" s="412" t="s">
        <v>0</v>
      </c>
      <c r="G245" s="411">
        <f t="shared" si="15"/>
        <v>0</v>
      </c>
      <c r="H245" s="628" t="s">
        <v>0</v>
      </c>
      <c r="J245" s="138">
        <f t="shared" si="16"/>
        <v>0</v>
      </c>
    </row>
    <row r="246" spans="1:10" ht="24.6" customHeight="1">
      <c r="A246" s="1625" t="s">
        <v>69</v>
      </c>
      <c r="B246" s="1626"/>
      <c r="C246" s="1627"/>
      <c r="D246" s="41">
        <v>2918650</v>
      </c>
      <c r="E246" s="41">
        <v>2616480</v>
      </c>
      <c r="F246" s="412" t="s">
        <v>405</v>
      </c>
      <c r="G246" s="411">
        <f t="shared" si="15"/>
        <v>-302170</v>
      </c>
      <c r="H246" s="409" t="s">
        <v>84</v>
      </c>
      <c r="J246" s="138">
        <f t="shared" si="16"/>
        <v>-302170</v>
      </c>
    </row>
    <row r="247" spans="1:10" ht="24.6" customHeight="1">
      <c r="A247" s="1625" t="s">
        <v>70</v>
      </c>
      <c r="B247" s="1626"/>
      <c r="C247" s="1627"/>
      <c r="D247" s="41">
        <v>1261300</v>
      </c>
      <c r="E247" s="41">
        <v>1276000</v>
      </c>
      <c r="F247" s="412" t="s">
        <v>826</v>
      </c>
      <c r="G247" s="411">
        <f t="shared" si="15"/>
        <v>14700</v>
      </c>
      <c r="H247" s="409" t="s">
        <v>828</v>
      </c>
      <c r="J247" s="138">
        <f t="shared" si="16"/>
        <v>14700</v>
      </c>
    </row>
    <row r="248" spans="1:10" ht="24.6" customHeight="1">
      <c r="A248" s="1631" t="s">
        <v>85</v>
      </c>
      <c r="B248" s="1632"/>
      <c r="C248" s="303" t="s">
        <v>44</v>
      </c>
      <c r="D248" s="41">
        <v>17881210</v>
      </c>
      <c r="E248" s="41">
        <v>11374660</v>
      </c>
      <c r="F248" s="412" t="s">
        <v>405</v>
      </c>
      <c r="G248" s="411">
        <f t="shared" si="15"/>
        <v>-6506550</v>
      </c>
      <c r="H248" s="409" t="s">
        <v>75</v>
      </c>
      <c r="J248" s="138">
        <f t="shared" si="16"/>
        <v>-6506550</v>
      </c>
    </row>
    <row r="249" spans="1:10" ht="24.6" customHeight="1">
      <c r="A249" s="1633"/>
      <c r="B249" s="1634"/>
      <c r="C249" s="303" t="s">
        <v>43</v>
      </c>
      <c r="D249" s="41">
        <v>17036950</v>
      </c>
      <c r="E249" s="41">
        <v>10768500</v>
      </c>
      <c r="F249" s="412" t="s">
        <v>405</v>
      </c>
      <c r="G249" s="411">
        <f t="shared" si="15"/>
        <v>-6268450</v>
      </c>
      <c r="H249" s="409" t="s">
        <v>75</v>
      </c>
      <c r="J249" s="138">
        <f t="shared" si="16"/>
        <v>-6268450</v>
      </c>
    </row>
    <row r="250" spans="1:10" ht="24.6" customHeight="1">
      <c r="A250" s="1633"/>
      <c r="B250" s="1634"/>
      <c r="C250" s="303" t="s">
        <v>50</v>
      </c>
      <c r="D250" s="41">
        <v>3457710</v>
      </c>
      <c r="E250" s="41">
        <v>2309000</v>
      </c>
      <c r="F250" s="412" t="s">
        <v>405</v>
      </c>
      <c r="G250" s="411">
        <f t="shared" si="15"/>
        <v>-1148710</v>
      </c>
      <c r="H250" s="409" t="s">
        <v>75</v>
      </c>
      <c r="J250" s="138">
        <f t="shared" si="16"/>
        <v>-1148710</v>
      </c>
    </row>
    <row r="251" spans="1:10" ht="24.6" customHeight="1">
      <c r="A251" s="1633"/>
      <c r="B251" s="1634"/>
      <c r="C251" s="303" t="s">
        <v>49</v>
      </c>
      <c r="D251" s="42">
        <v>-247740</v>
      </c>
      <c r="E251" s="41">
        <v>-247740</v>
      </c>
      <c r="F251" s="412" t="s">
        <v>0</v>
      </c>
      <c r="G251" s="411">
        <f t="shared" si="15"/>
        <v>0</v>
      </c>
      <c r="H251" s="409" t="s">
        <v>75</v>
      </c>
      <c r="J251" s="138">
        <f t="shared" si="16"/>
        <v>0</v>
      </c>
    </row>
    <row r="252" spans="1:10" ht="24.6" customHeight="1">
      <c r="A252" s="1635"/>
      <c r="B252" s="1636"/>
      <c r="C252" s="303" t="s">
        <v>62</v>
      </c>
      <c r="D252" s="41">
        <f>SUM(D248:D250)+D251</f>
        <v>38128130</v>
      </c>
      <c r="E252" s="41">
        <f>SUM(E248:E250)+E251</f>
        <v>24204420</v>
      </c>
      <c r="F252" s="412" t="s">
        <v>405</v>
      </c>
      <c r="G252" s="411">
        <f>J252</f>
        <v>-13923710</v>
      </c>
      <c r="H252" s="686" t="s">
        <v>829</v>
      </c>
      <c r="J252" s="138">
        <f t="shared" si="16"/>
        <v>-13923710</v>
      </c>
    </row>
    <row r="253" spans="1:10" ht="24.6" customHeight="1">
      <c r="A253" s="1631" t="s">
        <v>63</v>
      </c>
      <c r="B253" s="1632"/>
      <c r="C253" s="303" t="s">
        <v>72</v>
      </c>
      <c r="D253" s="41">
        <v>43900260</v>
      </c>
      <c r="E253" s="41">
        <v>65194880</v>
      </c>
      <c r="F253" s="412" t="s">
        <v>406</v>
      </c>
      <c r="G253" s="411">
        <f>J253</f>
        <v>21294620</v>
      </c>
      <c r="H253" s="409" t="s">
        <v>75</v>
      </c>
      <c r="J253" s="138">
        <f t="shared" si="16"/>
        <v>21294620</v>
      </c>
    </row>
    <row r="254" spans="1:10" ht="24.6" customHeight="1">
      <c r="A254" s="1633"/>
      <c r="B254" s="1634"/>
      <c r="C254" s="303" t="s">
        <v>41</v>
      </c>
      <c r="D254" s="41">
        <v>2231450</v>
      </c>
      <c r="E254" s="41">
        <v>2729790</v>
      </c>
      <c r="F254" s="412" t="s">
        <v>826</v>
      </c>
      <c r="G254" s="411">
        <f t="shared" ref="G254:G256" si="17">J254</f>
        <v>498340</v>
      </c>
      <c r="H254" s="409" t="s">
        <v>75</v>
      </c>
      <c r="J254" s="138">
        <f t="shared" si="16"/>
        <v>498340</v>
      </c>
    </row>
    <row r="255" spans="1:10" ht="24.6" customHeight="1">
      <c r="A255" s="1633"/>
      <c r="B255" s="1634"/>
      <c r="C255" s="303" t="s">
        <v>40</v>
      </c>
      <c r="D255" s="41">
        <v>2752300</v>
      </c>
      <c r="E255" s="41">
        <v>2663800</v>
      </c>
      <c r="F255" s="412" t="s">
        <v>405</v>
      </c>
      <c r="G255" s="411">
        <f t="shared" si="17"/>
        <v>-88500</v>
      </c>
      <c r="H255" s="409" t="s">
        <v>75</v>
      </c>
      <c r="J255" s="138">
        <f t="shared" si="16"/>
        <v>-88500</v>
      </c>
    </row>
    <row r="256" spans="1:10" ht="24.6" customHeight="1">
      <c r="A256" s="1633"/>
      <c r="B256" s="1634"/>
      <c r="C256" s="303" t="s">
        <v>39</v>
      </c>
      <c r="D256" s="41">
        <v>14848870</v>
      </c>
      <c r="E256" s="41">
        <v>22452130</v>
      </c>
      <c r="F256" s="412" t="s">
        <v>406</v>
      </c>
      <c r="G256" s="411">
        <f t="shared" si="17"/>
        <v>7603260</v>
      </c>
      <c r="H256" s="685" t="s">
        <v>0</v>
      </c>
      <c r="J256" s="138">
        <f t="shared" si="16"/>
        <v>7603260</v>
      </c>
    </row>
    <row r="257" spans="1:10" ht="24.6" customHeight="1">
      <c r="A257" s="1633"/>
      <c r="B257" s="1634"/>
      <c r="C257" s="303" t="s">
        <v>73</v>
      </c>
      <c r="D257" s="41">
        <v>3510000</v>
      </c>
      <c r="E257" s="41">
        <v>3507500</v>
      </c>
      <c r="F257" s="412" t="s">
        <v>405</v>
      </c>
      <c r="G257" s="411">
        <f t="shared" ref="G257:G258" si="18">J257</f>
        <v>-2500</v>
      </c>
      <c r="H257" s="409" t="s">
        <v>403</v>
      </c>
      <c r="J257" s="138">
        <f t="shared" si="16"/>
        <v>-2500</v>
      </c>
    </row>
    <row r="258" spans="1:10" ht="24.6" customHeight="1" thickBot="1">
      <c r="A258" s="1633"/>
      <c r="B258" s="1634"/>
      <c r="C258" s="413" t="s">
        <v>62</v>
      </c>
      <c r="D258" s="414">
        <f>SUM(D253:D257)</f>
        <v>67242880</v>
      </c>
      <c r="E258" s="414">
        <f>SUM(E253:E257)</f>
        <v>96548100</v>
      </c>
      <c r="F258" s="415" t="s">
        <v>406</v>
      </c>
      <c r="G258" s="411">
        <f t="shared" si="18"/>
        <v>29305220</v>
      </c>
      <c r="H258" s="417" t="s">
        <v>0</v>
      </c>
      <c r="J258" s="138">
        <f t="shared" si="16"/>
        <v>29305220</v>
      </c>
    </row>
    <row r="259" spans="1:10" ht="24.6" customHeight="1" thickBot="1">
      <c r="A259" s="1623" t="s">
        <v>47</v>
      </c>
      <c r="B259" s="1624"/>
      <c r="C259" s="1624"/>
      <c r="D259" s="419">
        <f>SUM(D236:D247)+D252+D258</f>
        <v>219023213</v>
      </c>
      <c r="E259" s="419">
        <f>SUM(E236:E247)+E252+E258</f>
        <v>233678364</v>
      </c>
      <c r="F259" s="420" t="s">
        <v>406</v>
      </c>
      <c r="G259" s="421">
        <f>J259</f>
        <v>14655151</v>
      </c>
      <c r="H259" s="418"/>
      <c r="J259" s="138">
        <f>SUM(J236:J247)+J252+J258</f>
        <v>14655151</v>
      </c>
    </row>
    <row r="261" spans="1:10" ht="58.2" customHeight="1">
      <c r="A261" s="1617" t="s">
        <v>288</v>
      </c>
      <c r="B261" s="1617"/>
      <c r="C261" s="1617"/>
      <c r="D261" s="1617"/>
      <c r="E261" s="1617"/>
      <c r="F261" s="1617"/>
      <c r="G261" s="1617"/>
      <c r="H261" s="1617"/>
    </row>
    <row r="262" spans="1:10" ht="22.2" customHeight="1" thickBot="1">
      <c r="A262" s="35" t="s">
        <v>864</v>
      </c>
    </row>
    <row r="263" spans="1:10" ht="31.2" customHeight="1">
      <c r="A263" s="1637" t="s">
        <v>289</v>
      </c>
      <c r="B263" s="1638"/>
      <c r="C263" s="1639"/>
      <c r="D263" s="39" t="s">
        <v>865</v>
      </c>
      <c r="E263" s="39" t="s">
        <v>866</v>
      </c>
      <c r="F263" s="1640" t="s">
        <v>534</v>
      </c>
      <c r="G263" s="1641"/>
      <c r="H263" s="40" t="s">
        <v>61</v>
      </c>
    </row>
    <row r="264" spans="1:10" ht="29.4" customHeight="1">
      <c r="A264" s="1625" t="s">
        <v>80</v>
      </c>
      <c r="B264" s="1626"/>
      <c r="C264" s="1627"/>
      <c r="D264" s="41">
        <v>31643510</v>
      </c>
      <c r="E264" s="41">
        <v>31737570</v>
      </c>
      <c r="F264" s="412" t="s">
        <v>406</v>
      </c>
      <c r="G264" s="411">
        <f>J264</f>
        <v>94060</v>
      </c>
      <c r="H264" s="409" t="s">
        <v>868</v>
      </c>
      <c r="J264" s="138">
        <f>SUM(E264-D264)</f>
        <v>94060</v>
      </c>
    </row>
    <row r="265" spans="1:10" ht="29.4" customHeight="1">
      <c r="A265" s="1625" t="s">
        <v>64</v>
      </c>
      <c r="B265" s="1626"/>
      <c r="C265" s="1627"/>
      <c r="D265" s="41">
        <v>26921069</v>
      </c>
      <c r="E265" s="41">
        <v>26705440</v>
      </c>
      <c r="F265" s="412" t="s">
        <v>536</v>
      </c>
      <c r="G265" s="411">
        <f t="shared" ref="G265:G279" si="19">J265</f>
        <v>-215629</v>
      </c>
      <c r="H265" s="409" t="s">
        <v>867</v>
      </c>
      <c r="J265" s="138">
        <f t="shared" ref="J265:J286" si="20">SUM(E265-D265)</f>
        <v>-215629</v>
      </c>
    </row>
    <row r="266" spans="1:10" ht="29.4" customHeight="1">
      <c r="A266" s="1625" t="s">
        <v>81</v>
      </c>
      <c r="B266" s="1626"/>
      <c r="C266" s="1627"/>
      <c r="D266" s="41">
        <v>26739459</v>
      </c>
      <c r="E266" s="41">
        <v>26739459</v>
      </c>
      <c r="F266" s="412" t="s">
        <v>0</v>
      </c>
      <c r="G266" s="411">
        <f t="shared" si="19"/>
        <v>0</v>
      </c>
      <c r="H266" s="409" t="s">
        <v>0</v>
      </c>
      <c r="J266" s="138">
        <f t="shared" si="20"/>
        <v>0</v>
      </c>
    </row>
    <row r="267" spans="1:10" ht="29.4" customHeight="1">
      <c r="A267" s="1625" t="s">
        <v>82</v>
      </c>
      <c r="B267" s="1626"/>
      <c r="C267" s="1627"/>
      <c r="D267" s="41">
        <v>642510</v>
      </c>
      <c r="E267" s="41">
        <v>642510</v>
      </c>
      <c r="F267" s="412" t="s">
        <v>0</v>
      </c>
      <c r="G267" s="411">
        <f t="shared" si="19"/>
        <v>0</v>
      </c>
      <c r="H267" s="409" t="s">
        <v>0</v>
      </c>
      <c r="J267" s="138">
        <f t="shared" si="20"/>
        <v>0</v>
      </c>
    </row>
    <row r="268" spans="1:10" ht="29.4" customHeight="1">
      <c r="A268" s="1625" t="s">
        <v>65</v>
      </c>
      <c r="B268" s="1626"/>
      <c r="C268" s="1627"/>
      <c r="D268" s="41">
        <v>1978000</v>
      </c>
      <c r="E268" s="41">
        <v>2479400</v>
      </c>
      <c r="F268" s="412" t="s">
        <v>406</v>
      </c>
      <c r="G268" s="411">
        <f t="shared" si="19"/>
        <v>501400</v>
      </c>
      <c r="H268" s="409" t="s">
        <v>869</v>
      </c>
      <c r="J268" s="138">
        <f t="shared" si="20"/>
        <v>501400</v>
      </c>
    </row>
    <row r="269" spans="1:10" ht="29.4" customHeight="1">
      <c r="A269" s="1625" t="s">
        <v>189</v>
      </c>
      <c r="B269" s="1626"/>
      <c r="C269" s="1627"/>
      <c r="D269" s="41">
        <v>458326</v>
      </c>
      <c r="E269" s="41">
        <v>458326</v>
      </c>
      <c r="F269" s="412" t="s">
        <v>0</v>
      </c>
      <c r="G269" s="411">
        <f t="shared" si="19"/>
        <v>0</v>
      </c>
      <c r="H269" s="409" t="s">
        <v>0</v>
      </c>
      <c r="J269" s="138">
        <f t="shared" si="20"/>
        <v>0</v>
      </c>
    </row>
    <row r="270" spans="1:10" ht="29.4" customHeight="1">
      <c r="A270" s="1625" t="s">
        <v>68</v>
      </c>
      <c r="B270" s="1626"/>
      <c r="C270" s="1627"/>
      <c r="D270" s="41">
        <v>1223280</v>
      </c>
      <c r="E270" s="41">
        <v>1568390</v>
      </c>
      <c r="F270" s="412" t="s">
        <v>406</v>
      </c>
      <c r="G270" s="411">
        <f t="shared" si="19"/>
        <v>345110</v>
      </c>
      <c r="H270" s="409" t="s">
        <v>870</v>
      </c>
      <c r="J270" s="138">
        <f t="shared" si="20"/>
        <v>345110</v>
      </c>
    </row>
    <row r="271" spans="1:10" ht="29.4" customHeight="1">
      <c r="A271" s="1625" t="s">
        <v>83</v>
      </c>
      <c r="B271" s="1626"/>
      <c r="C271" s="1627"/>
      <c r="D271" s="41">
        <v>16638150</v>
      </c>
      <c r="E271" s="41">
        <v>16638150</v>
      </c>
      <c r="F271" s="412"/>
      <c r="G271" s="411">
        <f t="shared" si="19"/>
        <v>0</v>
      </c>
      <c r="H271" s="409" t="s">
        <v>0</v>
      </c>
      <c r="J271" s="138">
        <f t="shared" si="20"/>
        <v>0</v>
      </c>
    </row>
    <row r="272" spans="1:10" ht="29.4" customHeight="1">
      <c r="A272" s="1625" t="s">
        <v>66</v>
      </c>
      <c r="B272" s="1626"/>
      <c r="C272" s="1627"/>
      <c r="D272" s="41">
        <v>1207840</v>
      </c>
      <c r="E272" s="41">
        <v>1207840</v>
      </c>
      <c r="F272" s="412" t="s">
        <v>0</v>
      </c>
      <c r="G272" s="411">
        <f t="shared" si="19"/>
        <v>0</v>
      </c>
      <c r="H272" s="409" t="s">
        <v>0</v>
      </c>
      <c r="J272" s="138">
        <f t="shared" si="20"/>
        <v>0</v>
      </c>
    </row>
    <row r="273" spans="1:10" ht="29.4" customHeight="1">
      <c r="A273" s="1625" t="s">
        <v>67</v>
      </c>
      <c r="B273" s="1626"/>
      <c r="C273" s="1627"/>
      <c r="D273" s="41">
        <v>1581220</v>
      </c>
      <c r="E273" s="41">
        <v>1581220</v>
      </c>
      <c r="F273" s="412" t="s">
        <v>0</v>
      </c>
      <c r="G273" s="411">
        <f t="shared" si="19"/>
        <v>0</v>
      </c>
      <c r="H273" s="628" t="s">
        <v>0</v>
      </c>
      <c r="J273" s="138">
        <f t="shared" si="20"/>
        <v>0</v>
      </c>
    </row>
    <row r="274" spans="1:10" ht="29.4" customHeight="1">
      <c r="A274" s="1625" t="s">
        <v>69</v>
      </c>
      <c r="B274" s="1626"/>
      <c r="C274" s="1627"/>
      <c r="D274" s="41">
        <v>2616480</v>
      </c>
      <c r="E274" s="41">
        <v>2296670</v>
      </c>
      <c r="F274" s="412" t="s">
        <v>405</v>
      </c>
      <c r="G274" s="411">
        <f t="shared" si="19"/>
        <v>-319810</v>
      </c>
      <c r="H274" s="409" t="s">
        <v>84</v>
      </c>
      <c r="J274" s="138">
        <f t="shared" si="20"/>
        <v>-319810</v>
      </c>
    </row>
    <row r="275" spans="1:10" ht="29.4" customHeight="1">
      <c r="A275" s="1625" t="s">
        <v>70</v>
      </c>
      <c r="B275" s="1626"/>
      <c r="C275" s="1627"/>
      <c r="D275" s="41">
        <v>1276000</v>
      </c>
      <c r="E275" s="41">
        <v>1388200</v>
      </c>
      <c r="F275" s="412" t="s">
        <v>406</v>
      </c>
      <c r="G275" s="411">
        <f t="shared" si="19"/>
        <v>112200</v>
      </c>
      <c r="H275" s="409" t="s">
        <v>871</v>
      </c>
      <c r="J275" s="138">
        <f t="shared" si="20"/>
        <v>112200</v>
      </c>
    </row>
    <row r="276" spans="1:10" ht="29.4" customHeight="1">
      <c r="A276" s="1631" t="s">
        <v>85</v>
      </c>
      <c r="B276" s="1632"/>
      <c r="C276" s="303" t="s">
        <v>44</v>
      </c>
      <c r="D276" s="41">
        <v>11374660</v>
      </c>
      <c r="E276" s="41">
        <v>14354470</v>
      </c>
      <c r="F276" s="412" t="s">
        <v>406</v>
      </c>
      <c r="G276" s="411">
        <f t="shared" si="19"/>
        <v>2979810</v>
      </c>
      <c r="H276" s="409" t="s">
        <v>75</v>
      </c>
      <c r="J276" s="138">
        <f t="shared" si="20"/>
        <v>2979810</v>
      </c>
    </row>
    <row r="277" spans="1:10" ht="29.4" customHeight="1">
      <c r="A277" s="1633"/>
      <c r="B277" s="1634"/>
      <c r="C277" s="303" t="s">
        <v>43</v>
      </c>
      <c r="D277" s="41">
        <v>10768500</v>
      </c>
      <c r="E277" s="41">
        <v>13622170</v>
      </c>
      <c r="F277" s="412" t="s">
        <v>406</v>
      </c>
      <c r="G277" s="411">
        <f t="shared" si="19"/>
        <v>2853670</v>
      </c>
      <c r="H277" s="409" t="s">
        <v>75</v>
      </c>
      <c r="J277" s="138">
        <f t="shared" si="20"/>
        <v>2853670</v>
      </c>
    </row>
    <row r="278" spans="1:10" ht="29.4" customHeight="1">
      <c r="A278" s="1633"/>
      <c r="B278" s="1634"/>
      <c r="C278" s="303" t="s">
        <v>50</v>
      </c>
      <c r="D278" s="41">
        <v>2309000</v>
      </c>
      <c r="E278" s="41">
        <v>2917560</v>
      </c>
      <c r="F278" s="412" t="s">
        <v>406</v>
      </c>
      <c r="G278" s="411">
        <f t="shared" si="19"/>
        <v>608560</v>
      </c>
      <c r="H278" s="409" t="s">
        <v>75</v>
      </c>
      <c r="J278" s="138">
        <f t="shared" si="20"/>
        <v>608560</v>
      </c>
    </row>
    <row r="279" spans="1:10" ht="29.4" customHeight="1">
      <c r="A279" s="1633"/>
      <c r="B279" s="1634"/>
      <c r="C279" s="303" t="s">
        <v>49</v>
      </c>
      <c r="D279" s="42">
        <v>-247740</v>
      </c>
      <c r="E279" s="41">
        <v>-253400</v>
      </c>
      <c r="F279" s="412" t="s">
        <v>536</v>
      </c>
      <c r="G279" s="411">
        <f t="shared" si="19"/>
        <v>-5660</v>
      </c>
      <c r="H279" s="409" t="s">
        <v>75</v>
      </c>
      <c r="J279" s="138">
        <f t="shared" si="20"/>
        <v>-5660</v>
      </c>
    </row>
    <row r="280" spans="1:10" ht="29.4" customHeight="1">
      <c r="A280" s="1635"/>
      <c r="B280" s="1636"/>
      <c r="C280" s="303" t="s">
        <v>62</v>
      </c>
      <c r="D280" s="41">
        <f>SUM(D276:D278)+D279</f>
        <v>24204420</v>
      </c>
      <c r="E280" s="41">
        <f>SUM(E276:E278)+E279</f>
        <v>30640800</v>
      </c>
      <c r="F280" s="412" t="s">
        <v>406</v>
      </c>
      <c r="G280" s="411">
        <f>J280</f>
        <v>6436380</v>
      </c>
      <c r="H280" s="686" t="s">
        <v>0</v>
      </c>
      <c r="J280" s="138">
        <f t="shared" si="20"/>
        <v>6436380</v>
      </c>
    </row>
    <row r="281" spans="1:10" ht="29.4" customHeight="1">
      <c r="A281" s="1631" t="s">
        <v>63</v>
      </c>
      <c r="B281" s="1632"/>
      <c r="C281" s="303" t="s">
        <v>72</v>
      </c>
      <c r="D281" s="41">
        <v>65194880</v>
      </c>
      <c r="E281" s="41">
        <v>45995620</v>
      </c>
      <c r="F281" s="412" t="s">
        <v>536</v>
      </c>
      <c r="G281" s="411">
        <f>J281</f>
        <v>-19199260</v>
      </c>
      <c r="H281" s="409" t="s">
        <v>75</v>
      </c>
      <c r="J281" s="138">
        <f t="shared" si="20"/>
        <v>-19199260</v>
      </c>
    </row>
    <row r="282" spans="1:10" ht="29.4" customHeight="1">
      <c r="A282" s="1633"/>
      <c r="B282" s="1634"/>
      <c r="C282" s="303" t="s">
        <v>41</v>
      </c>
      <c r="D282" s="41">
        <v>2729790</v>
      </c>
      <c r="E282" s="41">
        <v>2388050</v>
      </c>
      <c r="F282" s="412" t="s">
        <v>536</v>
      </c>
      <c r="G282" s="411">
        <f t="shared" ref="G282:G286" si="21">J282</f>
        <v>-341740</v>
      </c>
      <c r="H282" s="409" t="s">
        <v>75</v>
      </c>
      <c r="J282" s="138">
        <f t="shared" si="20"/>
        <v>-341740</v>
      </c>
    </row>
    <row r="283" spans="1:10" ht="29.4" customHeight="1">
      <c r="A283" s="1633"/>
      <c r="B283" s="1634"/>
      <c r="C283" s="303" t="s">
        <v>40</v>
      </c>
      <c r="D283" s="41">
        <v>2663800</v>
      </c>
      <c r="E283" s="41">
        <v>2879480</v>
      </c>
      <c r="F283" s="412" t="s">
        <v>406</v>
      </c>
      <c r="G283" s="411">
        <f t="shared" si="21"/>
        <v>215680</v>
      </c>
      <c r="H283" s="409" t="s">
        <v>75</v>
      </c>
      <c r="J283" s="138">
        <f t="shared" si="20"/>
        <v>215680</v>
      </c>
    </row>
    <row r="284" spans="1:10" ht="29.4" customHeight="1">
      <c r="A284" s="1633"/>
      <c r="B284" s="1634"/>
      <c r="C284" s="303" t="s">
        <v>39</v>
      </c>
      <c r="D284" s="41">
        <v>22452130</v>
      </c>
      <c r="E284" s="41">
        <v>8903940</v>
      </c>
      <c r="F284" s="412" t="s">
        <v>536</v>
      </c>
      <c r="G284" s="411">
        <f t="shared" si="21"/>
        <v>-13548190</v>
      </c>
      <c r="H284" s="685" t="s">
        <v>0</v>
      </c>
      <c r="J284" s="138">
        <f t="shared" si="20"/>
        <v>-13548190</v>
      </c>
    </row>
    <row r="285" spans="1:10" ht="29.4" customHeight="1">
      <c r="A285" s="1633"/>
      <c r="B285" s="1634"/>
      <c r="C285" s="303" t="s">
        <v>73</v>
      </c>
      <c r="D285" s="41">
        <v>3507500</v>
      </c>
      <c r="E285" s="41">
        <v>3502500</v>
      </c>
      <c r="F285" s="412" t="s">
        <v>405</v>
      </c>
      <c r="G285" s="411">
        <f t="shared" si="21"/>
        <v>-5000</v>
      </c>
      <c r="H285" s="409" t="s">
        <v>403</v>
      </c>
      <c r="J285" s="138">
        <f t="shared" si="20"/>
        <v>-5000</v>
      </c>
    </row>
    <row r="286" spans="1:10" ht="29.4" customHeight="1" thickBot="1">
      <c r="A286" s="1633"/>
      <c r="B286" s="1634"/>
      <c r="C286" s="413" t="s">
        <v>62</v>
      </c>
      <c r="D286" s="414">
        <f>SUM(D281:D285)</f>
        <v>96548100</v>
      </c>
      <c r="E286" s="414">
        <f>SUM(E281:E285)</f>
        <v>63669590</v>
      </c>
      <c r="F286" s="415" t="s">
        <v>536</v>
      </c>
      <c r="G286" s="411">
        <f t="shared" si="21"/>
        <v>-32878510</v>
      </c>
      <c r="H286" s="417" t="s">
        <v>0</v>
      </c>
      <c r="J286" s="138">
        <f t="shared" si="20"/>
        <v>-32878510</v>
      </c>
    </row>
    <row r="287" spans="1:10" ht="29.4" customHeight="1" thickBot="1">
      <c r="A287" s="1623" t="s">
        <v>47</v>
      </c>
      <c r="B287" s="1624"/>
      <c r="C287" s="1624"/>
      <c r="D287" s="419">
        <f>SUM(D264:D275)+D280+D286</f>
        <v>233678364</v>
      </c>
      <c r="E287" s="419">
        <f>SUM(E264:E275)+E280+E286</f>
        <v>207753565</v>
      </c>
      <c r="F287" s="420" t="s">
        <v>536</v>
      </c>
      <c r="G287" s="421">
        <f>J287</f>
        <v>-25924799</v>
      </c>
      <c r="H287" s="418"/>
      <c r="J287" s="138">
        <f>SUM(J264:J275)+J280+J286</f>
        <v>-25924799</v>
      </c>
    </row>
    <row r="288" spans="1:10" ht="33" customHeight="1"/>
    <row r="289" spans="1:10" ht="54.6" customHeight="1">
      <c r="A289" s="1617" t="s">
        <v>903</v>
      </c>
      <c r="B289" s="1617"/>
      <c r="C289" s="1617"/>
      <c r="D289" s="1617"/>
      <c r="E289" s="1617"/>
      <c r="F289" s="1617"/>
      <c r="G289" s="1617"/>
      <c r="H289" s="1617"/>
    </row>
    <row r="290" spans="1:10" ht="19.8" thickBot="1">
      <c r="A290" s="35" t="s">
        <v>896</v>
      </c>
    </row>
    <row r="291" spans="1:10" ht="28.8">
      <c r="A291" s="1637" t="s">
        <v>289</v>
      </c>
      <c r="B291" s="1638"/>
      <c r="C291" s="1639"/>
      <c r="D291" s="39" t="s">
        <v>897</v>
      </c>
      <c r="E291" s="39" t="s">
        <v>898</v>
      </c>
      <c r="F291" s="1640" t="s">
        <v>534</v>
      </c>
      <c r="G291" s="1641"/>
      <c r="H291" s="40" t="s">
        <v>61</v>
      </c>
    </row>
    <row r="292" spans="1:10" ht="25.2" customHeight="1">
      <c r="A292" s="1625" t="s">
        <v>80</v>
      </c>
      <c r="B292" s="1626"/>
      <c r="C292" s="1627"/>
      <c r="D292" s="41">
        <v>31737570</v>
      </c>
      <c r="E292" s="41">
        <v>31349570</v>
      </c>
      <c r="F292" s="412" t="s">
        <v>536</v>
      </c>
      <c r="G292" s="411">
        <f>J292</f>
        <v>-388000</v>
      </c>
      <c r="H292" s="409" t="s">
        <v>900</v>
      </c>
      <c r="J292" s="138">
        <f>SUM(E292-D292)</f>
        <v>-388000</v>
      </c>
    </row>
    <row r="293" spans="1:10" ht="25.2" customHeight="1">
      <c r="A293" s="1625" t="s">
        <v>64</v>
      </c>
      <c r="B293" s="1626"/>
      <c r="C293" s="1627"/>
      <c r="D293" s="41">
        <v>26705440</v>
      </c>
      <c r="E293" s="41">
        <v>26786810</v>
      </c>
      <c r="F293" s="412" t="s">
        <v>826</v>
      </c>
      <c r="G293" s="411">
        <f t="shared" ref="G293:G303" si="22">J293</f>
        <v>81370</v>
      </c>
      <c r="H293" s="409" t="s">
        <v>904</v>
      </c>
      <c r="J293" s="138">
        <f t="shared" ref="J293:J317" si="23">SUM(E293-D293)</f>
        <v>81370</v>
      </c>
    </row>
    <row r="294" spans="1:10" ht="25.2" customHeight="1">
      <c r="A294" s="1625" t="s">
        <v>81</v>
      </c>
      <c r="B294" s="1626"/>
      <c r="C294" s="1627"/>
      <c r="D294" s="41">
        <v>26739459</v>
      </c>
      <c r="E294" s="41">
        <v>26746427</v>
      </c>
      <c r="F294" s="412" t="s">
        <v>826</v>
      </c>
      <c r="G294" s="411">
        <f t="shared" si="22"/>
        <v>6968</v>
      </c>
      <c r="H294" s="409" t="s">
        <v>905</v>
      </c>
      <c r="J294" s="138">
        <f t="shared" si="23"/>
        <v>6968</v>
      </c>
    </row>
    <row r="295" spans="1:10" ht="25.2" customHeight="1">
      <c r="A295" s="1625" t="s">
        <v>82</v>
      </c>
      <c r="B295" s="1626"/>
      <c r="C295" s="1627"/>
      <c r="D295" s="41">
        <v>642510</v>
      </c>
      <c r="E295" s="41">
        <v>642510</v>
      </c>
      <c r="F295" s="412" t="s">
        <v>0</v>
      </c>
      <c r="G295" s="411">
        <f t="shared" si="22"/>
        <v>0</v>
      </c>
      <c r="H295" s="409" t="s">
        <v>0</v>
      </c>
      <c r="J295" s="138">
        <f t="shared" si="23"/>
        <v>0</v>
      </c>
    </row>
    <row r="296" spans="1:10" ht="25.2" customHeight="1">
      <c r="A296" s="1625" t="s">
        <v>65</v>
      </c>
      <c r="B296" s="1626"/>
      <c r="C296" s="1627"/>
      <c r="D296" s="41">
        <v>2479400</v>
      </c>
      <c r="E296" s="41">
        <v>2479400</v>
      </c>
      <c r="F296" s="412" t="s">
        <v>151</v>
      </c>
      <c r="G296" s="411">
        <f t="shared" si="22"/>
        <v>0</v>
      </c>
      <c r="H296" s="409" t="s">
        <v>151</v>
      </c>
      <c r="J296" s="138">
        <f t="shared" si="23"/>
        <v>0</v>
      </c>
    </row>
    <row r="297" spans="1:10" ht="25.2" customHeight="1">
      <c r="A297" s="1625" t="s">
        <v>189</v>
      </c>
      <c r="B297" s="1626"/>
      <c r="C297" s="1627"/>
      <c r="D297" s="41">
        <v>458326</v>
      </c>
      <c r="E297" s="41">
        <v>458326</v>
      </c>
      <c r="F297" s="412" t="s">
        <v>0</v>
      </c>
      <c r="G297" s="411">
        <f t="shared" si="22"/>
        <v>0</v>
      </c>
      <c r="H297" s="409" t="s">
        <v>0</v>
      </c>
      <c r="J297" s="138">
        <f t="shared" si="23"/>
        <v>0</v>
      </c>
    </row>
    <row r="298" spans="1:10" ht="25.2" customHeight="1">
      <c r="A298" s="1625" t="s">
        <v>68</v>
      </c>
      <c r="B298" s="1626"/>
      <c r="C298" s="1627"/>
      <c r="D298" s="41">
        <v>1568390</v>
      </c>
      <c r="E298" s="41">
        <v>1509490</v>
      </c>
      <c r="F298" s="412" t="s">
        <v>536</v>
      </c>
      <c r="G298" s="411">
        <f t="shared" si="22"/>
        <v>-58900</v>
      </c>
      <c r="H298" s="409" t="s">
        <v>906</v>
      </c>
      <c r="J298" s="138">
        <f t="shared" si="23"/>
        <v>-58900</v>
      </c>
    </row>
    <row r="299" spans="1:10" ht="25.2" customHeight="1">
      <c r="A299" s="1625" t="s">
        <v>83</v>
      </c>
      <c r="B299" s="1626"/>
      <c r="C299" s="1627"/>
      <c r="D299" s="41">
        <v>16638150</v>
      </c>
      <c r="E299" s="41">
        <v>16638150</v>
      </c>
      <c r="F299" s="412"/>
      <c r="G299" s="411">
        <f t="shared" si="22"/>
        <v>0</v>
      </c>
      <c r="H299" s="409" t="s">
        <v>0</v>
      </c>
      <c r="J299" s="138">
        <f t="shared" si="23"/>
        <v>0</v>
      </c>
    </row>
    <row r="300" spans="1:10" ht="25.2" customHeight="1">
      <c r="A300" s="1625" t="s">
        <v>66</v>
      </c>
      <c r="B300" s="1626"/>
      <c r="C300" s="1627"/>
      <c r="D300" s="41">
        <v>1207840</v>
      </c>
      <c r="E300" s="41">
        <v>1207840</v>
      </c>
      <c r="F300" s="412" t="s">
        <v>0</v>
      </c>
      <c r="G300" s="411">
        <f t="shared" si="22"/>
        <v>0</v>
      </c>
      <c r="H300" s="409" t="s">
        <v>0</v>
      </c>
      <c r="J300" s="138">
        <f t="shared" si="23"/>
        <v>0</v>
      </c>
    </row>
    <row r="301" spans="1:10" ht="25.2" customHeight="1">
      <c r="A301" s="1625" t="s">
        <v>67</v>
      </c>
      <c r="B301" s="1626"/>
      <c r="C301" s="1627"/>
      <c r="D301" s="41">
        <v>1581220</v>
      </c>
      <c r="E301" s="41">
        <v>1581220</v>
      </c>
      <c r="F301" s="412" t="s">
        <v>0</v>
      </c>
      <c r="G301" s="411">
        <f t="shared" si="22"/>
        <v>0</v>
      </c>
      <c r="H301" s="628" t="s">
        <v>0</v>
      </c>
      <c r="J301" s="138">
        <f t="shared" si="23"/>
        <v>0</v>
      </c>
    </row>
    <row r="302" spans="1:10" ht="25.2" customHeight="1">
      <c r="A302" s="1625" t="s">
        <v>69</v>
      </c>
      <c r="B302" s="1626"/>
      <c r="C302" s="1627"/>
      <c r="D302" s="41">
        <v>2296670</v>
      </c>
      <c r="E302" s="41">
        <v>2594530</v>
      </c>
      <c r="F302" s="412" t="s">
        <v>826</v>
      </c>
      <c r="G302" s="411">
        <f t="shared" si="22"/>
        <v>297860</v>
      </c>
      <c r="H302" s="409" t="s">
        <v>84</v>
      </c>
      <c r="J302" s="138">
        <f t="shared" si="23"/>
        <v>297860</v>
      </c>
    </row>
    <row r="303" spans="1:10" ht="25.2" customHeight="1">
      <c r="A303" s="1625" t="s">
        <v>70</v>
      </c>
      <c r="B303" s="1626"/>
      <c r="C303" s="1627"/>
      <c r="D303" s="41">
        <v>1388200</v>
      </c>
      <c r="E303" s="41">
        <v>1246800</v>
      </c>
      <c r="F303" s="412" t="s">
        <v>536</v>
      </c>
      <c r="G303" s="411">
        <f t="shared" si="22"/>
        <v>-141400</v>
      </c>
      <c r="H303" s="409" t="s">
        <v>901</v>
      </c>
      <c r="J303" s="138">
        <f t="shared" si="23"/>
        <v>-141400</v>
      </c>
    </row>
    <row r="304" spans="1:10" ht="25.2" customHeight="1">
      <c r="A304" s="1628" t="s">
        <v>899</v>
      </c>
      <c r="B304" s="1629"/>
      <c r="C304" s="1630"/>
      <c r="D304" s="41">
        <v>0</v>
      </c>
      <c r="E304" s="41">
        <v>487000</v>
      </c>
      <c r="F304" s="412" t="s">
        <v>826</v>
      </c>
      <c r="G304" s="411">
        <f>E304-D304</f>
        <v>487000</v>
      </c>
      <c r="H304" s="409" t="s">
        <v>902</v>
      </c>
      <c r="J304" s="138">
        <f t="shared" si="23"/>
        <v>487000</v>
      </c>
    </row>
    <row r="305" spans="1:10" ht="25.2" customHeight="1">
      <c r="A305" s="1631" t="s">
        <v>85</v>
      </c>
      <c r="B305" s="1632"/>
      <c r="C305" s="303" t="s">
        <v>44</v>
      </c>
      <c r="D305" s="41">
        <v>14354470</v>
      </c>
      <c r="E305" s="41">
        <v>13513160</v>
      </c>
      <c r="F305" s="412" t="s">
        <v>536</v>
      </c>
      <c r="G305" s="411">
        <f t="shared" ref="G305:G308" si="24">J305</f>
        <v>-841310</v>
      </c>
      <c r="H305" s="409" t="s">
        <v>75</v>
      </c>
      <c r="J305" s="138">
        <f t="shared" si="23"/>
        <v>-841310</v>
      </c>
    </row>
    <row r="306" spans="1:10" ht="25.2" customHeight="1">
      <c r="A306" s="1633"/>
      <c r="B306" s="1634"/>
      <c r="C306" s="303" t="s">
        <v>43</v>
      </c>
      <c r="D306" s="41">
        <v>13622170</v>
      </c>
      <c r="E306" s="41">
        <v>12816000</v>
      </c>
      <c r="F306" s="412" t="s">
        <v>536</v>
      </c>
      <c r="G306" s="411">
        <f t="shared" si="24"/>
        <v>-806170</v>
      </c>
      <c r="H306" s="409" t="s">
        <v>75</v>
      </c>
      <c r="J306" s="138">
        <f t="shared" si="23"/>
        <v>-806170</v>
      </c>
    </row>
    <row r="307" spans="1:10" ht="25.2" customHeight="1">
      <c r="A307" s="1633"/>
      <c r="B307" s="1634"/>
      <c r="C307" s="303" t="s">
        <v>50</v>
      </c>
      <c r="D307" s="41">
        <v>2917560</v>
      </c>
      <c r="E307" s="41">
        <v>2748030</v>
      </c>
      <c r="F307" s="412" t="s">
        <v>536</v>
      </c>
      <c r="G307" s="411">
        <f t="shared" si="24"/>
        <v>-169530</v>
      </c>
      <c r="H307" s="409" t="s">
        <v>75</v>
      </c>
      <c r="J307" s="138">
        <f t="shared" si="23"/>
        <v>-169530</v>
      </c>
    </row>
    <row r="308" spans="1:10" ht="25.2" customHeight="1">
      <c r="A308" s="1633"/>
      <c r="B308" s="1634"/>
      <c r="C308" s="303" t="s">
        <v>49</v>
      </c>
      <c r="D308" s="42">
        <v>-253400</v>
      </c>
      <c r="E308" s="41">
        <v>-264720</v>
      </c>
      <c r="F308" s="412" t="s">
        <v>536</v>
      </c>
      <c r="G308" s="411">
        <f t="shared" si="24"/>
        <v>-11320</v>
      </c>
      <c r="H308" s="409" t="s">
        <v>75</v>
      </c>
      <c r="J308" s="138">
        <f t="shared" si="23"/>
        <v>-11320</v>
      </c>
    </row>
    <row r="309" spans="1:10" ht="25.2" customHeight="1">
      <c r="A309" s="1635"/>
      <c r="B309" s="1636"/>
      <c r="C309" s="303" t="s">
        <v>62</v>
      </c>
      <c r="D309" s="41">
        <f>SUM(D305:D307)+D308</f>
        <v>30640800</v>
      </c>
      <c r="E309" s="41">
        <f>SUM(E305:E307)+E308</f>
        <v>28812470</v>
      </c>
      <c r="F309" s="412" t="s">
        <v>536</v>
      </c>
      <c r="G309" s="411">
        <f>J309</f>
        <v>-1828330</v>
      </c>
      <c r="H309" s="686" t="s">
        <v>0</v>
      </c>
      <c r="J309" s="138">
        <f t="shared" si="23"/>
        <v>-1828330</v>
      </c>
    </row>
    <row r="310" spans="1:10" ht="25.2" customHeight="1">
      <c r="A310" s="1631" t="s">
        <v>63</v>
      </c>
      <c r="B310" s="1632"/>
      <c r="C310" s="303" t="s">
        <v>72</v>
      </c>
      <c r="D310" s="41">
        <v>45995620</v>
      </c>
      <c r="E310" s="41">
        <v>35989510</v>
      </c>
      <c r="F310" s="412" t="s">
        <v>536</v>
      </c>
      <c r="G310" s="411">
        <f>J310</f>
        <v>-10006110</v>
      </c>
      <c r="H310" s="409" t="s">
        <v>75</v>
      </c>
      <c r="J310" s="138">
        <f t="shared" si="23"/>
        <v>-10006110</v>
      </c>
    </row>
    <row r="311" spans="1:10" ht="25.2" customHeight="1">
      <c r="A311" s="1633"/>
      <c r="B311" s="1634"/>
      <c r="C311" s="303" t="s">
        <v>41</v>
      </c>
      <c r="D311" s="41">
        <v>2388050</v>
      </c>
      <c r="E311" s="41">
        <v>1740580</v>
      </c>
      <c r="F311" s="412" t="s">
        <v>536</v>
      </c>
      <c r="G311" s="411">
        <f t="shared" ref="G311:G315" si="25">J311</f>
        <v>-647470</v>
      </c>
      <c r="H311" s="409" t="s">
        <v>75</v>
      </c>
      <c r="J311" s="138">
        <f t="shared" si="23"/>
        <v>-647470</v>
      </c>
    </row>
    <row r="312" spans="1:10" ht="25.2" customHeight="1">
      <c r="A312" s="1633"/>
      <c r="B312" s="1634"/>
      <c r="C312" s="303" t="s">
        <v>40</v>
      </c>
      <c r="D312" s="41">
        <v>2879480</v>
      </c>
      <c r="E312" s="41">
        <v>2689220</v>
      </c>
      <c r="F312" s="412" t="s">
        <v>536</v>
      </c>
      <c r="G312" s="411">
        <f t="shared" si="25"/>
        <v>-190260</v>
      </c>
      <c r="H312" s="409" t="s">
        <v>75</v>
      </c>
      <c r="J312" s="138">
        <f t="shared" si="23"/>
        <v>-190260</v>
      </c>
    </row>
    <row r="313" spans="1:10" ht="25.2" customHeight="1">
      <c r="A313" s="1633"/>
      <c r="B313" s="1634"/>
      <c r="C313" s="303" t="s">
        <v>39</v>
      </c>
      <c r="D313" s="41">
        <v>8903940</v>
      </c>
      <c r="E313" s="41">
        <v>11747850</v>
      </c>
      <c r="F313" s="412" t="s">
        <v>826</v>
      </c>
      <c r="G313" s="411">
        <f t="shared" si="25"/>
        <v>2843910</v>
      </c>
      <c r="H313" s="409" t="s">
        <v>75</v>
      </c>
      <c r="J313" s="138">
        <f t="shared" si="23"/>
        <v>2843910</v>
      </c>
    </row>
    <row r="314" spans="1:10" ht="25.2" customHeight="1">
      <c r="A314" s="1633"/>
      <c r="B314" s="1634"/>
      <c r="C314" s="303" t="s">
        <v>73</v>
      </c>
      <c r="D314" s="41">
        <v>3502500</v>
      </c>
      <c r="E314" s="41">
        <v>3492500</v>
      </c>
      <c r="F314" s="412" t="s">
        <v>536</v>
      </c>
      <c r="G314" s="411">
        <f t="shared" si="25"/>
        <v>-10000</v>
      </c>
      <c r="H314" s="409" t="s">
        <v>403</v>
      </c>
      <c r="J314" s="138">
        <f t="shared" si="23"/>
        <v>-10000</v>
      </c>
    </row>
    <row r="315" spans="1:10" ht="25.2" customHeight="1" thickBot="1">
      <c r="A315" s="1633"/>
      <c r="B315" s="1634"/>
      <c r="C315" s="413" t="s">
        <v>62</v>
      </c>
      <c r="D315" s="414">
        <f>SUM(D310:D314)</f>
        <v>63669590</v>
      </c>
      <c r="E315" s="414">
        <f>SUM(E310:E314)</f>
        <v>55659660</v>
      </c>
      <c r="F315" s="415" t="s">
        <v>536</v>
      </c>
      <c r="G315" s="411">
        <f t="shared" si="25"/>
        <v>-8009930</v>
      </c>
      <c r="H315" s="417" t="s">
        <v>0</v>
      </c>
      <c r="J315" s="138">
        <f t="shared" si="23"/>
        <v>-8009930</v>
      </c>
    </row>
    <row r="316" spans="1:10" ht="25.2" customHeight="1" thickBot="1">
      <c r="A316" s="1623" t="s">
        <v>47</v>
      </c>
      <c r="B316" s="1624"/>
      <c r="C316" s="1624"/>
      <c r="D316" s="419">
        <f>SUM(D292:D303)+D309+D315</f>
        <v>207753565</v>
      </c>
      <c r="E316" s="419">
        <f>SUM(E292:E304)+E309+E315</f>
        <v>198200203</v>
      </c>
      <c r="F316" s="420" t="s">
        <v>536</v>
      </c>
      <c r="G316" s="421">
        <f>J316</f>
        <v>-9553362</v>
      </c>
      <c r="H316" s="418"/>
      <c r="J316" s="138">
        <f t="shared" si="23"/>
        <v>-9553362</v>
      </c>
    </row>
    <row r="317" spans="1:10">
      <c r="J317" s="138">
        <f t="shared" si="23"/>
        <v>0</v>
      </c>
    </row>
    <row r="320" spans="1:10" ht="48.6" customHeight="1">
      <c r="A320" s="1617" t="s">
        <v>903</v>
      </c>
      <c r="B320" s="1617"/>
      <c r="C320" s="1617"/>
      <c r="D320" s="1617"/>
      <c r="E320" s="1617"/>
      <c r="F320" s="1617"/>
      <c r="G320" s="1617"/>
      <c r="H320" s="1617"/>
    </row>
    <row r="321" spans="1:10" ht="19.8" thickBot="1">
      <c r="A321" s="35" t="s">
        <v>984</v>
      </c>
    </row>
    <row r="322" spans="1:10" ht="27" customHeight="1">
      <c r="A322" s="1637" t="s">
        <v>289</v>
      </c>
      <c r="B322" s="1638"/>
      <c r="C322" s="1639"/>
      <c r="D322" s="39" t="s">
        <v>985</v>
      </c>
      <c r="E322" s="39" t="s">
        <v>986</v>
      </c>
      <c r="F322" s="1640" t="s">
        <v>534</v>
      </c>
      <c r="G322" s="1641"/>
      <c r="H322" s="40" t="s">
        <v>61</v>
      </c>
    </row>
    <row r="323" spans="1:10" ht="27" customHeight="1">
      <c r="A323" s="1625" t="s">
        <v>80</v>
      </c>
      <c r="B323" s="1626"/>
      <c r="C323" s="1627"/>
      <c r="D323" s="41">
        <v>31349570</v>
      </c>
      <c r="E323" s="41">
        <v>31478840</v>
      </c>
      <c r="F323" s="412" t="s">
        <v>987</v>
      </c>
      <c r="G323" s="411">
        <f>J323</f>
        <v>129270</v>
      </c>
      <c r="H323" s="409" t="s">
        <v>988</v>
      </c>
      <c r="J323" s="138">
        <f>SUM(E323-D323)</f>
        <v>129270</v>
      </c>
    </row>
    <row r="324" spans="1:10" ht="27" customHeight="1">
      <c r="A324" s="1625" t="s">
        <v>64</v>
      </c>
      <c r="B324" s="1626"/>
      <c r="C324" s="1627"/>
      <c r="D324" s="41">
        <v>26786810</v>
      </c>
      <c r="E324" s="41">
        <v>26786810</v>
      </c>
      <c r="F324" s="412" t="s">
        <v>0</v>
      </c>
      <c r="G324" s="411">
        <f t="shared" ref="G324:G334" si="26">J324</f>
        <v>0</v>
      </c>
      <c r="H324" s="409" t="s">
        <v>904</v>
      </c>
      <c r="J324" s="138">
        <f t="shared" ref="J324:J348" si="27">SUM(E324-D324)</f>
        <v>0</v>
      </c>
    </row>
    <row r="325" spans="1:10" ht="27" customHeight="1">
      <c r="A325" s="1625" t="s">
        <v>81</v>
      </c>
      <c r="B325" s="1626"/>
      <c r="C325" s="1627"/>
      <c r="D325" s="41">
        <v>26746427</v>
      </c>
      <c r="E325" s="41">
        <v>26739459</v>
      </c>
      <c r="F325" s="412" t="s">
        <v>537</v>
      </c>
      <c r="G325" s="411">
        <f t="shared" si="26"/>
        <v>-6968</v>
      </c>
      <c r="H325" s="409" t="s">
        <v>904</v>
      </c>
      <c r="J325" s="138">
        <f t="shared" si="27"/>
        <v>-6968</v>
      </c>
    </row>
    <row r="326" spans="1:10" ht="27" customHeight="1">
      <c r="A326" s="1625" t="s">
        <v>82</v>
      </c>
      <c r="B326" s="1626"/>
      <c r="C326" s="1627"/>
      <c r="D326" s="41">
        <v>642510</v>
      </c>
      <c r="E326" s="41">
        <v>642510</v>
      </c>
      <c r="F326" s="412" t="s">
        <v>0</v>
      </c>
      <c r="G326" s="411">
        <f t="shared" si="26"/>
        <v>0</v>
      </c>
      <c r="H326" s="409" t="s">
        <v>0</v>
      </c>
      <c r="J326" s="138">
        <f t="shared" si="27"/>
        <v>0</v>
      </c>
    </row>
    <row r="327" spans="1:10" ht="27" customHeight="1">
      <c r="A327" s="1625" t="s">
        <v>65</v>
      </c>
      <c r="B327" s="1626"/>
      <c r="C327" s="1627"/>
      <c r="D327" s="41">
        <v>2479400</v>
      </c>
      <c r="E327" s="41">
        <v>2479400</v>
      </c>
      <c r="F327" s="412" t="s">
        <v>0</v>
      </c>
      <c r="G327" s="411">
        <f t="shared" si="26"/>
        <v>0</v>
      </c>
      <c r="H327" s="409" t="s">
        <v>0</v>
      </c>
      <c r="J327" s="138">
        <f t="shared" si="27"/>
        <v>0</v>
      </c>
    </row>
    <row r="328" spans="1:10" ht="27" customHeight="1">
      <c r="A328" s="1625" t="s">
        <v>189</v>
      </c>
      <c r="B328" s="1626"/>
      <c r="C328" s="1627"/>
      <c r="D328" s="41">
        <v>458326</v>
      </c>
      <c r="E328" s="41">
        <v>458326</v>
      </c>
      <c r="F328" s="412" t="s">
        <v>0</v>
      </c>
      <c r="G328" s="411">
        <f t="shared" si="26"/>
        <v>0</v>
      </c>
      <c r="H328" s="409" t="s">
        <v>0</v>
      </c>
      <c r="J328" s="138">
        <f t="shared" si="27"/>
        <v>0</v>
      </c>
    </row>
    <row r="329" spans="1:10" ht="27" customHeight="1">
      <c r="A329" s="1625" t="s">
        <v>68</v>
      </c>
      <c r="B329" s="1626"/>
      <c r="C329" s="1627"/>
      <c r="D329" s="41">
        <v>1509490</v>
      </c>
      <c r="E329" s="41">
        <v>1617847</v>
      </c>
      <c r="F329" s="412" t="s">
        <v>987</v>
      </c>
      <c r="G329" s="411">
        <f t="shared" si="26"/>
        <v>108357</v>
      </c>
      <c r="H329" s="409" t="s">
        <v>992</v>
      </c>
      <c r="J329" s="138">
        <f t="shared" si="27"/>
        <v>108357</v>
      </c>
    </row>
    <row r="330" spans="1:10" ht="27" customHeight="1">
      <c r="A330" s="1625" t="s">
        <v>83</v>
      </c>
      <c r="B330" s="1626"/>
      <c r="C330" s="1627"/>
      <c r="D330" s="41">
        <v>16638150</v>
      </c>
      <c r="E330" s="41">
        <v>16638150</v>
      </c>
      <c r="F330" s="412"/>
      <c r="G330" s="411">
        <f t="shared" si="26"/>
        <v>0</v>
      </c>
      <c r="H330" s="409" t="s">
        <v>0</v>
      </c>
      <c r="J330" s="138">
        <f t="shared" si="27"/>
        <v>0</v>
      </c>
    </row>
    <row r="331" spans="1:10" ht="27" customHeight="1">
      <c r="A331" s="1625" t="s">
        <v>66</v>
      </c>
      <c r="B331" s="1626"/>
      <c r="C331" s="1627"/>
      <c r="D331" s="41">
        <v>1207840</v>
      </c>
      <c r="E331" s="41">
        <v>1207840</v>
      </c>
      <c r="F331" s="412" t="s">
        <v>0</v>
      </c>
      <c r="G331" s="411">
        <f t="shared" si="26"/>
        <v>0</v>
      </c>
      <c r="H331" s="409" t="s">
        <v>0</v>
      </c>
      <c r="J331" s="138">
        <f t="shared" si="27"/>
        <v>0</v>
      </c>
    </row>
    <row r="332" spans="1:10" ht="27" customHeight="1">
      <c r="A332" s="1625" t="s">
        <v>67</v>
      </c>
      <c r="B332" s="1626"/>
      <c r="C332" s="1627"/>
      <c r="D332" s="41">
        <v>1581220</v>
      </c>
      <c r="E332" s="41">
        <v>1581220</v>
      </c>
      <c r="F332" s="412" t="s">
        <v>0</v>
      </c>
      <c r="G332" s="411">
        <f t="shared" si="26"/>
        <v>0</v>
      </c>
      <c r="H332" s="628" t="s">
        <v>0</v>
      </c>
      <c r="J332" s="138">
        <f t="shared" si="27"/>
        <v>0</v>
      </c>
    </row>
    <row r="333" spans="1:10" ht="27" customHeight="1">
      <c r="A333" s="1625" t="s">
        <v>69</v>
      </c>
      <c r="B333" s="1626"/>
      <c r="C333" s="1627"/>
      <c r="D333" s="41">
        <v>2594530</v>
      </c>
      <c r="E333" s="41">
        <v>2575340</v>
      </c>
      <c r="F333" s="412" t="s">
        <v>537</v>
      </c>
      <c r="G333" s="411">
        <f t="shared" si="26"/>
        <v>-19190</v>
      </c>
      <c r="H333" s="409" t="s">
        <v>84</v>
      </c>
      <c r="J333" s="138">
        <f t="shared" si="27"/>
        <v>-19190</v>
      </c>
    </row>
    <row r="334" spans="1:10" ht="27" customHeight="1">
      <c r="A334" s="1625" t="s">
        <v>70</v>
      </c>
      <c r="B334" s="1626"/>
      <c r="C334" s="1627"/>
      <c r="D334" s="41">
        <v>1246800</v>
      </c>
      <c r="E334" s="41">
        <v>1326200</v>
      </c>
      <c r="F334" s="412" t="s">
        <v>987</v>
      </c>
      <c r="G334" s="411">
        <f t="shared" si="26"/>
        <v>79400</v>
      </c>
      <c r="H334" s="409" t="s">
        <v>989</v>
      </c>
      <c r="J334" s="138">
        <f t="shared" si="27"/>
        <v>79400</v>
      </c>
    </row>
    <row r="335" spans="1:10" ht="27" customHeight="1">
      <c r="A335" s="1628" t="s">
        <v>899</v>
      </c>
      <c r="B335" s="1629"/>
      <c r="C335" s="1630"/>
      <c r="D335" s="41">
        <v>487000</v>
      </c>
      <c r="E335" s="41">
        <v>1169000</v>
      </c>
      <c r="F335" s="412" t="s">
        <v>987</v>
      </c>
      <c r="G335" s="411">
        <f>E335-D335</f>
        <v>682000</v>
      </c>
      <c r="H335" s="628" t="s">
        <v>990</v>
      </c>
      <c r="J335" s="138">
        <f t="shared" si="27"/>
        <v>682000</v>
      </c>
    </row>
    <row r="336" spans="1:10" ht="27" customHeight="1">
      <c r="A336" s="1631" t="s">
        <v>85</v>
      </c>
      <c r="B336" s="1632"/>
      <c r="C336" s="303" t="s">
        <v>44</v>
      </c>
      <c r="D336" s="41">
        <v>13513160</v>
      </c>
      <c r="E336" s="41">
        <v>13879760</v>
      </c>
      <c r="F336" s="412" t="s">
        <v>987</v>
      </c>
      <c r="G336" s="411">
        <f t="shared" ref="G336:G339" si="28">J336</f>
        <v>366600</v>
      </c>
      <c r="H336" s="409" t="s">
        <v>991</v>
      </c>
      <c r="J336" s="138">
        <f t="shared" si="27"/>
        <v>366600</v>
      </c>
    </row>
    <row r="337" spans="1:10" ht="27" customHeight="1">
      <c r="A337" s="1633"/>
      <c r="B337" s="1634"/>
      <c r="C337" s="303" t="s">
        <v>43</v>
      </c>
      <c r="D337" s="41">
        <v>12816000</v>
      </c>
      <c r="E337" s="41">
        <v>13167000</v>
      </c>
      <c r="F337" s="412" t="s">
        <v>987</v>
      </c>
      <c r="G337" s="411">
        <f t="shared" si="28"/>
        <v>351000</v>
      </c>
      <c r="H337" s="409" t="s">
        <v>75</v>
      </c>
      <c r="J337" s="138">
        <f t="shared" si="27"/>
        <v>351000</v>
      </c>
    </row>
    <row r="338" spans="1:10" ht="27" customHeight="1">
      <c r="A338" s="1633"/>
      <c r="B338" s="1634"/>
      <c r="C338" s="303" t="s">
        <v>50</v>
      </c>
      <c r="D338" s="41">
        <v>2748030</v>
      </c>
      <c r="E338" s="41">
        <v>2823290</v>
      </c>
      <c r="F338" s="412" t="s">
        <v>987</v>
      </c>
      <c r="G338" s="411">
        <f t="shared" si="28"/>
        <v>75260</v>
      </c>
      <c r="H338" s="409" t="s">
        <v>75</v>
      </c>
      <c r="J338" s="138">
        <f t="shared" si="27"/>
        <v>75260</v>
      </c>
    </row>
    <row r="339" spans="1:10" ht="27" customHeight="1">
      <c r="A339" s="1633"/>
      <c r="B339" s="1634"/>
      <c r="C339" s="303" t="s">
        <v>49</v>
      </c>
      <c r="D339" s="42">
        <v>-264720</v>
      </c>
      <c r="E339" s="41">
        <v>-264720</v>
      </c>
      <c r="F339" s="412" t="s">
        <v>0</v>
      </c>
      <c r="G339" s="411">
        <f t="shared" si="28"/>
        <v>0</v>
      </c>
      <c r="H339" s="409" t="s">
        <v>75</v>
      </c>
      <c r="J339" s="138">
        <f t="shared" si="27"/>
        <v>0</v>
      </c>
    </row>
    <row r="340" spans="1:10" ht="27" customHeight="1">
      <c r="A340" s="1635"/>
      <c r="B340" s="1636"/>
      <c r="C340" s="303" t="s">
        <v>62</v>
      </c>
      <c r="D340" s="41">
        <f>SUM(D336:D338)+D339</f>
        <v>28812470</v>
      </c>
      <c r="E340" s="41">
        <f>SUM(E336:E338)+E339</f>
        <v>29605330</v>
      </c>
      <c r="F340" s="412" t="s">
        <v>987</v>
      </c>
      <c r="G340" s="411">
        <f>J340</f>
        <v>792860</v>
      </c>
      <c r="H340" s="686" t="s">
        <v>0</v>
      </c>
      <c r="J340" s="138">
        <f t="shared" si="27"/>
        <v>792860</v>
      </c>
    </row>
    <row r="341" spans="1:10" ht="27" customHeight="1">
      <c r="A341" s="1631" t="s">
        <v>63</v>
      </c>
      <c r="B341" s="1632"/>
      <c r="C341" s="303" t="s">
        <v>72</v>
      </c>
      <c r="D341" s="41">
        <v>35989510</v>
      </c>
      <c r="E341" s="41">
        <v>40940500</v>
      </c>
      <c r="F341" s="412" t="s">
        <v>987</v>
      </c>
      <c r="G341" s="411">
        <f>J341</f>
        <v>4950990</v>
      </c>
      <c r="H341" s="409" t="s">
        <v>75</v>
      </c>
      <c r="J341" s="138">
        <f t="shared" si="27"/>
        <v>4950990</v>
      </c>
    </row>
    <row r="342" spans="1:10" ht="27" customHeight="1">
      <c r="A342" s="1633"/>
      <c r="B342" s="1634"/>
      <c r="C342" s="303" t="s">
        <v>41</v>
      </c>
      <c r="D342" s="41">
        <v>1740580</v>
      </c>
      <c r="E342" s="41">
        <v>1683530</v>
      </c>
      <c r="F342" s="412" t="s">
        <v>537</v>
      </c>
      <c r="G342" s="411">
        <f t="shared" ref="G342:G346" si="29">J342</f>
        <v>-57050</v>
      </c>
      <c r="H342" s="409" t="s">
        <v>75</v>
      </c>
      <c r="J342" s="138">
        <f t="shared" si="27"/>
        <v>-57050</v>
      </c>
    </row>
    <row r="343" spans="1:10" ht="27" customHeight="1">
      <c r="A343" s="1633"/>
      <c r="B343" s="1634"/>
      <c r="C343" s="303" t="s">
        <v>40</v>
      </c>
      <c r="D343" s="41">
        <v>2689220</v>
      </c>
      <c r="E343" s="41">
        <v>2764580</v>
      </c>
      <c r="F343" s="412" t="s">
        <v>987</v>
      </c>
      <c r="G343" s="411">
        <f t="shared" si="29"/>
        <v>75360</v>
      </c>
      <c r="H343" s="409" t="s">
        <v>75</v>
      </c>
      <c r="J343" s="138">
        <f t="shared" si="27"/>
        <v>75360</v>
      </c>
    </row>
    <row r="344" spans="1:10" ht="27" customHeight="1">
      <c r="A344" s="1633"/>
      <c r="B344" s="1634"/>
      <c r="C344" s="303" t="s">
        <v>39</v>
      </c>
      <c r="D344" s="41">
        <v>11747850</v>
      </c>
      <c r="E344" s="41">
        <v>12384200</v>
      </c>
      <c r="F344" s="412" t="s">
        <v>826</v>
      </c>
      <c r="G344" s="411">
        <f t="shared" si="29"/>
        <v>636350</v>
      </c>
      <c r="H344" s="409" t="s">
        <v>75</v>
      </c>
      <c r="J344" s="138">
        <f t="shared" si="27"/>
        <v>636350</v>
      </c>
    </row>
    <row r="345" spans="1:10" ht="27" customHeight="1">
      <c r="A345" s="1633"/>
      <c r="B345" s="1634"/>
      <c r="C345" s="303" t="s">
        <v>73</v>
      </c>
      <c r="D345" s="41">
        <v>3492500</v>
      </c>
      <c r="E345" s="41">
        <v>3495000</v>
      </c>
      <c r="F345" s="412" t="s">
        <v>987</v>
      </c>
      <c r="G345" s="411">
        <f t="shared" si="29"/>
        <v>2500</v>
      </c>
      <c r="H345" s="409" t="s">
        <v>403</v>
      </c>
      <c r="J345" s="138">
        <f t="shared" si="27"/>
        <v>2500</v>
      </c>
    </row>
    <row r="346" spans="1:10" ht="27" customHeight="1" thickBot="1">
      <c r="A346" s="1633"/>
      <c r="B346" s="1634"/>
      <c r="C346" s="413" t="s">
        <v>62</v>
      </c>
      <c r="D346" s="414">
        <f>SUM(D341:D345)</f>
        <v>55659660</v>
      </c>
      <c r="E346" s="414">
        <f>SUM(E341:E345)</f>
        <v>61267810</v>
      </c>
      <c r="F346" s="415" t="s">
        <v>987</v>
      </c>
      <c r="G346" s="411">
        <f t="shared" si="29"/>
        <v>5608150</v>
      </c>
      <c r="H346" s="417" t="s">
        <v>0</v>
      </c>
      <c r="J346" s="138">
        <f t="shared" si="27"/>
        <v>5608150</v>
      </c>
    </row>
    <row r="347" spans="1:10" ht="27" customHeight="1" thickBot="1">
      <c r="A347" s="1623" t="s">
        <v>47</v>
      </c>
      <c r="B347" s="1624"/>
      <c r="C347" s="1624"/>
      <c r="D347" s="419">
        <f>SUM(D323:D335)+D340+D346</f>
        <v>198200203</v>
      </c>
      <c r="E347" s="419">
        <f>SUM(E323:E335)+E340+E346</f>
        <v>205574082</v>
      </c>
      <c r="F347" s="420" t="s">
        <v>987</v>
      </c>
      <c r="G347" s="421">
        <f>J347</f>
        <v>7373879</v>
      </c>
      <c r="H347" s="418"/>
      <c r="J347" s="138">
        <f t="shared" si="27"/>
        <v>7373879</v>
      </c>
    </row>
    <row r="348" spans="1:10">
      <c r="J348" s="138">
        <f t="shared" si="27"/>
        <v>0</v>
      </c>
    </row>
  </sheetData>
  <mergeCells count="211">
    <mergeCell ref="A298:C298"/>
    <mergeCell ref="A299:C299"/>
    <mergeCell ref="A300:C300"/>
    <mergeCell ref="A301:C301"/>
    <mergeCell ref="A302:C302"/>
    <mergeCell ref="A303:C303"/>
    <mergeCell ref="A305:B309"/>
    <mergeCell ref="A310:B315"/>
    <mergeCell ref="A316:C316"/>
    <mergeCell ref="A304:C304"/>
    <mergeCell ref="A289:H289"/>
    <mergeCell ref="A291:C291"/>
    <mergeCell ref="F291:G291"/>
    <mergeCell ref="A292:C292"/>
    <mergeCell ref="A293:C293"/>
    <mergeCell ref="A294:C294"/>
    <mergeCell ref="A295:C295"/>
    <mergeCell ref="A296:C296"/>
    <mergeCell ref="A297:C297"/>
    <mergeCell ref="A270:C270"/>
    <mergeCell ref="A271:C271"/>
    <mergeCell ref="A272:C272"/>
    <mergeCell ref="A273:C273"/>
    <mergeCell ref="A274:C274"/>
    <mergeCell ref="A275:C275"/>
    <mergeCell ref="A276:B280"/>
    <mergeCell ref="A281:B286"/>
    <mergeCell ref="A287:C287"/>
    <mergeCell ref="A261:H261"/>
    <mergeCell ref="A263:C263"/>
    <mergeCell ref="F263:G263"/>
    <mergeCell ref="A264:C264"/>
    <mergeCell ref="A265:C265"/>
    <mergeCell ref="A266:C266"/>
    <mergeCell ref="A267:C267"/>
    <mergeCell ref="A268:C268"/>
    <mergeCell ref="A269:C269"/>
    <mergeCell ref="A198:C198"/>
    <mergeCell ref="A179:C179"/>
    <mergeCell ref="A180:C180"/>
    <mergeCell ref="A181:C181"/>
    <mergeCell ref="A182:C182"/>
    <mergeCell ref="A183:C183"/>
    <mergeCell ref="A177:C177"/>
    <mergeCell ref="A178:C178"/>
    <mergeCell ref="A169:H169"/>
    <mergeCell ref="A171:C171"/>
    <mergeCell ref="F171:G171"/>
    <mergeCell ref="A172:C172"/>
    <mergeCell ref="A173:C173"/>
    <mergeCell ref="A184:B188"/>
    <mergeCell ref="A189:B197"/>
    <mergeCell ref="H192:H195"/>
    <mergeCell ref="A167:C167"/>
    <mergeCell ref="A148:C148"/>
    <mergeCell ref="A149:C149"/>
    <mergeCell ref="A150:C150"/>
    <mergeCell ref="A151:C151"/>
    <mergeCell ref="A152:C152"/>
    <mergeCell ref="A174:C174"/>
    <mergeCell ref="A175:C175"/>
    <mergeCell ref="A176:C176"/>
    <mergeCell ref="A147:C147"/>
    <mergeCell ref="A138:H138"/>
    <mergeCell ref="A140:C140"/>
    <mergeCell ref="F140:G140"/>
    <mergeCell ref="A141:C141"/>
    <mergeCell ref="A142:C142"/>
    <mergeCell ref="A153:B157"/>
    <mergeCell ref="A158:B166"/>
    <mergeCell ref="H161:H164"/>
    <mergeCell ref="B29:B37"/>
    <mergeCell ref="B20:C20"/>
    <mergeCell ref="B21:C21"/>
    <mergeCell ref="B22:C22"/>
    <mergeCell ref="B23:C23"/>
    <mergeCell ref="A143:C143"/>
    <mergeCell ref="A144:C144"/>
    <mergeCell ref="A145:C145"/>
    <mergeCell ref="A146:C146"/>
    <mergeCell ref="A105:C105"/>
    <mergeCell ref="A75:H75"/>
    <mergeCell ref="A77:C77"/>
    <mergeCell ref="A96:B104"/>
    <mergeCell ref="A91:B95"/>
    <mergeCell ref="A79:C79"/>
    <mergeCell ref="A78:C78"/>
    <mergeCell ref="A80:C80"/>
    <mergeCell ref="A87:C87"/>
    <mergeCell ref="A88:C88"/>
    <mergeCell ref="A89:C89"/>
    <mergeCell ref="A90:C90"/>
    <mergeCell ref="A81:C81"/>
    <mergeCell ref="A82:C82"/>
    <mergeCell ref="A83:C83"/>
    <mergeCell ref="A5:G5"/>
    <mergeCell ref="B13:C13"/>
    <mergeCell ref="B14:C14"/>
    <mergeCell ref="A8:G8"/>
    <mergeCell ref="B10:C10"/>
    <mergeCell ref="A85:C85"/>
    <mergeCell ref="A86:C86"/>
    <mergeCell ref="A39:G39"/>
    <mergeCell ref="A40:G40"/>
    <mergeCell ref="A38:C38"/>
    <mergeCell ref="A59:B63"/>
    <mergeCell ref="A64:B72"/>
    <mergeCell ref="A57:C57"/>
    <mergeCell ref="A58:C58"/>
    <mergeCell ref="A29:A37"/>
    <mergeCell ref="B17:C17"/>
    <mergeCell ref="B15:C15"/>
    <mergeCell ref="B18:C18"/>
    <mergeCell ref="B11:C11"/>
    <mergeCell ref="B12:C12"/>
    <mergeCell ref="B16:C16"/>
    <mergeCell ref="B19:C19"/>
    <mergeCell ref="A24:A28"/>
    <mergeCell ref="B24:B28"/>
    <mergeCell ref="A84:C84"/>
    <mergeCell ref="H67:H70"/>
    <mergeCell ref="A73:C73"/>
    <mergeCell ref="F46:G46"/>
    <mergeCell ref="H99:H102"/>
    <mergeCell ref="A44:H44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107:H107"/>
    <mergeCell ref="A109:C109"/>
    <mergeCell ref="F109:G109"/>
    <mergeCell ref="A110:C110"/>
    <mergeCell ref="A111:C111"/>
    <mergeCell ref="A112:C112"/>
    <mergeCell ref="A113:C113"/>
    <mergeCell ref="A114:C114"/>
    <mergeCell ref="A115:C115"/>
    <mergeCell ref="A116:C116"/>
    <mergeCell ref="A122:B126"/>
    <mergeCell ref="A127:B135"/>
    <mergeCell ref="H130:H133"/>
    <mergeCell ref="A136:C136"/>
    <mergeCell ref="A117:C117"/>
    <mergeCell ref="A118:C118"/>
    <mergeCell ref="A119:C119"/>
    <mergeCell ref="A120:C120"/>
    <mergeCell ref="A121:C121"/>
    <mergeCell ref="H224:H227"/>
    <mergeCell ref="A201:H201"/>
    <mergeCell ref="A203:C203"/>
    <mergeCell ref="F203:G203"/>
    <mergeCell ref="A204:C204"/>
    <mergeCell ref="A205:C205"/>
    <mergeCell ref="A206:C206"/>
    <mergeCell ref="A207:C207"/>
    <mergeCell ref="A208:C208"/>
    <mergeCell ref="A209:C209"/>
    <mergeCell ref="A230:C230"/>
    <mergeCell ref="A210:C210"/>
    <mergeCell ref="A211:C211"/>
    <mergeCell ref="A212:C212"/>
    <mergeCell ref="A213:C213"/>
    <mergeCell ref="A214:C214"/>
    <mergeCell ref="A215:C215"/>
    <mergeCell ref="A216:B220"/>
    <mergeCell ref="A221:B229"/>
    <mergeCell ref="A233:H233"/>
    <mergeCell ref="A235:C235"/>
    <mergeCell ref="F235:G235"/>
    <mergeCell ref="A236:C236"/>
    <mergeCell ref="A237:C237"/>
    <mergeCell ref="A238:C238"/>
    <mergeCell ref="A239:C239"/>
    <mergeCell ref="A240:C240"/>
    <mergeCell ref="A241:C241"/>
    <mergeCell ref="A259:C259"/>
    <mergeCell ref="A242:C242"/>
    <mergeCell ref="A243:C243"/>
    <mergeCell ref="A244:C244"/>
    <mergeCell ref="A245:C245"/>
    <mergeCell ref="A246:C246"/>
    <mergeCell ref="A247:C247"/>
    <mergeCell ref="A248:B252"/>
    <mergeCell ref="A253:B258"/>
    <mergeCell ref="A320:H320"/>
    <mergeCell ref="A322:C322"/>
    <mergeCell ref="F322:G322"/>
    <mergeCell ref="A323:C323"/>
    <mergeCell ref="A324:C324"/>
    <mergeCell ref="A325:C325"/>
    <mergeCell ref="A326:C326"/>
    <mergeCell ref="A327:C327"/>
    <mergeCell ref="A328:C328"/>
    <mergeCell ref="A347:C347"/>
    <mergeCell ref="A329:C329"/>
    <mergeCell ref="A330:C330"/>
    <mergeCell ref="A331:C331"/>
    <mergeCell ref="A332:C332"/>
    <mergeCell ref="A333:C333"/>
    <mergeCell ref="A334:C334"/>
    <mergeCell ref="A335:C335"/>
    <mergeCell ref="A336:B340"/>
    <mergeCell ref="A341:B346"/>
  </mergeCells>
  <phoneticPr fontId="2" type="noConversion"/>
  <pageMargins left="0.23622047244094491" right="0.23622047244094491" top="0.39370078740157483" bottom="0.23622047244094491" header="0.31496062992125984" footer="0.19685039370078741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M17"/>
  <sheetViews>
    <sheetView workbookViewId="0">
      <selection activeCell="G13" sqref="G13"/>
    </sheetView>
  </sheetViews>
  <sheetFormatPr defaultColWidth="8.8984375" defaultRowHeight="14.4"/>
  <cols>
    <col min="1" max="1" width="14.19921875" style="36" customWidth="1"/>
    <col min="2" max="2" width="22.296875" style="36" customWidth="1"/>
    <col min="3" max="3" width="8.8984375" style="36"/>
    <col min="4" max="4" width="7.69921875" style="36" customWidth="1"/>
    <col min="5" max="5" width="21.8984375" style="36" customWidth="1"/>
    <col min="6" max="6" width="9.59765625" style="36" customWidth="1"/>
    <col min="7" max="7" width="24.69921875" style="36" customWidth="1"/>
    <col min="8" max="9" width="8.8984375" style="36"/>
    <col min="10" max="10" width="9.69921875" style="36" customWidth="1"/>
    <col min="11" max="11" width="18.3984375" style="36" bestFit="1" customWidth="1"/>
    <col min="12" max="12" width="14.59765625" style="144" customWidth="1"/>
    <col min="13" max="13" width="8.796875" style="36" customWidth="1"/>
    <col min="14" max="16384" width="8.8984375" style="36"/>
  </cols>
  <sheetData>
    <row r="1" spans="1:13" ht="15.75" customHeight="1">
      <c r="A1" s="37" t="s">
        <v>704</v>
      </c>
      <c r="B1" s="38" t="s">
        <v>705</v>
      </c>
    </row>
    <row r="2" spans="1:13" ht="15.75" customHeight="1">
      <c r="A2" s="37" t="s">
        <v>706</v>
      </c>
      <c r="B2" s="38" t="s">
        <v>707</v>
      </c>
    </row>
    <row r="10" spans="1:13" ht="15" thickBot="1"/>
    <row r="11" spans="1:13" ht="17.399999999999999" customHeight="1" thickBot="1">
      <c r="D11" s="730" t="s">
        <v>884</v>
      </c>
      <c r="E11" s="731" t="s">
        <v>885</v>
      </c>
      <c r="F11" s="731" t="s">
        <v>886</v>
      </c>
      <c r="G11" s="732" t="s">
        <v>887</v>
      </c>
      <c r="L11" s="36"/>
    </row>
    <row r="12" spans="1:13" ht="17.399999999999999" customHeight="1" thickBot="1">
      <c r="D12" s="140">
        <v>1</v>
      </c>
      <c r="E12" s="142" t="s">
        <v>889</v>
      </c>
      <c r="F12" s="142">
        <v>6</v>
      </c>
      <c r="G12" s="143">
        <v>704310</v>
      </c>
      <c r="L12" s="36"/>
    </row>
    <row r="13" spans="1:13" ht="17.399999999999999" customHeight="1" thickBot="1">
      <c r="D13" s="1660" t="s">
        <v>888</v>
      </c>
      <c r="E13" s="1661"/>
      <c r="F13" s="1662"/>
      <c r="G13" s="733">
        <f>SUM(G12:G12)</f>
        <v>704310</v>
      </c>
      <c r="L13" s="36"/>
    </row>
    <row r="14" spans="1:13" ht="11.25" customHeight="1">
      <c r="L14" s="36"/>
    </row>
    <row r="15" spans="1:13" ht="11.25" customHeight="1">
      <c r="L15" s="36"/>
    </row>
    <row r="16" spans="1:13" ht="11.25" customHeight="1">
      <c r="J16" s="141">
        <v>12.1</v>
      </c>
      <c r="K16" s="142" t="s">
        <v>195</v>
      </c>
      <c r="L16" s="145">
        <v>18810000</v>
      </c>
      <c r="M16" s="143" t="s">
        <v>196</v>
      </c>
    </row>
    <row r="17" spans="10:13" ht="25.5" customHeight="1" thickBot="1">
      <c r="J17" s="1657" t="s">
        <v>198</v>
      </c>
      <c r="K17" s="1658"/>
      <c r="L17" s="1658"/>
      <c r="M17" s="1659"/>
    </row>
  </sheetData>
  <mergeCells count="2">
    <mergeCell ref="J17:M17"/>
    <mergeCell ref="D13:F13"/>
  </mergeCells>
  <phoneticPr fontId="2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20" sqref="G20"/>
    </sheetView>
  </sheetViews>
  <sheetFormatPr defaultRowHeight="14.4"/>
  <cols>
    <col min="1" max="1" width="17.3984375" style="347" customWidth="1"/>
    <col min="2" max="2" width="8.59765625" style="347" customWidth="1"/>
    <col min="3" max="3" width="13.69921875" style="347" customWidth="1"/>
    <col min="4" max="4" width="12.5" style="347" customWidth="1"/>
    <col min="5" max="16384" width="8.796875" style="347"/>
  </cols>
  <sheetData>
    <row r="1" spans="1:8">
      <c r="A1" s="347" t="s">
        <v>293</v>
      </c>
    </row>
    <row r="3" spans="1:8">
      <c r="A3" s="347" t="s">
        <v>294</v>
      </c>
    </row>
    <row r="5" spans="1:8" ht="15" thickBot="1">
      <c r="A5" s="347" t="s">
        <v>304</v>
      </c>
    </row>
    <row r="6" spans="1:8" ht="15" thickTop="1">
      <c r="A6" s="348" t="s">
        <v>295</v>
      </c>
      <c r="B6" s="349" t="s">
        <v>300</v>
      </c>
      <c r="C6" s="349" t="s">
        <v>297</v>
      </c>
      <c r="D6" s="349" t="s">
        <v>303</v>
      </c>
      <c r="E6" s="350" t="s">
        <v>123</v>
      </c>
    </row>
    <row r="7" spans="1:8">
      <c r="A7" s="351" t="s">
        <v>296</v>
      </c>
      <c r="B7" s="352" t="s">
        <v>301</v>
      </c>
      <c r="C7" s="352" t="s">
        <v>298</v>
      </c>
      <c r="D7" s="353">
        <v>35604107</v>
      </c>
      <c r="E7" s="354"/>
    </row>
    <row r="8" spans="1:8" ht="15" thickBot="1">
      <c r="A8" s="355" t="s">
        <v>296</v>
      </c>
      <c r="B8" s="356" t="s">
        <v>302</v>
      </c>
      <c r="C8" s="356" t="s">
        <v>299</v>
      </c>
      <c r="D8" s="357">
        <v>30203400</v>
      </c>
      <c r="E8" s="358"/>
    </row>
    <row r="9" spans="1:8" ht="15" thickTop="1">
      <c r="D9" s="359"/>
    </row>
    <row r="10" spans="1:8">
      <c r="A10" s="347" t="s">
        <v>306</v>
      </c>
    </row>
    <row r="11" spans="1:8" s="360" customFormat="1">
      <c r="A11" s="352" t="s">
        <v>300</v>
      </c>
      <c r="B11" s="352" t="s">
        <v>20</v>
      </c>
      <c r="C11" s="352" t="s">
        <v>18</v>
      </c>
      <c r="D11" s="352" t="s">
        <v>17</v>
      </c>
      <c r="E11" s="352" t="s">
        <v>305</v>
      </c>
      <c r="F11" s="352" t="s">
        <v>259</v>
      </c>
      <c r="G11" s="352" t="s">
        <v>19</v>
      </c>
      <c r="H11" s="352" t="s">
        <v>21</v>
      </c>
    </row>
    <row r="12" spans="1:8" s="360" customFormat="1">
      <c r="A12" s="352" t="s">
        <v>307</v>
      </c>
      <c r="B12" s="352"/>
      <c r="C12" s="352"/>
      <c r="D12" s="352"/>
      <c r="E12" s="352"/>
      <c r="F12" s="352"/>
      <c r="G12" s="352"/>
      <c r="H12" s="352"/>
    </row>
    <row r="13" spans="1:8" s="360" customFormat="1">
      <c r="A13" s="352" t="s">
        <v>308</v>
      </c>
      <c r="B13" s="352"/>
      <c r="C13" s="352"/>
      <c r="D13" s="352"/>
      <c r="E13" s="352"/>
      <c r="F13" s="352"/>
      <c r="G13" s="352"/>
      <c r="H13" s="352"/>
    </row>
    <row r="14" spans="1:8" s="360" customFormat="1">
      <c r="A14" s="352" t="s">
        <v>309</v>
      </c>
      <c r="B14" s="352"/>
      <c r="C14" s="352"/>
      <c r="D14" s="352"/>
      <c r="E14" s="352"/>
      <c r="F14" s="352"/>
      <c r="G14" s="352"/>
      <c r="H14" s="352"/>
    </row>
    <row r="15" spans="1:8" s="360" customFormat="1">
      <c r="A15" s="352" t="s">
        <v>310</v>
      </c>
      <c r="B15" s="352"/>
      <c r="C15" s="352"/>
      <c r="D15" s="352"/>
      <c r="E15" s="352"/>
      <c r="F15" s="352"/>
      <c r="G15" s="352"/>
      <c r="H15" s="352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5" tint="0.59999389629810485"/>
  </sheetPr>
  <dimension ref="A1:Q64"/>
  <sheetViews>
    <sheetView workbookViewId="0">
      <selection sqref="A1:I48"/>
    </sheetView>
  </sheetViews>
  <sheetFormatPr defaultRowHeight="14.4"/>
  <cols>
    <col min="1" max="1" width="4.59765625" customWidth="1"/>
    <col min="2" max="2" width="8.796875" customWidth="1"/>
    <col min="3" max="3" width="2.8984375" customWidth="1"/>
    <col min="4" max="4" width="12.3984375" customWidth="1"/>
    <col min="5" max="5" width="17.69921875" customWidth="1"/>
    <col min="6" max="6" width="9" customWidth="1"/>
    <col min="7" max="7" width="10.796875" customWidth="1"/>
    <col min="8" max="8" width="7.296875" customWidth="1"/>
    <col min="9" max="9" width="4" customWidth="1"/>
    <col min="13" max="13" width="11.8984375" customWidth="1"/>
    <col min="16" max="16" width="16.796875" customWidth="1"/>
  </cols>
  <sheetData>
    <row r="1" spans="1:8">
      <c r="A1" s="754"/>
      <c r="B1" s="754"/>
    </row>
    <row r="2" spans="1:8">
      <c r="A2" s="754"/>
      <c r="B2" s="754"/>
    </row>
    <row r="3" spans="1:8" ht="15.6">
      <c r="A3" s="757"/>
      <c r="B3" s="757"/>
      <c r="C3" s="757"/>
      <c r="D3" s="757"/>
      <c r="E3" s="757"/>
      <c r="F3" s="757"/>
      <c r="G3" s="757"/>
      <c r="H3" s="757"/>
    </row>
    <row r="6" spans="1:8" s="1" customFormat="1" ht="30.6">
      <c r="A6" s="760" t="s">
        <v>981</v>
      </c>
      <c r="B6" s="761"/>
      <c r="C6" s="761"/>
      <c r="D6" s="761"/>
      <c r="E6" s="761"/>
      <c r="F6" s="13"/>
    </row>
    <row r="7" spans="1:8" s="2" customFormat="1" ht="32.25" customHeight="1"/>
    <row r="8" spans="1:8" s="2" customFormat="1" ht="19.5" customHeight="1"/>
    <row r="9" spans="1:8" s="2" customFormat="1" ht="19.5" customHeight="1"/>
    <row r="10" spans="1:8" s="2" customFormat="1" ht="12" customHeight="1"/>
    <row r="11" spans="1:8" s="2" customFormat="1" ht="17.399999999999999">
      <c r="E11" s="19" t="s">
        <v>26</v>
      </c>
      <c r="F11" s="19"/>
      <c r="G11" s="19"/>
    </row>
    <row r="12" spans="1:8" s="2" customFormat="1" ht="6" customHeight="1">
      <c r="E12" s="6"/>
      <c r="F12" s="6"/>
      <c r="G12" s="6"/>
    </row>
    <row r="13" spans="1:8" s="2" customFormat="1" ht="15.6">
      <c r="B13" s="3" t="s">
        <v>2</v>
      </c>
      <c r="C13" s="4" t="s">
        <v>982</v>
      </c>
      <c r="D13" s="4"/>
    </row>
    <row r="14" spans="1:8" s="2" customFormat="1" ht="6" customHeight="1"/>
    <row r="15" spans="1:8" s="2" customFormat="1" ht="15.6">
      <c r="B15" s="3" t="s">
        <v>2</v>
      </c>
      <c r="C15" s="9" t="s">
        <v>983</v>
      </c>
      <c r="D15" s="9"/>
      <c r="E15" s="10"/>
      <c r="F15" s="10"/>
      <c r="G15" s="10"/>
    </row>
    <row r="16" spans="1:8" s="2" customFormat="1" ht="14.25" customHeight="1">
      <c r="C16" s="756" t="s">
        <v>38</v>
      </c>
      <c r="D16" s="756"/>
      <c r="E16" s="756"/>
      <c r="F16" s="756"/>
      <c r="G16" s="756"/>
      <c r="H16" s="756"/>
    </row>
    <row r="17" spans="1:15" s="2" customFormat="1" ht="18" customHeight="1">
      <c r="B17" s="3" t="s">
        <v>2</v>
      </c>
      <c r="C17" s="4" t="s">
        <v>5</v>
      </c>
      <c r="D17" s="4"/>
    </row>
    <row r="18" spans="1:15" s="2" customFormat="1" ht="7.5" customHeight="1">
      <c r="B18" s="3"/>
      <c r="C18" s="4"/>
      <c r="D18" s="4"/>
    </row>
    <row r="19" spans="1:15" s="2" customFormat="1" ht="16.5" customHeight="1">
      <c r="C19" s="2" t="s">
        <v>16</v>
      </c>
      <c r="D19" s="16" t="s">
        <v>17</v>
      </c>
      <c r="E19" s="2" t="s">
        <v>6</v>
      </c>
      <c r="F19" s="17" t="s">
        <v>27</v>
      </c>
      <c r="G19" s="15" t="s">
        <v>36</v>
      </c>
      <c r="O19" s="15"/>
    </row>
    <row r="20" spans="1:15" s="2" customFormat="1" ht="7.5" customHeight="1">
      <c r="C20" s="14"/>
      <c r="D20" s="16"/>
      <c r="F20" s="17"/>
      <c r="M20" s="15"/>
    </row>
    <row r="21" spans="1:15" s="2" customFormat="1" ht="16.5" customHeight="1">
      <c r="C21" s="2" t="s">
        <v>16</v>
      </c>
      <c r="D21" s="16" t="s">
        <v>32</v>
      </c>
      <c r="E21" s="2" t="s">
        <v>7</v>
      </c>
      <c r="F21" s="18" t="s">
        <v>29</v>
      </c>
      <c r="G21" s="15" t="s">
        <v>22</v>
      </c>
      <c r="M21" s="15"/>
    </row>
    <row r="22" spans="1:15" s="2" customFormat="1" ht="6.75" customHeight="1">
      <c r="C22" s="14"/>
      <c r="F22" s="17"/>
      <c r="M22" s="15"/>
    </row>
    <row r="23" spans="1:15" s="2" customFormat="1" ht="16.5" customHeight="1">
      <c r="C23" s="2" t="s">
        <v>16</v>
      </c>
      <c r="D23" s="16" t="s">
        <v>18</v>
      </c>
      <c r="E23" s="2" t="s">
        <v>8</v>
      </c>
      <c r="F23" s="17" t="s">
        <v>27</v>
      </c>
      <c r="G23" s="15" t="s">
        <v>55</v>
      </c>
      <c r="M23" s="15"/>
    </row>
    <row r="24" spans="1:15" s="2" customFormat="1" ht="8.25" customHeight="1">
      <c r="C24" s="14"/>
      <c r="F24" s="17"/>
      <c r="M24" s="15"/>
    </row>
    <row r="25" spans="1:15" s="2" customFormat="1" ht="16.5" customHeight="1">
      <c r="C25" s="2" t="s">
        <v>16</v>
      </c>
      <c r="D25" s="16" t="s">
        <v>20</v>
      </c>
      <c r="E25" s="2" t="s">
        <v>10</v>
      </c>
      <c r="F25" s="17" t="s">
        <v>27</v>
      </c>
      <c r="G25" s="15" t="s">
        <v>23</v>
      </c>
      <c r="K25" s="16"/>
      <c r="L25" s="16"/>
      <c r="M25" s="15"/>
    </row>
    <row r="26" spans="1:15" s="2" customFormat="1" ht="6" customHeight="1">
      <c r="C26" s="14"/>
      <c r="F26" s="17"/>
      <c r="L26" s="14"/>
      <c r="M26" s="15"/>
    </row>
    <row r="27" spans="1:15" s="2" customFormat="1" ht="16.5" customHeight="1">
      <c r="C27" s="2" t="s">
        <v>16</v>
      </c>
      <c r="D27" s="16" t="s">
        <v>19</v>
      </c>
      <c r="E27" s="2" t="s">
        <v>9</v>
      </c>
      <c r="F27" s="17" t="s">
        <v>28</v>
      </c>
      <c r="G27" s="15" t="s">
        <v>24</v>
      </c>
      <c r="L27" s="14"/>
    </row>
    <row r="28" spans="1:15" s="2" customFormat="1" ht="6.75" customHeight="1">
      <c r="C28" s="14"/>
      <c r="F28" s="17"/>
      <c r="K28" s="12" t="s">
        <v>12</v>
      </c>
      <c r="L28" s="12"/>
      <c r="M28" s="15"/>
    </row>
    <row r="29" spans="1:15" s="2" customFormat="1" ht="16.5" customHeight="1">
      <c r="C29" s="2" t="s">
        <v>16</v>
      </c>
      <c r="D29" s="16" t="s">
        <v>21</v>
      </c>
      <c r="E29" s="2" t="s">
        <v>11</v>
      </c>
      <c r="F29" s="17" t="s">
        <v>28</v>
      </c>
      <c r="G29" s="15" t="s">
        <v>25</v>
      </c>
    </row>
    <row r="30" spans="1:15" s="2" customFormat="1" ht="8.25" customHeight="1">
      <c r="C30" s="14"/>
      <c r="F30" s="16"/>
    </row>
    <row r="31" spans="1:15" s="2" customFormat="1" ht="6.75" customHeight="1">
      <c r="B31" s="765"/>
      <c r="C31" s="765"/>
      <c r="D31" s="765"/>
      <c r="E31" s="765"/>
      <c r="F31" s="765"/>
      <c r="G31" s="765"/>
    </row>
    <row r="32" spans="1:15" s="2" customFormat="1" ht="13.5" customHeight="1">
      <c r="A32" s="763" t="s">
        <v>37</v>
      </c>
      <c r="B32" s="763"/>
      <c r="C32" s="763"/>
      <c r="D32" s="763"/>
      <c r="E32" s="763"/>
      <c r="F32" s="763"/>
      <c r="G32" s="763"/>
      <c r="H32" s="763"/>
    </row>
    <row r="33" spans="1:17" s="2" customFormat="1" ht="18" customHeight="1">
      <c r="A33" s="763" t="s">
        <v>4</v>
      </c>
      <c r="B33" s="763"/>
      <c r="C33" s="763"/>
      <c r="D33" s="763"/>
      <c r="E33" s="763"/>
      <c r="F33" s="763"/>
      <c r="G33" s="763"/>
      <c r="H33" s="763"/>
    </row>
    <row r="34" spans="1:17" s="2" customFormat="1" ht="18" customHeight="1">
      <c r="A34" s="764" t="s">
        <v>30</v>
      </c>
      <c r="B34" s="764"/>
      <c r="C34" s="764"/>
      <c r="D34" s="764"/>
      <c r="E34" s="764"/>
      <c r="F34" s="764"/>
      <c r="G34" s="764"/>
      <c r="H34" s="764"/>
    </row>
    <row r="35" spans="1:17" s="2" customFormat="1" ht="18" customHeight="1">
      <c r="A35" s="21" t="s">
        <v>33</v>
      </c>
      <c r="B35" s="21"/>
      <c r="C35" s="21"/>
      <c r="D35" s="21"/>
      <c r="E35" s="21"/>
      <c r="F35" s="21"/>
      <c r="G35" s="21"/>
      <c r="H35" s="21"/>
    </row>
    <row r="36" spans="1:17" s="2" customFormat="1" ht="18" customHeight="1">
      <c r="A36" s="11"/>
      <c r="B36" s="21" t="s">
        <v>34</v>
      </c>
      <c r="C36" s="21"/>
      <c r="D36" s="21"/>
      <c r="E36" s="21"/>
      <c r="F36" s="21"/>
      <c r="G36" s="21"/>
      <c r="H36" s="11"/>
      <c r="M36" s="5"/>
      <c r="N36" s="5"/>
      <c r="O36" s="5"/>
      <c r="P36" s="5"/>
      <c r="Q36" s="5"/>
    </row>
    <row r="37" spans="1:17" s="2" customFormat="1" ht="18" customHeight="1">
      <c r="A37" s="11"/>
      <c r="B37" s="422" t="s">
        <v>407</v>
      </c>
      <c r="C37" s="21"/>
      <c r="D37" s="21"/>
      <c r="E37" s="21"/>
      <c r="F37" s="21"/>
      <c r="G37" s="21"/>
      <c r="H37" s="11"/>
      <c r="K37" s="5"/>
      <c r="L37" s="5"/>
      <c r="M37" s="5"/>
      <c r="N37" s="5"/>
      <c r="O37" s="5"/>
      <c r="P37" s="5"/>
      <c r="Q37" s="5"/>
    </row>
    <row r="38" spans="1:17" s="2" customFormat="1" ht="18" customHeight="1">
      <c r="A38" s="11"/>
      <c r="B38" s="422" t="s">
        <v>408</v>
      </c>
      <c r="C38" s="422"/>
      <c r="D38" s="422"/>
      <c r="E38" s="422"/>
      <c r="F38" s="422"/>
      <c r="G38" s="422"/>
      <c r="H38" s="11"/>
      <c r="K38" s="5"/>
      <c r="L38" s="5"/>
      <c r="M38" s="5"/>
      <c r="N38" s="5"/>
      <c r="O38" s="5"/>
      <c r="P38" s="5"/>
      <c r="Q38" s="5"/>
    </row>
    <row r="39" spans="1:17" s="2" customFormat="1" ht="18" customHeight="1">
      <c r="A39" s="11"/>
      <c r="B39" s="21" t="s">
        <v>13</v>
      </c>
      <c r="C39" s="21"/>
      <c r="D39" s="21"/>
      <c r="E39" s="21"/>
      <c r="F39" s="21"/>
      <c r="G39" s="21"/>
      <c r="H39" s="11"/>
      <c r="K39" s="5"/>
      <c r="L39" s="5"/>
      <c r="M39" s="5"/>
      <c r="N39" s="5"/>
      <c r="O39" s="5"/>
      <c r="P39" s="5"/>
      <c r="Q39" s="5"/>
    </row>
    <row r="40" spans="1:17" s="2" customFormat="1" ht="18" customHeight="1">
      <c r="A40" s="11"/>
      <c r="B40" s="21" t="s">
        <v>35</v>
      </c>
      <c r="C40" s="21"/>
      <c r="D40" s="21"/>
      <c r="E40" s="21"/>
      <c r="F40" s="21"/>
      <c r="G40" s="21"/>
      <c r="H40" s="11"/>
      <c r="K40" s="5"/>
      <c r="L40" s="5"/>
      <c r="M40" s="5"/>
      <c r="N40" s="5"/>
      <c r="O40" s="5"/>
      <c r="P40" s="5"/>
      <c r="Q40" s="5"/>
    </row>
    <row r="41" spans="1:17" s="2" customFormat="1" ht="23.25" customHeight="1">
      <c r="A41" s="8" t="s">
        <v>14</v>
      </c>
      <c r="B41" s="763" t="s">
        <v>15</v>
      </c>
      <c r="C41" s="763"/>
      <c r="D41" s="763"/>
      <c r="E41" s="763"/>
      <c r="F41" s="763"/>
      <c r="G41" s="763"/>
      <c r="H41" s="8"/>
      <c r="K41" s="5"/>
      <c r="L41" s="5"/>
    </row>
    <row r="42" spans="1:17" s="2" customFormat="1" ht="23.25" customHeight="1">
      <c r="A42" s="8"/>
      <c r="B42" s="28"/>
      <c r="C42" s="28"/>
      <c r="D42" s="28"/>
      <c r="E42" s="28"/>
      <c r="F42" s="28"/>
      <c r="G42" s="28"/>
      <c r="H42" s="8"/>
      <c r="K42" s="5"/>
      <c r="L42" s="5"/>
    </row>
    <row r="43" spans="1:17" s="5" customFormat="1" ht="19.5" customHeight="1">
      <c r="A43" s="762" t="s">
        <v>192</v>
      </c>
      <c r="B43" s="762"/>
      <c r="C43" s="762"/>
      <c r="D43" s="762"/>
      <c r="E43" s="762"/>
      <c r="F43" s="762"/>
      <c r="G43" s="762"/>
      <c r="H43" s="762"/>
      <c r="I43" s="762"/>
      <c r="K43" s="2"/>
      <c r="L43" s="2"/>
      <c r="M43" s="2"/>
      <c r="N43" s="2"/>
      <c r="O43" s="2"/>
      <c r="P43" s="2"/>
      <c r="Q43" s="2"/>
    </row>
    <row r="44" spans="1:17" s="5" customFormat="1" ht="18.75" customHeight="1">
      <c r="A44" s="762" t="s">
        <v>31</v>
      </c>
      <c r="B44" s="762"/>
      <c r="C44" s="762"/>
      <c r="D44" s="762"/>
      <c r="E44" s="762"/>
      <c r="F44" s="762"/>
      <c r="G44" s="762"/>
      <c r="H44" s="762"/>
      <c r="I44" s="762"/>
      <c r="K44" s="2"/>
      <c r="L44" s="2"/>
      <c r="M44" s="2"/>
      <c r="N44" s="2"/>
      <c r="O44" s="2"/>
      <c r="P44" s="2"/>
      <c r="Q44" s="2"/>
    </row>
    <row r="45" spans="1:17" s="5" customFormat="1" ht="19.5" customHeight="1">
      <c r="A45" s="759" t="s">
        <v>174</v>
      </c>
      <c r="B45" s="759"/>
      <c r="C45" s="759"/>
      <c r="D45" s="759"/>
      <c r="E45" s="759"/>
      <c r="F45" s="759"/>
      <c r="G45" s="759"/>
      <c r="H45" s="759"/>
      <c r="I45" s="759"/>
      <c r="K45"/>
      <c r="L45"/>
      <c r="M45"/>
      <c r="N45"/>
      <c r="O45"/>
      <c r="P45"/>
      <c r="Q45"/>
    </row>
    <row r="46" spans="1:17" s="5" customFormat="1" ht="19.5" customHeight="1">
      <c r="A46" s="758" t="s">
        <v>553</v>
      </c>
      <c r="B46" s="758"/>
      <c r="C46" s="758"/>
      <c r="D46" s="758"/>
      <c r="E46" s="758"/>
      <c r="F46" s="758"/>
      <c r="G46" s="758"/>
      <c r="H46" s="758"/>
      <c r="I46" s="758"/>
      <c r="K46"/>
      <c r="L46"/>
      <c r="M46"/>
      <c r="N46"/>
      <c r="O46"/>
      <c r="P46"/>
      <c r="Q46"/>
    </row>
    <row r="47" spans="1:17" s="5" customFormat="1" ht="22.5" customHeight="1">
      <c r="A47" s="755" t="s">
        <v>197</v>
      </c>
      <c r="B47" s="755"/>
      <c r="C47" s="755"/>
      <c r="D47" s="755"/>
      <c r="E47" s="755"/>
      <c r="F47" s="755"/>
      <c r="G47" s="755"/>
      <c r="H47" s="755"/>
      <c r="I47" s="755"/>
      <c r="K47"/>
      <c r="L47"/>
      <c r="M47"/>
      <c r="N47"/>
      <c r="O47"/>
      <c r="P47"/>
      <c r="Q47"/>
    </row>
    <row r="48" spans="1:17" s="2" customFormat="1">
      <c r="K48"/>
      <c r="L48"/>
      <c r="M48"/>
      <c r="N48"/>
      <c r="O48"/>
      <c r="P48"/>
      <c r="Q48"/>
    </row>
    <row r="49" spans="1:17" s="2" customFormat="1">
      <c r="K49"/>
      <c r="L49"/>
      <c r="M49"/>
      <c r="N49"/>
      <c r="O49"/>
      <c r="P49"/>
      <c r="Q49"/>
    </row>
    <row r="52" spans="1:17">
      <c r="E52" t="s">
        <v>12</v>
      </c>
    </row>
    <row r="53" spans="1:17">
      <c r="A53" s="2"/>
      <c r="B53" s="2"/>
    </row>
    <row r="54" spans="1:17">
      <c r="A54" s="2"/>
      <c r="B54" s="2"/>
    </row>
    <row r="55" spans="1:17">
      <c r="A55" s="2"/>
      <c r="B55" s="2"/>
    </row>
    <row r="56" spans="1:17">
      <c r="A56" s="14"/>
      <c r="B56" s="2"/>
    </row>
    <row r="57" spans="1:17">
      <c r="A57" s="2"/>
      <c r="B57" s="2"/>
    </row>
    <row r="58" spans="1:17">
      <c r="A58" s="2"/>
      <c r="B58" s="2"/>
    </row>
    <row r="59" spans="1:17">
      <c r="A59" s="14"/>
      <c r="B59" s="2"/>
    </row>
    <row r="60" spans="1:17">
      <c r="A60" s="2"/>
      <c r="B60" s="2"/>
    </row>
    <row r="61" spans="1:17">
      <c r="A61" s="2"/>
      <c r="B61" s="2"/>
      <c r="C61" s="2"/>
      <c r="D61" s="2"/>
    </row>
    <row r="62" spans="1:17">
      <c r="A62" s="14"/>
      <c r="B62" s="2"/>
      <c r="C62" s="2"/>
      <c r="D62" s="2"/>
    </row>
    <row r="63" spans="1:17">
      <c r="A63" s="2"/>
      <c r="B63" s="2"/>
      <c r="C63" s="2"/>
      <c r="D63" s="2"/>
    </row>
    <row r="64" spans="1:17">
      <c r="A64" s="2"/>
      <c r="B64" s="2"/>
      <c r="C64" s="2"/>
      <c r="D64" s="2"/>
    </row>
  </sheetData>
  <mergeCells count="14">
    <mergeCell ref="A1:B2"/>
    <mergeCell ref="A47:I47"/>
    <mergeCell ref="C16:H16"/>
    <mergeCell ref="A3:H3"/>
    <mergeCell ref="A46:I46"/>
    <mergeCell ref="A45:I45"/>
    <mergeCell ref="A6:E6"/>
    <mergeCell ref="A43:I43"/>
    <mergeCell ref="A33:H33"/>
    <mergeCell ref="A44:I44"/>
    <mergeCell ref="B41:G41"/>
    <mergeCell ref="A34:H34"/>
    <mergeCell ref="B31:G31"/>
    <mergeCell ref="A32:H32"/>
  </mergeCells>
  <phoneticPr fontId="2" type="noConversion"/>
  <printOptions horizontalCentered="1"/>
  <pageMargins left="0.39370078740157483" right="0.47244094488188981" top="0.82677165354330717" bottom="0.5511811023622047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17"/>
  <sheetViews>
    <sheetView workbookViewId="0">
      <selection activeCell="A56" sqref="A56:O56"/>
    </sheetView>
  </sheetViews>
  <sheetFormatPr defaultRowHeight="14.4"/>
  <cols>
    <col min="1" max="1" width="1.09765625" customWidth="1"/>
    <col min="2" max="2" width="3.69921875" customWidth="1"/>
    <col min="3" max="3" width="4.3984375" customWidth="1"/>
    <col min="4" max="14" width="5.69921875" customWidth="1"/>
    <col min="15" max="15" width="5.19921875" customWidth="1"/>
    <col min="16" max="16" width="5.69921875" customWidth="1"/>
    <col min="17" max="17" width="3.8984375" customWidth="1"/>
    <col min="18" max="18" width="4" customWidth="1"/>
    <col min="19" max="19" width="7.19921875" customWidth="1"/>
  </cols>
  <sheetData>
    <row r="1" spans="1:17" ht="30" customHeight="1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9"/>
      <c r="Q1" s="550"/>
    </row>
    <row r="2" spans="1:17" ht="27" customHeight="1">
      <c r="A2" s="548"/>
      <c r="B2" s="766" t="s">
        <v>583</v>
      </c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549"/>
      <c r="Q2" s="550"/>
    </row>
    <row r="3" spans="1:17" s="447" customFormat="1" ht="24.6" customHeight="1">
      <c r="A3" s="548"/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9"/>
      <c r="Q3" s="550"/>
    </row>
    <row r="4" spans="1:17" s="447" customFormat="1" ht="24.6" customHeight="1">
      <c r="A4" s="548" t="s">
        <v>584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9"/>
      <c r="Q4" s="550"/>
    </row>
    <row r="5" spans="1:17" s="447" customFormat="1" ht="24.6" customHeight="1">
      <c r="A5" s="550"/>
      <c r="B5" s="551" t="s">
        <v>585</v>
      </c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0"/>
      <c r="Q5" s="550"/>
    </row>
    <row r="6" spans="1:17" s="447" customFormat="1" ht="24.6" customHeight="1">
      <c r="A6" s="550"/>
      <c r="B6" s="551" t="s">
        <v>586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0"/>
      <c r="Q6" s="550"/>
    </row>
    <row r="7" spans="1:17" s="447" customFormat="1" ht="24.6" customHeight="1">
      <c r="A7" s="550"/>
      <c r="B7" s="767" t="s">
        <v>587</v>
      </c>
      <c r="C7" s="767"/>
      <c r="D7" s="767"/>
      <c r="E7" s="767"/>
      <c r="F7" s="767"/>
      <c r="G7" s="767"/>
      <c r="H7" s="767"/>
      <c r="I7" s="767"/>
      <c r="J7" s="767"/>
      <c r="K7" s="767"/>
      <c r="L7" s="767"/>
      <c r="M7" s="767"/>
      <c r="N7" s="767"/>
      <c r="O7" s="767"/>
      <c r="P7" s="550"/>
      <c r="Q7" s="550"/>
    </row>
    <row r="8" spans="1:17" s="447" customFormat="1" ht="24.6" customHeight="1">
      <c r="A8" s="550"/>
      <c r="B8" s="551" t="s">
        <v>588</v>
      </c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0"/>
      <c r="Q8" s="550"/>
    </row>
    <row r="9" spans="1:17" s="447" customFormat="1" ht="24.6" customHeight="1">
      <c r="A9" s="550"/>
      <c r="B9" s="552"/>
      <c r="C9" s="552" t="s">
        <v>589</v>
      </c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0"/>
      <c r="Q9" s="550"/>
    </row>
    <row r="10" spans="1:17" s="447" customFormat="1" ht="16.8" customHeight="1">
      <c r="A10" s="550"/>
      <c r="B10" s="552"/>
      <c r="C10" s="553" t="s">
        <v>590</v>
      </c>
      <c r="D10" s="552"/>
      <c r="E10" s="552"/>
      <c r="F10" s="552"/>
      <c r="G10" s="552"/>
      <c r="H10" s="552"/>
      <c r="I10" s="552"/>
      <c r="J10" s="552"/>
      <c r="K10" s="552"/>
      <c r="L10" s="552"/>
      <c r="M10" s="552"/>
      <c r="N10" s="552"/>
      <c r="O10" s="552"/>
      <c r="P10" s="550"/>
      <c r="Q10" s="550"/>
    </row>
    <row r="11" spans="1:17" s="447" customFormat="1" ht="27" customHeight="1" thickBot="1">
      <c r="A11" s="550"/>
      <c r="B11" s="767" t="s">
        <v>591</v>
      </c>
      <c r="C11" s="767"/>
      <c r="D11" s="767"/>
      <c r="E11" s="767"/>
      <c r="F11" s="767"/>
      <c r="G11" s="767"/>
      <c r="H11" s="767"/>
      <c r="I11" s="767"/>
      <c r="J11" s="767"/>
      <c r="K11" s="767"/>
      <c r="L11" s="767"/>
      <c r="M11" s="767"/>
      <c r="N11" s="767"/>
      <c r="O11" s="767"/>
      <c r="P11" s="554"/>
      <c r="Q11" s="550"/>
    </row>
    <row r="12" spans="1:17" s="447" customFormat="1" ht="15.6" customHeight="1">
      <c r="A12" s="550"/>
      <c r="B12" s="769" t="s">
        <v>592</v>
      </c>
      <c r="C12" s="770"/>
      <c r="D12" s="555">
        <v>1</v>
      </c>
      <c r="E12" s="555">
        <v>2</v>
      </c>
      <c r="F12" s="555">
        <v>3</v>
      </c>
      <c r="G12" s="555">
        <v>4</v>
      </c>
      <c r="H12" s="555">
        <v>5</v>
      </c>
      <c r="I12" s="555">
        <v>6</v>
      </c>
      <c r="J12" s="555">
        <v>7</v>
      </c>
      <c r="K12" s="555">
        <v>8</v>
      </c>
      <c r="L12" s="555">
        <v>9</v>
      </c>
      <c r="M12" s="555">
        <v>10</v>
      </c>
      <c r="N12" s="555">
        <v>11</v>
      </c>
      <c r="O12" s="556">
        <v>12</v>
      </c>
      <c r="P12" s="557" t="s">
        <v>593</v>
      </c>
      <c r="Q12" s="550"/>
    </row>
    <row r="13" spans="1:17" s="447" customFormat="1" ht="15.6" customHeight="1" thickBot="1">
      <c r="A13" s="550"/>
      <c r="B13" s="771" t="s">
        <v>594</v>
      </c>
      <c r="C13" s="772"/>
      <c r="D13" s="773">
        <v>12</v>
      </c>
      <c r="E13" s="774"/>
      <c r="F13" s="774"/>
      <c r="G13" s="774"/>
      <c r="H13" s="774"/>
      <c r="I13" s="774"/>
      <c r="J13" s="774"/>
      <c r="K13" s="774"/>
      <c r="L13" s="774"/>
      <c r="M13" s="774"/>
      <c r="N13" s="774"/>
      <c r="O13" s="775"/>
      <c r="P13" s="558">
        <v>12</v>
      </c>
      <c r="Q13" s="550"/>
    </row>
    <row r="14" spans="1:17" s="447" customFormat="1" ht="15.6" customHeight="1">
      <c r="A14" s="550"/>
      <c r="B14" s="776" t="s">
        <v>595</v>
      </c>
      <c r="C14" s="776"/>
      <c r="D14" s="776"/>
      <c r="E14" s="776"/>
      <c r="F14" s="776"/>
      <c r="G14" s="776"/>
      <c r="H14" s="776"/>
      <c r="I14" s="776"/>
      <c r="J14" s="776"/>
      <c r="K14" s="776"/>
      <c r="L14" s="776"/>
      <c r="M14" s="776"/>
      <c r="N14" s="776"/>
      <c r="O14" s="776"/>
      <c r="P14" s="776"/>
      <c r="Q14" s="550"/>
    </row>
    <row r="15" spans="1:17" s="447" customFormat="1" ht="24.6" customHeight="1">
      <c r="A15" s="550"/>
      <c r="B15" s="551" t="s">
        <v>596</v>
      </c>
      <c r="C15" s="551"/>
      <c r="D15" s="551"/>
      <c r="E15" s="551"/>
      <c r="F15" s="551"/>
      <c r="G15" s="551"/>
      <c r="H15" s="551"/>
      <c r="I15" s="551"/>
      <c r="J15" s="551"/>
      <c r="K15" s="551"/>
      <c r="L15" s="551"/>
      <c r="M15" s="551"/>
      <c r="N15" s="551"/>
      <c r="O15" s="551"/>
      <c r="P15" s="550"/>
      <c r="Q15" s="550"/>
    </row>
    <row r="16" spans="1:17" s="447" customFormat="1" ht="15.6" customHeight="1">
      <c r="A16" s="550"/>
      <c r="B16" s="767" t="s">
        <v>597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7"/>
      <c r="O16" s="767"/>
      <c r="P16" s="550"/>
      <c r="Q16" s="550"/>
    </row>
    <row r="17" spans="1:17" ht="15.6" customHeight="1">
      <c r="A17" s="550"/>
      <c r="B17" s="767" t="s">
        <v>598</v>
      </c>
      <c r="C17" s="767"/>
      <c r="D17" s="767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550"/>
      <c r="Q17" s="550"/>
    </row>
    <row r="18" spans="1:17" ht="15.6" customHeight="1">
      <c r="A18" s="550"/>
      <c r="B18" s="767" t="s">
        <v>599</v>
      </c>
      <c r="C18" s="767"/>
      <c r="D18" s="767"/>
      <c r="E18" s="767"/>
      <c r="F18" s="767"/>
      <c r="G18" s="767"/>
      <c r="H18" s="767"/>
      <c r="I18" s="767"/>
      <c r="J18" s="767"/>
      <c r="K18" s="767"/>
      <c r="L18" s="767"/>
      <c r="M18" s="767"/>
      <c r="N18" s="767"/>
      <c r="O18" s="767"/>
      <c r="P18" s="550"/>
      <c r="Q18" s="550"/>
    </row>
    <row r="19" spans="1:17" ht="15.6" customHeight="1">
      <c r="A19" s="550"/>
      <c r="B19" s="551" t="s">
        <v>600</v>
      </c>
      <c r="C19" s="551"/>
      <c r="D19" s="551"/>
      <c r="E19" s="551"/>
      <c r="F19" s="551"/>
      <c r="G19" s="551"/>
      <c r="H19" s="551"/>
      <c r="I19" s="551"/>
      <c r="J19" s="551"/>
      <c r="K19" s="551"/>
      <c r="L19" s="551"/>
      <c r="M19" s="551"/>
      <c r="N19" s="551"/>
      <c r="O19" s="551"/>
      <c r="P19" s="550"/>
      <c r="Q19" s="550"/>
    </row>
    <row r="20" spans="1:17" ht="15.6" customHeight="1">
      <c r="A20" s="550"/>
      <c r="B20" s="551" t="s">
        <v>601</v>
      </c>
      <c r="C20" s="551"/>
      <c r="D20" s="551"/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550"/>
      <c r="Q20" s="550"/>
    </row>
    <row r="21" spans="1:17" ht="15.6" customHeight="1">
      <c r="A21" s="550"/>
      <c r="B21" s="551" t="s">
        <v>602</v>
      </c>
      <c r="C21" s="551"/>
      <c r="D21" s="551"/>
      <c r="E21" s="551"/>
      <c r="F21" s="551"/>
      <c r="G21" s="551"/>
      <c r="H21" s="551"/>
      <c r="I21" s="551"/>
      <c r="J21" s="551"/>
      <c r="K21" s="551"/>
      <c r="L21" s="551"/>
      <c r="M21" s="551"/>
      <c r="N21" s="551"/>
      <c r="O21" s="551"/>
      <c r="P21" s="550"/>
      <c r="Q21" s="559"/>
    </row>
    <row r="22" spans="1:17" ht="15.6" customHeight="1">
      <c r="A22" s="550"/>
      <c r="B22" s="778" t="s">
        <v>603</v>
      </c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550"/>
      <c r="Q22" s="550"/>
    </row>
    <row r="23" spans="1:17" ht="15.6" customHeight="1">
      <c r="A23" s="550"/>
      <c r="B23" s="560"/>
      <c r="C23" s="560"/>
      <c r="D23" s="56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50"/>
      <c r="Q23" s="550"/>
    </row>
    <row r="24" spans="1:17" ht="15.6" customHeight="1">
      <c r="A24" s="548" t="s">
        <v>604</v>
      </c>
      <c r="B24" s="548"/>
      <c r="C24" s="548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9"/>
      <c r="Q24" s="550"/>
    </row>
    <row r="25" spans="1:17" ht="15.6" customHeight="1">
      <c r="A25" s="550"/>
      <c r="B25" s="561" t="s">
        <v>605</v>
      </c>
      <c r="C25" s="562" t="s">
        <v>702</v>
      </c>
      <c r="D25" s="562"/>
      <c r="E25" s="562"/>
      <c r="F25" s="562"/>
      <c r="G25" s="562"/>
      <c r="H25" s="562"/>
      <c r="I25" s="562"/>
      <c r="J25" s="562"/>
      <c r="K25" s="562"/>
      <c r="L25" s="562"/>
      <c r="M25" s="562"/>
      <c r="N25" s="562"/>
      <c r="O25" s="562"/>
      <c r="P25" s="550"/>
      <c r="Q25" s="550"/>
    </row>
    <row r="26" spans="1:17" ht="21" customHeight="1">
      <c r="A26" s="550"/>
      <c r="B26" s="563" t="s">
        <v>606</v>
      </c>
      <c r="C26" s="564" t="s">
        <v>607</v>
      </c>
      <c r="D26" s="565"/>
      <c r="E26" s="565"/>
      <c r="F26" s="565"/>
      <c r="G26" s="565"/>
      <c r="H26" s="565"/>
      <c r="I26" s="565"/>
      <c r="J26" s="565"/>
      <c r="K26" s="565"/>
      <c r="L26" s="565"/>
      <c r="M26" s="565"/>
      <c r="N26" s="565"/>
      <c r="O26" s="565"/>
      <c r="P26" s="550"/>
      <c r="Q26" s="550"/>
    </row>
    <row r="27" spans="1:17" ht="15.6" customHeight="1">
      <c r="A27" s="550"/>
      <c r="B27" s="560"/>
      <c r="C27" s="656" t="s">
        <v>608</v>
      </c>
      <c r="D27" s="565"/>
      <c r="E27" s="565"/>
      <c r="F27" s="565"/>
      <c r="G27" s="565"/>
      <c r="H27" s="565"/>
      <c r="I27" s="565"/>
      <c r="J27" s="565"/>
      <c r="K27" s="565"/>
      <c r="L27" s="565"/>
      <c r="M27" s="565"/>
      <c r="N27" s="565"/>
      <c r="O27" s="565"/>
      <c r="P27" s="550"/>
      <c r="Q27" s="550"/>
    </row>
    <row r="28" spans="1:17" ht="15.6" customHeight="1">
      <c r="A28" s="550"/>
      <c r="B28" s="560"/>
      <c r="C28" s="778" t="s">
        <v>609</v>
      </c>
      <c r="D28" s="778"/>
      <c r="E28" s="778"/>
      <c r="F28" s="778"/>
      <c r="G28" s="778"/>
      <c r="H28" s="778"/>
      <c r="I28" s="778"/>
      <c r="J28" s="778"/>
      <c r="K28" s="778"/>
      <c r="L28" s="778"/>
      <c r="M28" s="778"/>
      <c r="N28" s="778"/>
      <c r="O28" s="778"/>
      <c r="P28" s="550"/>
      <c r="Q28" s="550"/>
    </row>
    <row r="29" spans="1:17" ht="15.6" customHeight="1">
      <c r="A29" s="550"/>
      <c r="B29" s="566"/>
      <c r="C29" s="567" t="s">
        <v>610</v>
      </c>
      <c r="D29" s="568"/>
      <c r="E29" s="568"/>
      <c r="F29" s="568"/>
      <c r="G29" s="568"/>
      <c r="H29" s="568"/>
      <c r="I29" s="568"/>
      <c r="J29" s="568"/>
      <c r="K29" s="568"/>
      <c r="L29" s="568"/>
      <c r="M29" s="568"/>
      <c r="N29" s="568"/>
      <c r="O29" s="568"/>
      <c r="P29" s="550"/>
      <c r="Q29" s="550"/>
    </row>
    <row r="30" spans="1:17" ht="15.6" customHeight="1">
      <c r="A30" s="550"/>
      <c r="B30" s="566"/>
      <c r="C30" s="567" t="s">
        <v>611</v>
      </c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50"/>
      <c r="Q30" s="550"/>
    </row>
    <row r="31" spans="1:17" ht="15.6" customHeight="1">
      <c r="A31" s="550"/>
      <c r="B31" s="563" t="s">
        <v>612</v>
      </c>
      <c r="C31" s="565" t="s">
        <v>613</v>
      </c>
      <c r="D31" s="565"/>
      <c r="E31" s="565"/>
      <c r="F31" s="565"/>
      <c r="G31" s="565"/>
      <c r="H31" s="565"/>
      <c r="I31" s="565"/>
      <c r="J31" s="565"/>
      <c r="K31" s="565"/>
      <c r="L31" s="565"/>
      <c r="M31" s="565"/>
      <c r="N31" s="565"/>
      <c r="O31" s="565"/>
      <c r="P31" s="550"/>
      <c r="Q31" s="550"/>
    </row>
    <row r="32" spans="1:17" ht="15.6" customHeight="1">
      <c r="A32" s="550"/>
      <c r="B32" s="560"/>
      <c r="C32" s="778" t="s">
        <v>614</v>
      </c>
      <c r="D32" s="778"/>
      <c r="E32" s="778"/>
      <c r="F32" s="778"/>
      <c r="G32" s="778"/>
      <c r="H32" s="778"/>
      <c r="I32" s="778"/>
      <c r="J32" s="778"/>
      <c r="K32" s="778"/>
      <c r="L32" s="778"/>
      <c r="M32" s="778"/>
      <c r="N32" s="778"/>
      <c r="O32" s="778"/>
      <c r="P32" s="550"/>
      <c r="Q32" s="550"/>
    </row>
    <row r="33" spans="1:17" ht="35.4" customHeight="1">
      <c r="A33" s="550"/>
      <c r="B33" s="560"/>
      <c r="C33" s="777"/>
      <c r="D33" s="777"/>
      <c r="E33" s="777"/>
      <c r="F33" s="777"/>
      <c r="G33" s="777"/>
      <c r="H33" s="777"/>
      <c r="I33" s="777"/>
      <c r="J33" s="777"/>
      <c r="K33" s="777"/>
      <c r="L33" s="777"/>
      <c r="M33" s="777"/>
      <c r="N33" s="777"/>
      <c r="O33" s="777"/>
      <c r="P33" s="550"/>
      <c r="Q33" s="550"/>
    </row>
    <row r="34" spans="1:17" ht="15.6" customHeight="1">
      <c r="A34" s="768" t="s">
        <v>615</v>
      </c>
      <c r="B34" s="768"/>
      <c r="C34" s="768"/>
      <c r="D34" s="768"/>
      <c r="E34" s="768"/>
      <c r="F34" s="768"/>
      <c r="G34" s="768"/>
      <c r="H34" s="768"/>
      <c r="I34" s="768"/>
      <c r="J34" s="768"/>
      <c r="K34" s="768"/>
      <c r="L34" s="768"/>
      <c r="M34" s="768"/>
      <c r="N34" s="768"/>
      <c r="O34" s="768"/>
      <c r="P34" s="550"/>
      <c r="Q34" s="550"/>
    </row>
    <row r="35" spans="1:17" ht="15.6" customHeight="1">
      <c r="A35" s="550"/>
      <c r="B35" s="561" t="s">
        <v>616</v>
      </c>
      <c r="C35" t="s">
        <v>617</v>
      </c>
      <c r="D35" s="569"/>
      <c r="E35" s="569"/>
      <c r="F35" s="546"/>
      <c r="G35" s="546"/>
      <c r="H35" s="546"/>
      <c r="I35" s="546"/>
      <c r="J35" s="546"/>
      <c r="K35" s="570"/>
      <c r="L35" s="570"/>
      <c r="M35" s="570"/>
      <c r="N35" s="570"/>
      <c r="O35" s="571"/>
      <c r="P35" s="550"/>
      <c r="Q35" s="546"/>
    </row>
    <row r="36" spans="1:17" ht="15.6" customHeight="1">
      <c r="A36" s="550"/>
      <c r="B36" s="566" t="s">
        <v>618</v>
      </c>
      <c r="C36" s="572" t="s">
        <v>811</v>
      </c>
      <c r="D36" s="549"/>
      <c r="E36" s="549"/>
      <c r="F36" s="549"/>
      <c r="G36" s="549"/>
      <c r="H36" s="549"/>
      <c r="I36" s="549"/>
      <c r="J36" s="546"/>
      <c r="K36" s="546"/>
      <c r="L36" s="546"/>
      <c r="M36" s="546"/>
      <c r="N36" s="546"/>
      <c r="O36" s="546"/>
      <c r="P36" s="550"/>
      <c r="Q36" s="546"/>
    </row>
    <row r="37" spans="1:17" ht="15.6" customHeight="1">
      <c r="A37" s="550"/>
      <c r="B37" s="561" t="s">
        <v>616</v>
      </c>
      <c r="C37" s="573" t="s">
        <v>619</v>
      </c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50"/>
      <c r="Q37" s="550"/>
    </row>
    <row r="38" spans="1:17" ht="15.6" customHeight="1">
      <c r="A38" s="550"/>
      <c r="B38" s="550"/>
      <c r="C38" s="575" t="s">
        <v>620</v>
      </c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0"/>
      <c r="Q38" s="550"/>
    </row>
    <row r="39" spans="1:17" ht="22.8" customHeight="1">
      <c r="A39" s="550"/>
      <c r="B39" s="767" t="s">
        <v>621</v>
      </c>
      <c r="C39" s="767"/>
      <c r="D39" s="767"/>
      <c r="E39" s="767"/>
      <c r="F39" s="767"/>
      <c r="G39" s="767"/>
      <c r="H39" s="767"/>
      <c r="I39" s="767"/>
      <c r="J39" s="767"/>
      <c r="K39" s="767"/>
      <c r="L39" s="767"/>
      <c r="M39" s="767"/>
      <c r="N39" s="767"/>
      <c r="O39" s="767"/>
      <c r="P39" s="550"/>
      <c r="Q39" s="550"/>
    </row>
    <row r="40" spans="1:17" ht="15.6">
      <c r="A40" s="550"/>
      <c r="B40" s="550"/>
      <c r="C40" s="781" t="s">
        <v>622</v>
      </c>
      <c r="D40" s="782"/>
      <c r="E40" s="782"/>
      <c r="F40" s="782"/>
      <c r="G40" s="782"/>
      <c r="H40" s="782"/>
      <c r="I40" s="782"/>
      <c r="J40" s="782"/>
      <c r="K40" s="782"/>
      <c r="L40" s="782"/>
      <c r="M40" s="782"/>
      <c r="N40" s="782"/>
      <c r="O40" s="782"/>
      <c r="P40" s="550"/>
      <c r="Q40" s="550"/>
    </row>
    <row r="41" spans="1:17" ht="53.4" customHeight="1">
      <c r="A41" s="550"/>
      <c r="B41" s="576"/>
      <c r="C41" s="560"/>
      <c r="D41" s="560"/>
      <c r="E41" s="560"/>
      <c r="F41" s="560"/>
      <c r="G41" s="560"/>
      <c r="H41" s="560"/>
      <c r="I41" s="560"/>
      <c r="J41" s="560"/>
      <c r="K41" s="560"/>
      <c r="L41" s="560"/>
      <c r="M41" s="560"/>
      <c r="N41" s="560"/>
      <c r="O41" s="560"/>
      <c r="P41" s="550"/>
      <c r="Q41" s="550"/>
    </row>
    <row r="42" spans="1:17" ht="19.2">
      <c r="A42" s="577" t="s">
        <v>623</v>
      </c>
      <c r="B42" s="577"/>
      <c r="C42" s="577"/>
      <c r="D42" s="577"/>
      <c r="E42" s="577"/>
      <c r="F42" s="577"/>
      <c r="G42" s="577"/>
      <c r="H42" s="577"/>
      <c r="I42" s="577"/>
      <c r="J42" s="577"/>
      <c r="K42" s="577"/>
      <c r="L42" s="577"/>
      <c r="M42" s="577"/>
      <c r="N42" s="546"/>
      <c r="O42" s="546"/>
      <c r="P42" s="550"/>
      <c r="Q42" s="546"/>
    </row>
    <row r="43" spans="1:17">
      <c r="A43" s="550"/>
      <c r="B43" s="561" t="s">
        <v>605</v>
      </c>
      <c r="C43" s="783" t="s">
        <v>624</v>
      </c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783"/>
      <c r="O43" s="783"/>
      <c r="P43" s="550"/>
      <c r="Q43" s="546"/>
    </row>
    <row r="44" spans="1:17" ht="15.6">
      <c r="A44" s="550"/>
      <c r="B44" s="561" t="s">
        <v>616</v>
      </c>
      <c r="C44" s="578" t="s">
        <v>625</v>
      </c>
      <c r="D44" s="569"/>
      <c r="E44" s="569"/>
      <c r="F44" s="546"/>
      <c r="G44" s="546"/>
      <c r="H44" s="546"/>
      <c r="I44" s="546"/>
      <c r="J44" s="546"/>
      <c r="K44" s="570"/>
      <c r="L44" s="570"/>
      <c r="M44" s="570"/>
      <c r="N44" s="570"/>
      <c r="O44" s="571"/>
      <c r="P44" s="550"/>
      <c r="Q44" s="546"/>
    </row>
    <row r="45" spans="1:17" ht="15.6">
      <c r="A45" s="550"/>
      <c r="B45" s="561" t="s">
        <v>616</v>
      </c>
      <c r="C45" s="601" t="s">
        <v>882</v>
      </c>
      <c r="D45" s="569"/>
      <c r="E45" s="569"/>
      <c r="F45" s="546"/>
      <c r="G45" s="546"/>
      <c r="H45" s="546"/>
      <c r="I45" s="546"/>
      <c r="J45" s="546"/>
      <c r="K45" s="570"/>
      <c r="L45" s="570"/>
      <c r="M45" s="570"/>
      <c r="N45" s="570"/>
      <c r="O45" s="571"/>
      <c r="P45" s="550"/>
      <c r="Q45" s="546"/>
    </row>
    <row r="46" spans="1:17">
      <c r="A46" s="550"/>
      <c r="B46" s="561" t="s">
        <v>616</v>
      </c>
      <c r="C46" s="779" t="s">
        <v>626</v>
      </c>
      <c r="D46" s="779"/>
      <c r="E46" s="779"/>
      <c r="F46" s="779"/>
      <c r="G46" s="779"/>
      <c r="H46" s="779"/>
      <c r="I46" s="779"/>
      <c r="J46" s="779"/>
      <c r="K46" s="779"/>
      <c r="L46" s="779"/>
      <c r="M46" s="779"/>
      <c r="N46" s="779"/>
      <c r="O46" s="779"/>
      <c r="P46" s="550"/>
      <c r="Q46" s="546"/>
    </row>
    <row r="47" spans="1:17">
      <c r="A47" s="550"/>
      <c r="B47" s="561" t="s">
        <v>616</v>
      </c>
      <c r="C47" s="780" t="s">
        <v>627</v>
      </c>
      <c r="D47" s="780"/>
      <c r="E47" s="780"/>
      <c r="F47" s="780"/>
      <c r="G47" s="780"/>
      <c r="H47" s="780"/>
      <c r="I47" s="780"/>
      <c r="J47" s="780"/>
      <c r="K47" s="780"/>
      <c r="L47" s="780"/>
      <c r="M47" s="780"/>
      <c r="N47" s="780"/>
      <c r="O47" s="780"/>
      <c r="P47" s="550"/>
      <c r="Q47" s="546"/>
    </row>
    <row r="48" spans="1:17">
      <c r="A48" s="550"/>
      <c r="B48" s="546"/>
      <c r="C48" s="780" t="s">
        <v>628</v>
      </c>
      <c r="D48" s="780"/>
      <c r="E48" s="780"/>
      <c r="F48" s="780"/>
      <c r="G48" s="780"/>
      <c r="H48" s="780"/>
      <c r="I48" s="780"/>
      <c r="J48" s="780"/>
      <c r="K48" s="780"/>
      <c r="L48" s="780"/>
      <c r="M48" s="780"/>
      <c r="N48" s="780"/>
      <c r="O48" s="780"/>
      <c r="P48" s="550"/>
      <c r="Q48" s="546"/>
    </row>
    <row r="50" spans="1:17" ht="19.2">
      <c r="A50" s="784" t="s">
        <v>629</v>
      </c>
      <c r="B50" s="784"/>
      <c r="C50" s="784"/>
      <c r="D50" s="784"/>
      <c r="E50" s="784"/>
      <c r="F50" s="784"/>
      <c r="G50" s="784"/>
      <c r="H50" s="784"/>
      <c r="I50" s="784"/>
      <c r="J50" s="784"/>
      <c r="K50" s="784"/>
      <c r="L50" s="784"/>
      <c r="M50" s="784"/>
      <c r="N50" s="784"/>
      <c r="O50" s="784"/>
      <c r="P50" s="550"/>
      <c r="Q50" s="550"/>
    </row>
    <row r="51" spans="1:17">
      <c r="A51" s="550"/>
      <c r="B51" s="767" t="s">
        <v>630</v>
      </c>
      <c r="C51" s="767"/>
      <c r="D51" s="767"/>
      <c r="E51" s="767"/>
      <c r="F51" s="767"/>
      <c r="G51" s="767"/>
      <c r="H51" s="767"/>
      <c r="I51" s="767"/>
      <c r="J51" s="767"/>
      <c r="K51" s="767"/>
      <c r="L51" s="767"/>
      <c r="M51" s="767"/>
      <c r="N51" s="767"/>
      <c r="O51" s="767"/>
      <c r="P51" s="550"/>
      <c r="Q51" s="579"/>
    </row>
    <row r="52" spans="1:17">
      <c r="A52" s="550"/>
      <c r="B52" s="767" t="s">
        <v>631</v>
      </c>
      <c r="C52" s="767"/>
      <c r="D52" s="767"/>
      <c r="E52" s="767"/>
      <c r="F52" s="767"/>
      <c r="G52" s="767"/>
      <c r="H52" s="767"/>
      <c r="I52" s="767"/>
      <c r="J52" s="767"/>
      <c r="K52" s="767"/>
      <c r="L52" s="767"/>
      <c r="M52" s="767"/>
      <c r="N52" s="767"/>
      <c r="O52" s="767"/>
      <c r="P52" s="550"/>
      <c r="Q52" s="550"/>
    </row>
    <row r="53" spans="1:17">
      <c r="A53" s="550"/>
      <c r="B53" s="767" t="s">
        <v>632</v>
      </c>
      <c r="C53" s="767"/>
      <c r="D53" s="767"/>
      <c r="E53" s="767"/>
      <c r="F53" s="767"/>
      <c r="G53" s="767"/>
      <c r="H53" s="767"/>
      <c r="I53" s="767"/>
      <c r="J53" s="767"/>
      <c r="K53" s="767"/>
      <c r="L53" s="767"/>
      <c r="M53" s="767"/>
      <c r="N53" s="767"/>
      <c r="O53" s="767"/>
      <c r="P53" s="550"/>
      <c r="Q53" s="546"/>
    </row>
    <row r="54" spans="1:17">
      <c r="A54" s="550"/>
      <c r="B54" s="767" t="s">
        <v>633</v>
      </c>
      <c r="C54" s="767"/>
      <c r="D54" s="767"/>
      <c r="E54" s="767"/>
      <c r="F54" s="767"/>
      <c r="G54" s="767"/>
      <c r="H54" s="767"/>
      <c r="I54" s="767"/>
      <c r="J54" s="767"/>
      <c r="K54" s="767"/>
      <c r="L54" s="767"/>
      <c r="M54" s="767"/>
      <c r="N54" s="767"/>
      <c r="O54" s="767"/>
      <c r="P54" s="550"/>
      <c r="Q54" s="550"/>
    </row>
    <row r="55" spans="1:17" ht="15.6">
      <c r="A55" s="550"/>
      <c r="B55" s="785"/>
      <c r="C55" s="785"/>
      <c r="D55" s="785"/>
      <c r="E55" s="785"/>
      <c r="F55" s="785"/>
      <c r="G55" s="785"/>
      <c r="H55" s="785"/>
      <c r="I55" s="785"/>
      <c r="J55" s="785"/>
      <c r="K55" s="785"/>
      <c r="L55" s="785"/>
      <c r="M55" s="785"/>
      <c r="N55" s="785"/>
      <c r="O55" s="785"/>
      <c r="P55" s="550"/>
      <c r="Q55" s="550"/>
    </row>
    <row r="56" spans="1:17" ht="19.2">
      <c r="A56" s="784" t="s">
        <v>634</v>
      </c>
      <c r="B56" s="784"/>
      <c r="C56" s="784"/>
      <c r="D56" s="784"/>
      <c r="E56" s="784"/>
      <c r="F56" s="784"/>
      <c r="G56" s="784"/>
      <c r="H56" s="784"/>
      <c r="I56" s="784"/>
      <c r="J56" s="784"/>
      <c r="K56" s="784"/>
      <c r="L56" s="784"/>
      <c r="M56" s="784"/>
      <c r="N56" s="784"/>
      <c r="O56" s="784"/>
      <c r="P56" s="550"/>
      <c r="Q56" s="580"/>
    </row>
    <row r="57" spans="1:17" ht="17.399999999999999">
      <c r="A57" s="550"/>
      <c r="B57" s="551" t="s">
        <v>635</v>
      </c>
      <c r="C57" s="551"/>
      <c r="D57" s="551"/>
      <c r="E57" s="551"/>
      <c r="F57" s="551"/>
      <c r="G57" s="551"/>
      <c r="H57" s="551"/>
      <c r="I57" s="551"/>
      <c r="J57" s="551"/>
      <c r="K57" s="551"/>
      <c r="L57" s="551"/>
      <c r="M57" s="551"/>
      <c r="N57" s="551"/>
      <c r="O57" s="551"/>
      <c r="P57" s="550"/>
      <c r="Q57" s="580"/>
    </row>
    <row r="58" spans="1:17" ht="17.399999999999999">
      <c r="A58" s="550"/>
      <c r="B58" s="552"/>
      <c r="C58" s="552"/>
      <c r="D58" s="552"/>
      <c r="E58" s="552"/>
      <c r="F58" s="552"/>
      <c r="G58" s="552"/>
      <c r="H58" s="552"/>
      <c r="I58" s="552"/>
      <c r="J58" s="552"/>
      <c r="K58" s="552"/>
      <c r="L58" s="552"/>
      <c r="M58" s="552"/>
      <c r="N58" s="552"/>
      <c r="O58" s="552"/>
      <c r="P58" s="550"/>
      <c r="Q58" s="580"/>
    </row>
    <row r="59" spans="1:17" ht="19.2">
      <c r="A59" s="784" t="s">
        <v>636</v>
      </c>
      <c r="B59" s="784"/>
      <c r="C59" s="784"/>
      <c r="D59" s="784"/>
      <c r="E59" s="784"/>
      <c r="F59" s="784"/>
      <c r="G59" s="784"/>
      <c r="H59" s="784"/>
      <c r="I59" s="784"/>
      <c r="J59" s="784"/>
      <c r="K59" s="784"/>
      <c r="L59" s="784"/>
      <c r="M59" s="784"/>
      <c r="N59" s="784"/>
      <c r="O59" s="784"/>
      <c r="P59" s="550"/>
      <c r="Q59" s="580"/>
    </row>
    <row r="60" spans="1:17" ht="17.399999999999999">
      <c r="A60" s="550"/>
      <c r="B60" s="767" t="s">
        <v>637</v>
      </c>
      <c r="C60" s="767"/>
      <c r="D60" s="767"/>
      <c r="E60" s="767"/>
      <c r="F60" s="767"/>
      <c r="G60" s="767"/>
      <c r="H60" s="767"/>
      <c r="I60" s="767"/>
      <c r="J60" s="767"/>
      <c r="K60" s="767"/>
      <c r="L60" s="767"/>
      <c r="M60" s="767"/>
      <c r="N60" s="767"/>
      <c r="O60" s="767"/>
      <c r="P60" s="550"/>
      <c r="Q60" s="580"/>
    </row>
    <row r="61" spans="1:17" ht="15.6">
      <c r="A61" s="550"/>
      <c r="B61" s="767" t="s">
        <v>638</v>
      </c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550"/>
      <c r="Q61" s="570"/>
    </row>
    <row r="62" spans="1:17" ht="15.6">
      <c r="A62" s="550"/>
      <c r="B62" s="778" t="s">
        <v>639</v>
      </c>
      <c r="C62" s="778"/>
      <c r="D62" s="778"/>
      <c r="E62" s="778"/>
      <c r="F62" s="778"/>
      <c r="G62" s="778"/>
      <c r="H62" s="778"/>
      <c r="I62" s="778"/>
      <c r="J62" s="778"/>
      <c r="K62" s="778"/>
      <c r="L62" s="778"/>
      <c r="M62" s="778"/>
      <c r="N62" s="778"/>
      <c r="O62" s="778"/>
      <c r="P62" s="550"/>
      <c r="Q62" s="570"/>
    </row>
    <row r="63" spans="1:17" ht="15.6">
      <c r="A63" s="550"/>
      <c r="B63" s="568"/>
      <c r="C63" s="568"/>
      <c r="D63" s="568"/>
      <c r="E63" s="568"/>
      <c r="F63" s="568"/>
      <c r="G63" s="568"/>
      <c r="H63" s="568"/>
      <c r="I63" s="568"/>
      <c r="J63" s="568"/>
      <c r="K63" s="568"/>
      <c r="L63" s="568"/>
      <c r="M63" s="568"/>
      <c r="N63" s="568"/>
      <c r="O63" s="568"/>
      <c r="P63" s="550"/>
      <c r="Q63" s="570"/>
    </row>
    <row r="64" spans="1:17" ht="19.2">
      <c r="A64" s="784" t="s">
        <v>640</v>
      </c>
      <c r="B64" s="784"/>
      <c r="C64" s="784"/>
      <c r="D64" s="784"/>
      <c r="E64" s="784"/>
      <c r="F64" s="784"/>
      <c r="G64" s="784"/>
      <c r="H64" s="784"/>
      <c r="I64" s="784"/>
      <c r="J64" s="784"/>
      <c r="K64" s="784"/>
      <c r="L64" s="784"/>
      <c r="M64" s="784"/>
      <c r="N64" s="784"/>
      <c r="O64" s="784"/>
      <c r="P64" s="550"/>
      <c r="Q64" s="546"/>
    </row>
    <row r="65" spans="1:17">
      <c r="A65" s="550"/>
      <c r="B65" s="786" t="s">
        <v>641</v>
      </c>
      <c r="C65" s="786"/>
      <c r="D65" s="786"/>
      <c r="E65" s="786"/>
      <c r="F65" s="786"/>
      <c r="G65" s="786"/>
      <c r="H65" s="786"/>
      <c r="I65" s="786"/>
      <c r="J65" s="786"/>
      <c r="K65" s="786"/>
      <c r="L65" s="786"/>
      <c r="M65" s="786"/>
      <c r="N65" s="786"/>
      <c r="O65" s="786"/>
      <c r="P65" s="550"/>
      <c r="Q65" s="546"/>
    </row>
    <row r="66" spans="1:17">
      <c r="A66" s="550"/>
      <c r="B66" s="767" t="s">
        <v>642</v>
      </c>
      <c r="C66" s="767"/>
      <c r="D66" s="767"/>
      <c r="E66" s="767"/>
      <c r="F66" s="767"/>
      <c r="G66" s="767"/>
      <c r="H66" s="767"/>
      <c r="I66" s="767"/>
      <c r="J66" s="767"/>
      <c r="K66" s="767"/>
      <c r="L66" s="767"/>
      <c r="M66" s="767"/>
      <c r="N66" s="767"/>
      <c r="O66" s="767"/>
      <c r="P66" s="550"/>
      <c r="Q66" s="546"/>
    </row>
    <row r="67" spans="1:17">
      <c r="A67" s="550"/>
      <c r="B67" s="552"/>
      <c r="C67" s="552"/>
      <c r="D67" s="552"/>
      <c r="E67" s="552"/>
      <c r="F67" s="552"/>
      <c r="G67" s="552"/>
      <c r="H67" s="552"/>
      <c r="I67" s="552"/>
      <c r="J67" s="552"/>
      <c r="K67" s="552"/>
      <c r="L67" s="552"/>
      <c r="M67" s="552"/>
      <c r="N67" s="552"/>
      <c r="O67" s="552"/>
      <c r="P67" s="550"/>
      <c r="Q67" s="546"/>
    </row>
    <row r="68" spans="1:17" ht="19.2">
      <c r="A68" s="784" t="s">
        <v>643</v>
      </c>
      <c r="B68" s="784"/>
      <c r="C68" s="784"/>
      <c r="D68" s="784"/>
      <c r="E68" s="784"/>
      <c r="F68" s="784"/>
      <c r="G68" s="784"/>
      <c r="H68" s="784"/>
      <c r="I68" s="784"/>
      <c r="J68" s="784"/>
      <c r="K68" s="784"/>
      <c r="L68" s="784"/>
      <c r="M68" s="784"/>
      <c r="N68" s="784"/>
      <c r="O68" s="784"/>
      <c r="P68" s="550"/>
      <c r="Q68" s="546"/>
    </row>
    <row r="69" spans="1:17">
      <c r="A69" s="550"/>
      <c r="B69" s="767" t="s">
        <v>644</v>
      </c>
      <c r="C69" s="767"/>
      <c r="D69" s="767"/>
      <c r="E69" s="767"/>
      <c r="F69" s="767"/>
      <c r="G69" s="767"/>
      <c r="H69" s="767"/>
      <c r="I69" s="767"/>
      <c r="J69" s="767"/>
      <c r="K69" s="767"/>
      <c r="L69" s="767"/>
      <c r="M69" s="767"/>
      <c r="N69" s="767"/>
      <c r="O69" s="767"/>
      <c r="P69" s="550"/>
      <c r="Q69" s="546"/>
    </row>
    <row r="70" spans="1:17">
      <c r="A70" s="550"/>
      <c r="B70" s="786" t="s">
        <v>645</v>
      </c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  <c r="O70" s="786"/>
      <c r="P70" s="550"/>
      <c r="Q70" s="546"/>
    </row>
    <row r="71" spans="1:17">
      <c r="A71" s="550"/>
      <c r="B71" s="767" t="s">
        <v>646</v>
      </c>
      <c r="C71" s="767"/>
      <c r="D71" s="767"/>
      <c r="E71" s="767"/>
      <c r="F71" s="767"/>
      <c r="G71" s="767"/>
      <c r="H71" s="767"/>
      <c r="I71" s="767"/>
      <c r="J71" s="767"/>
      <c r="K71" s="767"/>
      <c r="L71" s="767"/>
      <c r="M71" s="767"/>
      <c r="N71" s="767"/>
      <c r="O71" s="767"/>
      <c r="P71" s="550"/>
      <c r="Q71" s="546"/>
    </row>
    <row r="72" spans="1:17">
      <c r="A72" s="550"/>
      <c r="B72" s="552" t="s">
        <v>647</v>
      </c>
      <c r="C72" s="787" t="s">
        <v>648</v>
      </c>
      <c r="D72" s="787"/>
      <c r="E72" s="787"/>
      <c r="F72" s="787"/>
      <c r="G72" s="787"/>
      <c r="H72" s="787"/>
      <c r="I72" s="787"/>
      <c r="J72" s="787"/>
      <c r="K72" s="787"/>
      <c r="L72" s="787"/>
      <c r="M72" s="787"/>
      <c r="N72" s="787"/>
      <c r="O72" s="787"/>
      <c r="P72" s="550"/>
      <c r="Q72" s="546"/>
    </row>
    <row r="73" spans="1:17">
      <c r="A73" s="550"/>
      <c r="B73" s="552"/>
      <c r="C73" s="600"/>
      <c r="D73" s="600"/>
      <c r="E73" s="600"/>
      <c r="F73" s="600"/>
      <c r="G73" s="600"/>
      <c r="H73" s="600"/>
      <c r="I73" s="600"/>
      <c r="J73" s="600"/>
      <c r="K73" s="600"/>
      <c r="L73" s="600"/>
      <c r="M73" s="600"/>
      <c r="N73" s="600"/>
      <c r="O73" s="600"/>
      <c r="P73" s="550"/>
      <c r="Q73" s="546"/>
    </row>
    <row r="74" spans="1:17" ht="19.2">
      <c r="A74" s="581" t="s">
        <v>703</v>
      </c>
      <c r="B74" s="581"/>
      <c r="C74" s="581"/>
      <c r="D74" s="581"/>
      <c r="E74" s="581"/>
      <c r="F74" s="581"/>
      <c r="G74" s="581"/>
      <c r="H74" s="581"/>
      <c r="I74" s="581"/>
      <c r="J74" s="581"/>
      <c r="K74" s="581"/>
      <c r="L74" s="581"/>
      <c r="M74" s="581"/>
      <c r="N74" s="581"/>
      <c r="O74" s="581"/>
      <c r="P74" s="550"/>
      <c r="Q74" s="546"/>
    </row>
    <row r="75" spans="1:17">
      <c r="A75" s="550"/>
      <c r="B75" s="786" t="s">
        <v>649</v>
      </c>
      <c r="C75" s="786"/>
      <c r="D75" s="786"/>
      <c r="E75" s="786"/>
      <c r="F75" s="786"/>
      <c r="G75" s="786"/>
      <c r="H75" s="786"/>
      <c r="I75" s="786"/>
      <c r="J75" s="786"/>
      <c r="K75" s="786"/>
      <c r="L75" s="786"/>
      <c r="M75" s="786"/>
      <c r="N75" s="786"/>
      <c r="O75" s="786"/>
      <c r="P75" s="550"/>
      <c r="Q75" s="546"/>
    </row>
    <row r="76" spans="1:17">
      <c r="A76" s="550"/>
      <c r="B76" s="767" t="s">
        <v>650</v>
      </c>
      <c r="C76" s="767"/>
      <c r="D76" s="767"/>
      <c r="E76" s="767"/>
      <c r="F76" s="767"/>
      <c r="G76" s="767"/>
      <c r="H76" s="767"/>
      <c r="I76" s="767"/>
      <c r="J76" s="767"/>
      <c r="K76" s="767"/>
      <c r="L76" s="767"/>
      <c r="M76" s="767"/>
      <c r="N76" s="767"/>
      <c r="O76" s="767"/>
      <c r="P76" s="550"/>
      <c r="Q76" s="546"/>
    </row>
    <row r="77" spans="1:17">
      <c r="A77" s="550"/>
      <c r="B77" s="552"/>
      <c r="C77" s="552"/>
      <c r="D77" s="552"/>
      <c r="E77" s="552"/>
      <c r="F77" s="552"/>
      <c r="G77" s="552"/>
      <c r="H77" s="552"/>
      <c r="I77" s="552"/>
      <c r="J77" s="552"/>
      <c r="K77" s="552"/>
      <c r="L77" s="552"/>
      <c r="M77" s="552"/>
      <c r="N77" s="552"/>
      <c r="O77" s="552"/>
      <c r="P77" s="550"/>
      <c r="Q77" s="546"/>
    </row>
    <row r="78" spans="1:17" ht="19.2">
      <c r="A78" s="548" t="s">
        <v>651</v>
      </c>
      <c r="B78" s="548"/>
      <c r="C78" s="548"/>
      <c r="D78" s="548"/>
      <c r="E78" s="548"/>
      <c r="F78" s="548"/>
      <c r="G78" s="548"/>
      <c r="H78" s="548"/>
      <c r="I78" s="548"/>
      <c r="J78" s="548"/>
      <c r="K78" s="548"/>
      <c r="L78" s="548"/>
      <c r="M78" s="548"/>
      <c r="N78" s="548"/>
      <c r="O78" s="548"/>
      <c r="P78" s="548"/>
      <c r="Q78" s="550"/>
    </row>
    <row r="79" spans="1:17" ht="16.8">
      <c r="A79" s="550"/>
      <c r="B79" s="569"/>
      <c r="C79" s="582" t="s">
        <v>652</v>
      </c>
      <c r="D79" s="582"/>
      <c r="E79" s="582"/>
      <c r="F79" s="582"/>
      <c r="G79" s="582"/>
      <c r="H79" s="582"/>
      <c r="I79" s="582"/>
      <c r="J79" s="582" t="s">
        <v>653</v>
      </c>
      <c r="K79" s="582"/>
      <c r="L79" s="582"/>
      <c r="M79" s="582"/>
      <c r="N79" s="582"/>
      <c r="O79" s="582"/>
      <c r="P79" s="583"/>
      <c r="Q79" s="550"/>
    </row>
    <row r="80" spans="1:17" ht="16.8">
      <c r="A80" s="550"/>
      <c r="B80" s="569"/>
      <c r="C80" s="582" t="s">
        <v>654</v>
      </c>
      <c r="D80" s="582"/>
      <c r="E80" s="582"/>
      <c r="F80" s="582"/>
      <c r="G80" s="582"/>
      <c r="H80" s="582"/>
      <c r="I80" s="582"/>
      <c r="J80" s="582" t="s">
        <v>655</v>
      </c>
      <c r="K80" s="582"/>
      <c r="L80" s="582"/>
      <c r="M80" s="582"/>
      <c r="N80" s="582"/>
      <c r="O80" s="582"/>
      <c r="P80" s="583"/>
      <c r="Q80" s="550"/>
    </row>
    <row r="81" spans="1:17" ht="16.8">
      <c r="A81" s="550"/>
      <c r="B81" s="569"/>
      <c r="C81" s="584" t="s">
        <v>656</v>
      </c>
      <c r="D81" s="582"/>
      <c r="E81" s="582"/>
      <c r="F81" s="582"/>
      <c r="G81" s="582"/>
      <c r="H81" s="582"/>
      <c r="I81" s="582"/>
      <c r="J81" s="582"/>
      <c r="K81" s="582"/>
      <c r="L81" s="582"/>
      <c r="M81" s="582"/>
      <c r="N81" s="582"/>
      <c r="O81" s="582"/>
      <c r="P81" s="583"/>
      <c r="Q81" s="550"/>
    </row>
    <row r="82" spans="1:17" ht="16.8">
      <c r="A82" s="550"/>
      <c r="B82" s="569"/>
      <c r="C82" s="584"/>
      <c r="D82" s="582"/>
      <c r="E82" s="582"/>
      <c r="F82" s="582"/>
      <c r="G82" s="582"/>
      <c r="H82" s="582"/>
      <c r="I82" s="582"/>
      <c r="J82" s="582"/>
      <c r="K82" s="582"/>
      <c r="L82" s="582"/>
      <c r="M82" s="582"/>
      <c r="N82" s="582"/>
      <c r="O82" s="582"/>
      <c r="P82" s="583"/>
      <c r="Q82" s="550"/>
    </row>
    <row r="83" spans="1:17" ht="19.2">
      <c r="A83" s="585" t="s">
        <v>657</v>
      </c>
      <c r="B83" s="585"/>
      <c r="C83" s="585"/>
      <c r="D83" s="585"/>
      <c r="E83" s="585"/>
      <c r="F83" s="585"/>
      <c r="G83" s="585"/>
      <c r="H83" s="585"/>
      <c r="I83" s="585"/>
      <c r="J83" s="585"/>
      <c r="K83" s="585"/>
      <c r="L83" s="585"/>
      <c r="M83" s="585"/>
      <c r="N83" s="585"/>
      <c r="O83" s="585"/>
      <c r="P83" s="550"/>
      <c r="Q83" s="546"/>
    </row>
    <row r="84" spans="1:17">
      <c r="A84" s="550"/>
      <c r="B84" s="20" t="s">
        <v>658</v>
      </c>
      <c r="C84" s="788" t="s">
        <v>659</v>
      </c>
      <c r="D84" s="788"/>
      <c r="E84" s="788"/>
      <c r="F84" s="788"/>
      <c r="G84" s="788"/>
      <c r="H84" s="788"/>
      <c r="I84" s="788"/>
      <c r="J84" s="788"/>
      <c r="K84" s="788"/>
      <c r="L84" s="788"/>
      <c r="M84" s="788"/>
      <c r="N84" s="788"/>
      <c r="O84" s="788"/>
      <c r="P84" s="788"/>
      <c r="Q84" s="546"/>
    </row>
    <row r="85" spans="1:17" ht="15.6">
      <c r="A85" s="550"/>
      <c r="B85" s="586"/>
      <c r="C85" s="587" t="s">
        <v>660</v>
      </c>
      <c r="D85" s="588"/>
      <c r="E85" s="588"/>
      <c r="F85" s="589"/>
      <c r="G85" s="589"/>
      <c r="H85" s="589"/>
      <c r="I85" s="589"/>
      <c r="J85" s="589"/>
      <c r="K85" s="590"/>
      <c r="L85" s="590"/>
      <c r="M85" s="590"/>
      <c r="N85" s="590"/>
      <c r="O85" s="591"/>
      <c r="P85" s="550"/>
      <c r="Q85" s="546"/>
    </row>
    <row r="86" spans="1:17" ht="15.6">
      <c r="A86" s="550"/>
      <c r="B86" s="592" t="s">
        <v>661</v>
      </c>
      <c r="C86" s="587" t="s">
        <v>662</v>
      </c>
      <c r="D86" s="588"/>
      <c r="E86" s="588"/>
      <c r="F86" s="589"/>
      <c r="G86" s="589"/>
      <c r="H86" s="589"/>
      <c r="I86" s="589"/>
      <c r="J86" s="589"/>
      <c r="K86" s="590"/>
      <c r="L86" s="590"/>
      <c r="M86" s="590"/>
      <c r="N86" s="590"/>
      <c r="O86" s="591"/>
      <c r="P86" s="550"/>
      <c r="Q86" s="546"/>
    </row>
    <row r="87" spans="1:17">
      <c r="A87" s="550"/>
      <c r="B87" s="589"/>
      <c r="C87" s="593" t="s">
        <v>663</v>
      </c>
      <c r="D87" s="594"/>
      <c r="E87" s="594"/>
      <c r="F87" s="594"/>
      <c r="G87" s="594"/>
      <c r="H87" s="594"/>
      <c r="I87" s="594"/>
      <c r="J87" s="589"/>
      <c r="K87" s="589"/>
      <c r="L87" s="589"/>
      <c r="M87" s="589"/>
      <c r="N87" s="589"/>
      <c r="O87" s="589"/>
      <c r="P87" s="550"/>
      <c r="Q87" s="546"/>
    </row>
    <row r="88" spans="1:17">
      <c r="A88" s="550"/>
      <c r="B88" s="589"/>
      <c r="C88" s="593"/>
      <c r="D88" s="594"/>
      <c r="E88" s="594"/>
      <c r="F88" s="594"/>
      <c r="G88" s="594"/>
      <c r="H88" s="594"/>
      <c r="I88" s="594"/>
      <c r="J88" s="589"/>
      <c r="K88" s="589"/>
      <c r="L88" s="589"/>
      <c r="M88" s="589"/>
      <c r="N88" s="589"/>
      <c r="O88" s="589"/>
      <c r="P88" s="550"/>
      <c r="Q88" s="546"/>
    </row>
    <row r="89" spans="1:17" ht="19.2">
      <c r="A89" s="585" t="s">
        <v>664</v>
      </c>
      <c r="B89" s="585"/>
      <c r="C89" s="585"/>
      <c r="D89" s="585"/>
      <c r="E89" s="585"/>
      <c r="F89" s="585"/>
      <c r="G89" s="585"/>
      <c r="H89" s="585"/>
      <c r="I89" s="585"/>
      <c r="J89" s="585"/>
      <c r="K89" s="585"/>
      <c r="L89" s="585"/>
      <c r="M89" s="585"/>
      <c r="N89" s="585"/>
      <c r="O89" s="585"/>
      <c r="P89" s="546"/>
      <c r="Q89" s="546"/>
    </row>
    <row r="90" spans="1:17" ht="25.2" customHeight="1">
      <c r="A90" s="585"/>
      <c r="B90" s="595" t="s">
        <v>658</v>
      </c>
      <c r="C90" s="789" t="s">
        <v>665</v>
      </c>
      <c r="D90" s="789"/>
      <c r="E90" s="789"/>
      <c r="F90" s="789"/>
      <c r="G90" s="789"/>
      <c r="H90" s="789"/>
      <c r="I90" s="789"/>
      <c r="J90" s="789"/>
      <c r="K90" s="789"/>
      <c r="L90" s="789"/>
      <c r="M90" s="789"/>
      <c r="N90" s="789"/>
      <c r="O90" s="789"/>
      <c r="P90" s="789"/>
      <c r="Q90" s="546"/>
    </row>
    <row r="91" spans="1:17" ht="25.2" customHeight="1">
      <c r="A91" s="585"/>
      <c r="B91" s="595"/>
      <c r="C91" s="723"/>
      <c r="D91" s="723"/>
      <c r="E91" s="723"/>
      <c r="F91" s="723"/>
      <c r="G91" s="723"/>
      <c r="H91" s="723"/>
      <c r="I91" s="723"/>
      <c r="J91" s="723"/>
      <c r="K91" s="723"/>
      <c r="L91" s="723"/>
      <c r="M91" s="723"/>
      <c r="N91" s="723"/>
      <c r="O91" s="723"/>
      <c r="P91" s="723"/>
      <c r="Q91" s="722"/>
    </row>
    <row r="92" spans="1:17" ht="25.2" customHeight="1">
      <c r="A92" s="585" t="s">
        <v>883</v>
      </c>
      <c r="B92" s="722"/>
      <c r="C92" s="722"/>
      <c r="D92" s="722"/>
      <c r="E92" s="722"/>
      <c r="F92" s="722"/>
      <c r="G92" s="722"/>
      <c r="H92" s="722"/>
      <c r="I92" s="722"/>
      <c r="J92" s="722"/>
      <c r="K92" s="596"/>
      <c r="L92" s="596"/>
      <c r="M92" s="596"/>
      <c r="N92" s="596"/>
      <c r="O92" s="722"/>
      <c r="P92" s="722"/>
      <c r="Q92" s="722"/>
    </row>
    <row r="93" spans="1:17" ht="25.2" customHeight="1">
      <c r="A93" s="722"/>
      <c r="B93" s="765"/>
      <c r="C93" s="765"/>
      <c r="D93" s="765"/>
      <c r="E93" s="765"/>
      <c r="F93" s="765"/>
      <c r="G93" s="722"/>
      <c r="H93" s="722"/>
      <c r="I93" s="722"/>
      <c r="J93" s="722"/>
      <c r="K93" s="765" t="s">
        <v>890</v>
      </c>
      <c r="L93" s="765"/>
      <c r="M93" s="765"/>
      <c r="N93" s="765"/>
      <c r="O93" s="765"/>
      <c r="P93" s="765"/>
      <c r="Q93" s="722"/>
    </row>
    <row r="94" spans="1:17" ht="25.2" customHeight="1">
      <c r="A94" s="722"/>
      <c r="B94" s="765"/>
      <c r="C94" s="765"/>
      <c r="D94" s="765"/>
      <c r="E94" s="765"/>
      <c r="F94" s="765"/>
      <c r="G94" s="722"/>
      <c r="H94" s="722"/>
      <c r="I94" s="722"/>
      <c r="J94" s="722"/>
      <c r="K94" s="722"/>
      <c r="L94" s="722"/>
      <c r="M94" s="722"/>
      <c r="N94" s="722"/>
      <c r="O94" s="722"/>
      <c r="P94" s="722"/>
      <c r="Q94" s="722"/>
    </row>
    <row r="95" spans="1:17" ht="25.2" customHeight="1">
      <c r="A95" s="722"/>
      <c r="B95" s="722"/>
      <c r="C95" s="722"/>
      <c r="D95" s="722"/>
      <c r="E95" s="722"/>
      <c r="F95" s="722"/>
      <c r="G95" s="722"/>
      <c r="H95" s="722"/>
      <c r="I95" s="722"/>
      <c r="J95" s="722"/>
      <c r="K95" s="722"/>
      <c r="L95" s="722"/>
      <c r="M95" s="722"/>
      <c r="N95" s="722"/>
      <c r="O95" s="722"/>
      <c r="P95" s="722"/>
      <c r="Q95" s="722"/>
    </row>
    <row r="96" spans="1:17" ht="25.2" customHeight="1">
      <c r="A96" s="722"/>
      <c r="B96" s="722"/>
      <c r="C96" s="722"/>
      <c r="D96" s="722"/>
      <c r="E96" s="722"/>
      <c r="F96" s="722"/>
      <c r="G96" s="722"/>
      <c r="H96" s="722"/>
      <c r="I96" s="722"/>
      <c r="J96" s="722"/>
      <c r="K96" s="722"/>
      <c r="L96" s="722"/>
      <c r="M96" s="722"/>
      <c r="N96" s="722"/>
      <c r="O96" s="722"/>
      <c r="P96" s="722"/>
      <c r="Q96" s="722"/>
    </row>
    <row r="97" spans="1:17" ht="19.2">
      <c r="A97" s="585" t="s">
        <v>891</v>
      </c>
      <c r="B97" s="722"/>
      <c r="C97" s="722"/>
      <c r="D97" s="722"/>
      <c r="E97" s="722"/>
      <c r="F97" s="722"/>
      <c r="G97" s="722"/>
      <c r="H97" s="722"/>
      <c r="I97" s="722"/>
      <c r="J97" s="722"/>
      <c r="K97" s="722"/>
      <c r="L97" s="722"/>
      <c r="M97" s="722"/>
      <c r="N97" s="722"/>
      <c r="O97" s="722"/>
      <c r="P97" s="722"/>
      <c r="Q97" s="546"/>
    </row>
    <row r="98" spans="1:17">
      <c r="A98" s="765" t="s">
        <v>666</v>
      </c>
      <c r="B98" s="765"/>
      <c r="C98" s="765"/>
      <c r="D98" s="765"/>
      <c r="E98" s="765"/>
      <c r="F98" s="765"/>
      <c r="G98" s="546"/>
      <c r="H98" s="546"/>
      <c r="I98" s="546"/>
      <c r="J98" s="546"/>
      <c r="K98" s="546"/>
      <c r="L98" s="546"/>
      <c r="M98" s="546"/>
      <c r="N98" s="546"/>
      <c r="O98" s="546"/>
      <c r="P98" s="546"/>
      <c r="Q98" s="546"/>
    </row>
    <row r="99" spans="1:17">
      <c r="A99" s="546"/>
      <c r="B99" s="780" t="s">
        <v>667</v>
      </c>
      <c r="C99" s="780"/>
      <c r="D99" s="780"/>
      <c r="E99" s="780"/>
      <c r="F99" s="780"/>
      <c r="G99" s="780"/>
      <c r="H99" s="780"/>
      <c r="I99" s="780"/>
      <c r="J99" s="780"/>
      <c r="K99" s="780"/>
      <c r="L99" s="780"/>
      <c r="M99" s="780"/>
      <c r="N99" s="780"/>
      <c r="O99" s="780"/>
      <c r="P99" s="546"/>
      <c r="Q99" s="546"/>
    </row>
    <row r="100" spans="1:17">
      <c r="A100" s="546"/>
      <c r="B100" s="780" t="s">
        <v>668</v>
      </c>
      <c r="C100" s="780"/>
      <c r="D100" s="780"/>
      <c r="E100" s="780"/>
      <c r="F100" s="780"/>
      <c r="G100" s="780"/>
      <c r="H100" s="780"/>
      <c r="I100" s="780"/>
      <c r="J100" s="780"/>
      <c r="K100" s="780"/>
      <c r="L100" s="780"/>
      <c r="M100" s="780"/>
      <c r="N100" s="780"/>
      <c r="O100" s="780"/>
      <c r="P100" s="546"/>
      <c r="Q100" s="546"/>
    </row>
    <row r="101" spans="1:17">
      <c r="A101" s="27" t="s">
        <v>669</v>
      </c>
      <c r="B101" s="546"/>
      <c r="C101" s="546"/>
      <c r="D101" s="546"/>
      <c r="E101" s="546"/>
      <c r="F101" s="546"/>
      <c r="G101" s="546"/>
      <c r="H101" s="546"/>
      <c r="I101" s="546"/>
      <c r="J101" s="546"/>
      <c r="K101" s="546"/>
      <c r="L101" s="546"/>
      <c r="M101" s="546"/>
      <c r="N101" s="546"/>
      <c r="O101" s="546"/>
      <c r="P101" s="546"/>
      <c r="Q101" s="546"/>
    </row>
    <row r="102" spans="1:17">
      <c r="A102" s="565"/>
      <c r="B102" s="790" t="s">
        <v>670</v>
      </c>
      <c r="C102" s="790"/>
      <c r="D102" s="790"/>
      <c r="E102" s="790"/>
      <c r="F102" s="790"/>
      <c r="G102" s="790"/>
      <c r="H102" s="790"/>
      <c r="I102" s="790"/>
      <c r="J102" s="790"/>
      <c r="K102" s="790"/>
      <c r="L102" s="790"/>
      <c r="M102" s="790"/>
      <c r="N102" s="790"/>
      <c r="O102" s="790"/>
      <c r="P102" s="790"/>
      <c r="Q102" s="790"/>
    </row>
    <row r="103" spans="1:17">
      <c r="A103" s="565"/>
      <c r="B103" s="791" t="s">
        <v>671</v>
      </c>
      <c r="C103" s="792"/>
      <c r="D103" s="793"/>
      <c r="E103" s="791" t="s">
        <v>672</v>
      </c>
      <c r="F103" s="792"/>
      <c r="G103" s="792"/>
      <c r="H103" s="792"/>
      <c r="I103" s="792"/>
      <c r="J103" s="793"/>
      <c r="K103" s="791" t="s">
        <v>673</v>
      </c>
      <c r="L103" s="792"/>
      <c r="M103" s="793"/>
      <c r="N103" s="791" t="s">
        <v>674</v>
      </c>
      <c r="O103" s="792"/>
      <c r="P103" s="792"/>
      <c r="Q103" s="793"/>
    </row>
    <row r="104" spans="1:17">
      <c r="A104" s="565"/>
      <c r="B104" s="796" t="s">
        <v>675</v>
      </c>
      <c r="C104" s="797"/>
      <c r="D104" s="798"/>
      <c r="E104" s="602" t="s">
        <v>676</v>
      </c>
      <c r="F104" s="602"/>
      <c r="G104" s="602"/>
      <c r="H104" s="602"/>
      <c r="I104" s="602"/>
      <c r="J104" s="603"/>
      <c r="K104" s="604" t="s">
        <v>677</v>
      </c>
      <c r="L104" s="602"/>
      <c r="M104" s="605"/>
      <c r="N104" s="604" t="s">
        <v>678</v>
      </c>
      <c r="O104" s="602"/>
      <c r="P104" s="602"/>
      <c r="Q104" s="605"/>
    </row>
    <row r="105" spans="1:17" ht="30.6" customHeight="1">
      <c r="A105" s="565"/>
      <c r="B105" s="799"/>
      <c r="C105" s="800"/>
      <c r="D105" s="801"/>
      <c r="E105" s="606" t="s">
        <v>679</v>
      </c>
      <c r="F105" s="606"/>
      <c r="G105" s="606"/>
      <c r="H105" s="606"/>
      <c r="I105" s="606"/>
      <c r="J105" s="607"/>
      <c r="K105" s="608" t="s">
        <v>680</v>
      </c>
      <c r="L105" s="606"/>
      <c r="M105" s="609"/>
      <c r="N105" s="802" t="s">
        <v>681</v>
      </c>
      <c r="O105" s="803"/>
      <c r="P105" s="803"/>
      <c r="Q105" s="804"/>
    </row>
    <row r="106" spans="1:17">
      <c r="A106" s="565"/>
      <c r="B106" s="791" t="s">
        <v>682</v>
      </c>
      <c r="C106" s="792"/>
      <c r="D106" s="793"/>
      <c r="E106" s="610" t="s">
        <v>683</v>
      </c>
      <c r="F106" s="610"/>
      <c r="G106" s="610"/>
      <c r="H106" s="610"/>
      <c r="I106" s="610"/>
      <c r="J106" s="611"/>
      <c r="K106" s="612" t="s">
        <v>684</v>
      </c>
      <c r="L106" s="610"/>
      <c r="M106" s="610"/>
      <c r="N106" s="604" t="s">
        <v>685</v>
      </c>
      <c r="O106" s="602"/>
      <c r="P106" s="602"/>
      <c r="Q106" s="605"/>
    </row>
    <row r="107" spans="1:17">
      <c r="A107" s="565"/>
      <c r="B107" s="796" t="s">
        <v>686</v>
      </c>
      <c r="C107" s="797"/>
      <c r="D107" s="798"/>
      <c r="E107" s="602" t="s">
        <v>687</v>
      </c>
      <c r="F107" s="602"/>
      <c r="G107" s="602"/>
      <c r="H107" s="602"/>
      <c r="I107" s="602"/>
      <c r="J107" s="603"/>
      <c r="K107" s="604" t="s">
        <v>684</v>
      </c>
      <c r="L107" s="602"/>
      <c r="M107" s="602"/>
      <c r="N107" s="613" t="s">
        <v>688</v>
      </c>
      <c r="O107" s="614"/>
      <c r="P107" s="614"/>
      <c r="Q107" s="615"/>
    </row>
    <row r="108" spans="1:17">
      <c r="A108" s="565"/>
      <c r="B108" s="799"/>
      <c r="C108" s="800"/>
      <c r="D108" s="801"/>
      <c r="E108" s="606" t="s">
        <v>689</v>
      </c>
      <c r="F108" s="606"/>
      <c r="G108" s="606"/>
      <c r="H108" s="606"/>
      <c r="I108" s="606"/>
      <c r="J108" s="607"/>
      <c r="K108" s="608"/>
      <c r="L108" s="606"/>
      <c r="M108" s="606"/>
      <c r="N108" s="613" t="s">
        <v>690</v>
      </c>
      <c r="O108" s="614"/>
      <c r="P108" s="614"/>
      <c r="Q108" s="615"/>
    </row>
    <row r="109" spans="1:17">
      <c r="A109" s="565"/>
      <c r="B109" s="796" t="s">
        <v>691</v>
      </c>
      <c r="C109" s="797"/>
      <c r="D109" s="798"/>
      <c r="E109" s="602" t="s">
        <v>692</v>
      </c>
      <c r="F109" s="602"/>
      <c r="G109" s="602"/>
      <c r="H109" s="602"/>
      <c r="I109" s="602"/>
      <c r="J109" s="603"/>
      <c r="K109" s="604" t="s">
        <v>677</v>
      </c>
      <c r="L109" s="602"/>
      <c r="M109" s="602"/>
      <c r="N109" s="808" t="s">
        <v>693</v>
      </c>
      <c r="O109" s="809"/>
      <c r="P109" s="809"/>
      <c r="Q109" s="810"/>
    </row>
    <row r="110" spans="1:17">
      <c r="A110" s="565"/>
      <c r="B110" s="805"/>
      <c r="C110" s="806"/>
      <c r="D110" s="807"/>
      <c r="E110" s="606" t="s">
        <v>694</v>
      </c>
      <c r="F110" s="606"/>
      <c r="G110" s="606"/>
      <c r="H110" s="606"/>
      <c r="I110" s="606"/>
      <c r="J110" s="607"/>
      <c r="K110" s="608" t="s">
        <v>680</v>
      </c>
      <c r="L110" s="606"/>
      <c r="M110" s="606"/>
      <c r="N110" s="811"/>
      <c r="O110" s="812"/>
      <c r="P110" s="812"/>
      <c r="Q110" s="813"/>
    </row>
    <row r="111" spans="1:17">
      <c r="A111" s="565"/>
      <c r="B111" s="805"/>
      <c r="C111" s="806"/>
      <c r="D111" s="807"/>
      <c r="E111" s="602" t="s">
        <v>695</v>
      </c>
      <c r="F111" s="602"/>
      <c r="G111" s="602"/>
      <c r="H111" s="602"/>
      <c r="I111" s="602"/>
      <c r="J111" s="603"/>
      <c r="K111" s="814" t="s">
        <v>696</v>
      </c>
      <c r="L111" s="809"/>
      <c r="M111" s="810"/>
      <c r="N111" s="604"/>
      <c r="O111" s="602"/>
      <c r="P111" s="602"/>
      <c r="Q111" s="605"/>
    </row>
    <row r="112" spans="1:17">
      <c r="A112" s="565"/>
      <c r="B112" s="799"/>
      <c r="C112" s="800"/>
      <c r="D112" s="801"/>
      <c r="E112" s="606" t="s">
        <v>697</v>
      </c>
      <c r="F112" s="606"/>
      <c r="G112" s="606"/>
      <c r="H112" s="606"/>
      <c r="I112" s="606"/>
      <c r="J112" s="609"/>
      <c r="K112" s="811"/>
      <c r="L112" s="812"/>
      <c r="M112" s="813"/>
      <c r="N112" s="608"/>
      <c r="O112" s="606"/>
      <c r="P112" s="606"/>
      <c r="Q112" s="609"/>
    </row>
    <row r="113" spans="1:17">
      <c r="A113" s="565"/>
      <c r="B113" s="794" t="s">
        <v>698</v>
      </c>
      <c r="C113" s="794"/>
      <c r="D113" s="794"/>
      <c r="E113" s="794"/>
      <c r="F113" s="794"/>
      <c r="G113" s="794"/>
      <c r="H113" s="794"/>
      <c r="I113" s="794"/>
      <c r="J113" s="794"/>
      <c r="K113" s="794"/>
      <c r="L113" s="794"/>
      <c r="M113" s="794"/>
      <c r="N113" s="794"/>
      <c r="O113" s="794"/>
      <c r="P113" s="794"/>
      <c r="Q113" s="794"/>
    </row>
    <row r="114" spans="1:17">
      <c r="A114" s="565"/>
      <c r="B114" s="597" t="s">
        <v>699</v>
      </c>
      <c r="C114" s="598"/>
      <c r="D114" s="598"/>
      <c r="E114" s="598"/>
      <c r="F114" s="598"/>
      <c r="G114" s="598"/>
      <c r="H114" s="598"/>
      <c r="I114" s="598"/>
      <c r="J114" s="598"/>
      <c r="K114" s="598"/>
      <c r="L114" s="599"/>
      <c r="M114" s="599"/>
      <c r="N114" s="599"/>
      <c r="O114" s="599"/>
      <c r="P114" s="599"/>
      <c r="Q114" s="599"/>
    </row>
    <row r="115" spans="1:17">
      <c r="A115" s="565"/>
      <c r="B115" s="597" t="s">
        <v>700</v>
      </c>
      <c r="C115" s="598"/>
      <c r="D115" s="598"/>
      <c r="E115" s="598"/>
      <c r="F115" s="598"/>
      <c r="G115" s="598"/>
      <c r="H115" s="598"/>
      <c r="I115" s="598"/>
      <c r="J115" s="598"/>
      <c r="K115" s="598"/>
      <c r="L115" s="599"/>
      <c r="M115" s="599"/>
      <c r="N115" s="599"/>
      <c r="O115" s="599"/>
      <c r="P115" s="599"/>
      <c r="Q115" s="599"/>
    </row>
    <row r="116" spans="1:17">
      <c r="A116" s="565"/>
      <c r="B116" s="795" t="s">
        <v>701</v>
      </c>
      <c r="C116" s="795"/>
      <c r="D116" s="795"/>
      <c r="E116" s="795"/>
      <c r="F116" s="795"/>
      <c r="G116" s="795"/>
      <c r="H116" s="795"/>
      <c r="I116" s="795"/>
      <c r="J116" s="795"/>
      <c r="K116" s="795"/>
      <c r="L116" s="795"/>
      <c r="M116" s="795"/>
      <c r="N116" s="795"/>
      <c r="O116" s="795"/>
      <c r="P116" s="795"/>
      <c r="Q116" s="795"/>
    </row>
    <row r="117" spans="1:17">
      <c r="A117" s="546"/>
      <c r="B117" s="546"/>
      <c r="C117" s="546"/>
      <c r="D117" s="546"/>
      <c r="E117" s="546"/>
      <c r="F117" s="546"/>
      <c r="G117" s="546"/>
      <c r="H117" s="546"/>
      <c r="I117" s="546"/>
      <c r="J117" s="546"/>
      <c r="K117" s="546"/>
      <c r="L117" s="546"/>
      <c r="M117" s="546"/>
      <c r="N117" s="546"/>
      <c r="O117" s="546"/>
      <c r="P117" s="546"/>
      <c r="Q117" s="546"/>
    </row>
  </sheetData>
  <mergeCells count="66">
    <mergeCell ref="B113:Q113"/>
    <mergeCell ref="B116:Q116"/>
    <mergeCell ref="B104:D105"/>
    <mergeCell ref="N105:Q105"/>
    <mergeCell ref="B106:D106"/>
    <mergeCell ref="B107:D108"/>
    <mergeCell ref="B109:D112"/>
    <mergeCell ref="N109:Q110"/>
    <mergeCell ref="K111:M112"/>
    <mergeCell ref="B100:O100"/>
    <mergeCell ref="B102:Q102"/>
    <mergeCell ref="B103:D103"/>
    <mergeCell ref="E103:J103"/>
    <mergeCell ref="K103:M103"/>
    <mergeCell ref="N103:Q103"/>
    <mergeCell ref="B76:O76"/>
    <mergeCell ref="C84:P84"/>
    <mergeCell ref="C90:P90"/>
    <mergeCell ref="B99:O99"/>
    <mergeCell ref="A98:F98"/>
    <mergeCell ref="B93:D93"/>
    <mergeCell ref="E93:F93"/>
    <mergeCell ref="B94:D94"/>
    <mergeCell ref="E94:F94"/>
    <mergeCell ref="K93:P93"/>
    <mergeCell ref="B69:O69"/>
    <mergeCell ref="B70:O70"/>
    <mergeCell ref="B71:O71"/>
    <mergeCell ref="C72:O72"/>
    <mergeCell ref="B75:O75"/>
    <mergeCell ref="B62:O62"/>
    <mergeCell ref="A64:O64"/>
    <mergeCell ref="B65:O65"/>
    <mergeCell ref="B66:O66"/>
    <mergeCell ref="A68:O68"/>
    <mergeCell ref="B55:O55"/>
    <mergeCell ref="A56:O56"/>
    <mergeCell ref="A59:O59"/>
    <mergeCell ref="B60:O60"/>
    <mergeCell ref="B61:O61"/>
    <mergeCell ref="A50:O50"/>
    <mergeCell ref="B51:O51"/>
    <mergeCell ref="B52:O52"/>
    <mergeCell ref="B53:O53"/>
    <mergeCell ref="B54:O54"/>
    <mergeCell ref="C46:O46"/>
    <mergeCell ref="C47:O47"/>
    <mergeCell ref="C40:O40"/>
    <mergeCell ref="C43:O43"/>
    <mergeCell ref="C48:O48"/>
    <mergeCell ref="B2:O2"/>
    <mergeCell ref="B7:O7"/>
    <mergeCell ref="B11:O11"/>
    <mergeCell ref="A34:O34"/>
    <mergeCell ref="B39:O39"/>
    <mergeCell ref="B12:C12"/>
    <mergeCell ref="B17:O17"/>
    <mergeCell ref="B18:O18"/>
    <mergeCell ref="B13:C13"/>
    <mergeCell ref="D13:O13"/>
    <mergeCell ref="B14:P14"/>
    <mergeCell ref="B16:O16"/>
    <mergeCell ref="C33:O33"/>
    <mergeCell ref="B22:O22"/>
    <mergeCell ref="C28:O28"/>
    <mergeCell ref="C32:O32"/>
  </mergeCells>
  <phoneticPr fontId="2" type="noConversion"/>
  <hyperlinks>
    <hyperlink ref="C72" r:id="rId1" display="http://www.noiseinfo.or.kr/"/>
  </hyperlinks>
  <pageMargins left="0.19685039370078741" right="0.19685039370078741" top="0.59055118110236227" bottom="0.23622047244094491" header="0.31496062992125984" footer="0.19685039370078741"/>
  <pageSetup paperSize="9" orientation="portrait" verticalDpi="200" r:id="rId2"/>
  <headerFooter>
    <oddFooter>&amp;C-1-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P54"/>
  <sheetViews>
    <sheetView topLeftCell="A13" zoomScale="124" zoomScaleNormal="124" zoomScaleSheetLayoutView="100" workbookViewId="0">
      <selection activeCell="M44" sqref="M44"/>
    </sheetView>
  </sheetViews>
  <sheetFormatPr defaultColWidth="9.796875" defaultRowHeight="13.8" customHeight="1"/>
  <cols>
    <col min="1" max="2" width="4.3984375" style="62" customWidth="1"/>
    <col min="3" max="3" width="9.8984375" style="62" customWidth="1"/>
    <col min="4" max="4" width="14" style="62" customWidth="1"/>
    <col min="5" max="5" width="7.59765625" style="62" customWidth="1"/>
    <col min="6" max="6" width="6.19921875" style="62" customWidth="1"/>
    <col min="7" max="7" width="3.796875" style="62" customWidth="1"/>
    <col min="8" max="8" width="7.09765625" style="62" customWidth="1"/>
    <col min="9" max="9" width="2.796875" style="62" customWidth="1"/>
    <col min="10" max="10" width="2.8984375" style="62" customWidth="1"/>
    <col min="11" max="11" width="3.296875" style="62" customWidth="1"/>
    <col min="12" max="12" width="3.796875" style="62" customWidth="1"/>
    <col min="13" max="13" width="7.3984375" style="62" customWidth="1"/>
    <col min="14" max="14" width="10.69921875" style="62" customWidth="1"/>
    <col min="15" max="15" width="11.796875" style="184" customWidth="1"/>
    <col min="16" max="16" width="11.59765625" style="171" customWidth="1"/>
    <col min="17" max="17" width="9.296875" style="171" customWidth="1"/>
    <col min="18" max="18" width="13.796875" style="171" customWidth="1"/>
    <col min="19" max="19" width="9.09765625" style="171" customWidth="1"/>
    <col min="20" max="20" width="6.796875" style="171" customWidth="1"/>
    <col min="21" max="21" width="6.19921875" style="171" customWidth="1"/>
    <col min="22" max="22" width="5.8984375" style="171" customWidth="1"/>
    <col min="23" max="23" width="1.59765625" style="171" customWidth="1"/>
    <col min="24" max="24" width="9" style="160" bestFit="1" customWidth="1"/>
    <col min="25" max="25" width="12.3984375" style="160" customWidth="1"/>
    <col min="26" max="27" width="9.796875" style="160"/>
    <col min="28" max="29" width="9.796875" style="172"/>
    <col min="30" max="32" width="9.796875" style="173"/>
    <col min="33" max="16384" width="9.796875" style="62"/>
  </cols>
  <sheetData>
    <row r="1" spans="1:32" ht="29.4" customHeight="1">
      <c r="A1" s="64" t="s">
        <v>54</v>
      </c>
      <c r="B1" s="65"/>
      <c r="C1" s="65"/>
      <c r="D1" s="66"/>
      <c r="E1" s="65"/>
      <c r="F1" s="65"/>
      <c r="G1" s="65"/>
      <c r="H1" s="65"/>
      <c r="I1" s="67"/>
      <c r="J1" s="67"/>
      <c r="K1" s="67"/>
      <c r="L1" s="67"/>
      <c r="M1" s="67"/>
      <c r="N1" s="67"/>
    </row>
    <row r="2" spans="1:32" ht="15" customHeight="1">
      <c r="A2" s="815" t="s">
        <v>53</v>
      </c>
      <c r="B2" s="815"/>
      <c r="C2" s="815"/>
      <c r="D2" s="892" t="s">
        <v>52</v>
      </c>
      <c r="E2" s="893"/>
      <c r="F2" s="893"/>
      <c r="G2" s="893"/>
      <c r="H2" s="893"/>
      <c r="I2" s="893"/>
      <c r="J2" s="894"/>
      <c r="K2" s="815" t="s">
        <v>51</v>
      </c>
      <c r="L2" s="815"/>
      <c r="M2" s="815"/>
      <c r="N2" s="815" t="s">
        <v>42</v>
      </c>
      <c r="O2" s="185"/>
    </row>
    <row r="3" spans="1:32" ht="15" customHeight="1" thickBot="1">
      <c r="A3" s="816"/>
      <c r="B3" s="816"/>
      <c r="C3" s="816"/>
      <c r="D3" s="245">
        <v>10</v>
      </c>
      <c r="E3" s="830">
        <v>11</v>
      </c>
      <c r="F3" s="831"/>
      <c r="G3" s="832"/>
      <c r="H3" s="824" t="s">
        <v>175</v>
      </c>
      <c r="I3" s="825"/>
      <c r="J3" s="826"/>
      <c r="K3" s="816"/>
      <c r="L3" s="816"/>
      <c r="M3" s="816"/>
      <c r="N3" s="816"/>
      <c r="O3" s="185"/>
    </row>
    <row r="4" spans="1:32" ht="16.2" customHeight="1" thickTop="1">
      <c r="A4" s="817" t="s">
        <v>176</v>
      </c>
      <c r="B4" s="817"/>
      <c r="C4" s="817"/>
      <c r="D4" s="71">
        <v>31349570</v>
      </c>
      <c r="E4" s="833">
        <v>31478840</v>
      </c>
      <c r="F4" s="834"/>
      <c r="G4" s="835"/>
      <c r="H4" s="819">
        <f t="shared" ref="H4:H10" si="0">E4-D4</f>
        <v>129270</v>
      </c>
      <c r="I4" s="819"/>
      <c r="J4" s="819"/>
      <c r="K4" s="836">
        <v>31481600</v>
      </c>
      <c r="L4" s="836"/>
      <c r="M4" s="836"/>
      <c r="N4" s="72">
        <f>K4-E4</f>
        <v>2760</v>
      </c>
      <c r="O4"/>
      <c r="P4" s="167"/>
      <c r="Q4" s="161"/>
    </row>
    <row r="5" spans="1:32" ht="16.2" customHeight="1">
      <c r="A5" s="820" t="s">
        <v>177</v>
      </c>
      <c r="B5" s="820"/>
      <c r="C5" s="820"/>
      <c r="D5" s="74">
        <v>26786810</v>
      </c>
      <c r="E5" s="838">
        <v>26786810</v>
      </c>
      <c r="F5" s="839"/>
      <c r="G5" s="840"/>
      <c r="H5" s="818">
        <f t="shared" si="0"/>
        <v>0</v>
      </c>
      <c r="I5" s="818"/>
      <c r="J5" s="818"/>
      <c r="K5" s="837">
        <v>26780090</v>
      </c>
      <c r="L5" s="837"/>
      <c r="M5" s="837"/>
      <c r="N5" s="75">
        <f t="shared" ref="N5:N14" si="1">K5-E5</f>
        <v>-6720</v>
      </c>
      <c r="O5" s="186"/>
      <c r="P5" s="203"/>
    </row>
    <row r="6" spans="1:32" ht="16.2" customHeight="1">
      <c r="A6" s="820" t="s">
        <v>178</v>
      </c>
      <c r="B6" s="820"/>
      <c r="C6" s="820"/>
      <c r="D6" s="74">
        <v>26746427</v>
      </c>
      <c r="E6" s="838">
        <v>26739459</v>
      </c>
      <c r="F6" s="839"/>
      <c r="G6" s="840"/>
      <c r="H6" s="818">
        <f t="shared" si="0"/>
        <v>-6968</v>
      </c>
      <c r="I6" s="818"/>
      <c r="J6" s="818"/>
      <c r="K6" s="837">
        <v>26737040</v>
      </c>
      <c r="L6" s="837"/>
      <c r="M6" s="837"/>
      <c r="N6" s="75">
        <f t="shared" si="1"/>
        <v>-2419</v>
      </c>
      <c r="O6" s="187"/>
      <c r="P6" s="162"/>
    </row>
    <row r="7" spans="1:32" ht="16.2" customHeight="1">
      <c r="A7" s="820" t="s">
        <v>179</v>
      </c>
      <c r="B7" s="820"/>
      <c r="C7" s="820"/>
      <c r="D7" s="74">
        <v>642510</v>
      </c>
      <c r="E7" s="838">
        <v>642510</v>
      </c>
      <c r="F7" s="839"/>
      <c r="G7" s="840"/>
      <c r="H7" s="818">
        <f t="shared" si="0"/>
        <v>0</v>
      </c>
      <c r="I7" s="818"/>
      <c r="J7" s="818"/>
      <c r="K7" s="837">
        <v>642780</v>
      </c>
      <c r="L7" s="837"/>
      <c r="M7" s="837"/>
      <c r="N7" s="75">
        <f t="shared" si="1"/>
        <v>270</v>
      </c>
      <c r="O7" s="73"/>
      <c r="P7" s="203"/>
      <c r="Q7" s="162"/>
    </row>
    <row r="8" spans="1:32" ht="16.2" customHeight="1">
      <c r="A8" s="820" t="s">
        <v>180</v>
      </c>
      <c r="B8" s="820"/>
      <c r="C8" s="820"/>
      <c r="D8" s="74">
        <v>2479400</v>
      </c>
      <c r="E8" s="838">
        <v>2479400</v>
      </c>
      <c r="F8" s="839"/>
      <c r="G8" s="840"/>
      <c r="H8" s="818">
        <f t="shared" si="0"/>
        <v>0</v>
      </c>
      <c r="I8" s="818"/>
      <c r="J8" s="818"/>
      <c r="K8" s="837">
        <v>2482390</v>
      </c>
      <c r="L8" s="837"/>
      <c r="M8" s="837"/>
      <c r="N8" s="75">
        <f t="shared" si="1"/>
        <v>2990</v>
      </c>
      <c r="O8" s="73"/>
      <c r="P8" s="203"/>
      <c r="Q8" s="162"/>
    </row>
    <row r="9" spans="1:32" s="137" customFormat="1" ht="16.2" customHeight="1">
      <c r="A9" s="821" t="s">
        <v>181</v>
      </c>
      <c r="B9" s="822"/>
      <c r="C9" s="823"/>
      <c r="D9" s="74">
        <v>458326</v>
      </c>
      <c r="E9" s="838">
        <v>458326</v>
      </c>
      <c r="F9" s="861"/>
      <c r="G9" s="862"/>
      <c r="H9" s="896">
        <f t="shared" si="0"/>
        <v>0</v>
      </c>
      <c r="I9" s="897"/>
      <c r="J9" s="898"/>
      <c r="K9" s="838">
        <v>457360</v>
      </c>
      <c r="L9" s="861"/>
      <c r="M9" s="862"/>
      <c r="N9" s="75">
        <f t="shared" si="1"/>
        <v>-966</v>
      </c>
      <c r="O9" s="73"/>
      <c r="P9" s="203"/>
      <c r="Q9" s="162"/>
      <c r="R9" s="171"/>
      <c r="S9" s="171"/>
      <c r="T9" s="171"/>
      <c r="U9" s="171"/>
      <c r="V9" s="171"/>
      <c r="W9" s="171"/>
      <c r="X9" s="160"/>
      <c r="Y9" s="160"/>
      <c r="Z9" s="160"/>
      <c r="AA9" s="160"/>
      <c r="AB9" s="172"/>
      <c r="AC9" s="172"/>
      <c r="AD9" s="173"/>
      <c r="AE9" s="173"/>
      <c r="AF9" s="173"/>
    </row>
    <row r="10" spans="1:32" ht="16.2" customHeight="1">
      <c r="A10" s="820" t="s">
        <v>182</v>
      </c>
      <c r="B10" s="820"/>
      <c r="C10" s="820"/>
      <c r="D10" s="74">
        <v>1509490</v>
      </c>
      <c r="E10" s="838">
        <v>1617847</v>
      </c>
      <c r="F10" s="839"/>
      <c r="G10" s="840"/>
      <c r="H10" s="818">
        <f t="shared" si="0"/>
        <v>108357</v>
      </c>
      <c r="I10" s="818"/>
      <c r="J10" s="818"/>
      <c r="K10" s="837">
        <v>1616360</v>
      </c>
      <c r="L10" s="837"/>
      <c r="M10" s="837"/>
      <c r="N10" s="75">
        <f t="shared" si="1"/>
        <v>-1487</v>
      </c>
      <c r="O10" s="73"/>
      <c r="P10" s="203"/>
      <c r="Q10" s="162"/>
    </row>
    <row r="11" spans="1:32" ht="16.2" customHeight="1">
      <c r="A11" s="820" t="s">
        <v>183</v>
      </c>
      <c r="B11" s="820"/>
      <c r="C11" s="820"/>
      <c r="D11" s="74">
        <v>16638150</v>
      </c>
      <c r="E11" s="838">
        <v>16638150</v>
      </c>
      <c r="F11" s="839"/>
      <c r="G11" s="840"/>
      <c r="H11" s="818">
        <f t="shared" ref="H11:H15" si="2">E11-D11</f>
        <v>0</v>
      </c>
      <c r="I11" s="818"/>
      <c r="J11" s="818"/>
      <c r="K11" s="837">
        <v>16638150</v>
      </c>
      <c r="L11" s="837"/>
      <c r="M11" s="837"/>
      <c r="N11" s="75">
        <f t="shared" si="1"/>
        <v>0</v>
      </c>
      <c r="O11" s="73"/>
      <c r="P11" s="203"/>
      <c r="Q11" s="162"/>
    </row>
    <row r="12" spans="1:32" ht="16.2" customHeight="1">
      <c r="A12" s="821" t="s">
        <v>184</v>
      </c>
      <c r="B12" s="822"/>
      <c r="C12" s="823"/>
      <c r="D12" s="74">
        <v>1207840</v>
      </c>
      <c r="E12" s="838">
        <v>1207840</v>
      </c>
      <c r="F12" s="839"/>
      <c r="G12" s="840"/>
      <c r="H12" s="818">
        <f t="shared" si="2"/>
        <v>0</v>
      </c>
      <c r="I12" s="818"/>
      <c r="J12" s="818"/>
      <c r="K12" s="837">
        <v>1207350</v>
      </c>
      <c r="L12" s="837"/>
      <c r="M12" s="837"/>
      <c r="N12" s="75">
        <f t="shared" si="1"/>
        <v>-490</v>
      </c>
      <c r="O12" s="73"/>
      <c r="P12" s="203"/>
      <c r="Q12" s="162"/>
    </row>
    <row r="13" spans="1:32" ht="16.2" customHeight="1">
      <c r="A13" s="820" t="s">
        <v>185</v>
      </c>
      <c r="B13" s="820"/>
      <c r="C13" s="820"/>
      <c r="D13" s="76">
        <v>1581220</v>
      </c>
      <c r="E13" s="838">
        <v>1581220</v>
      </c>
      <c r="F13" s="839"/>
      <c r="G13" s="840"/>
      <c r="H13" s="818">
        <f t="shared" si="2"/>
        <v>0</v>
      </c>
      <c r="I13" s="818"/>
      <c r="J13" s="818"/>
      <c r="K13" s="837">
        <v>1582820</v>
      </c>
      <c r="L13" s="837"/>
      <c r="M13" s="837"/>
      <c r="N13" s="75">
        <f t="shared" si="1"/>
        <v>1600</v>
      </c>
      <c r="O13" s="283"/>
    </row>
    <row r="14" spans="1:32" ht="16.2" customHeight="1">
      <c r="A14" s="820" t="s">
        <v>186</v>
      </c>
      <c r="B14" s="820"/>
      <c r="C14" s="820"/>
      <c r="D14" s="74">
        <v>2594530</v>
      </c>
      <c r="E14" s="838">
        <v>2575340</v>
      </c>
      <c r="F14" s="839"/>
      <c r="G14" s="840"/>
      <c r="H14" s="818">
        <f t="shared" si="2"/>
        <v>-19190</v>
      </c>
      <c r="I14" s="818"/>
      <c r="J14" s="818"/>
      <c r="K14" s="837">
        <v>2575340</v>
      </c>
      <c r="L14" s="837"/>
      <c r="M14" s="837"/>
      <c r="N14" s="75">
        <f t="shared" si="1"/>
        <v>0</v>
      </c>
      <c r="O14" s="283"/>
      <c r="P14" s="203"/>
      <c r="Q14" s="162"/>
    </row>
    <row r="15" spans="1:32" ht="16.2" customHeight="1">
      <c r="A15" s="820" t="s">
        <v>187</v>
      </c>
      <c r="B15" s="820"/>
      <c r="C15" s="820"/>
      <c r="D15" s="76">
        <v>1246800</v>
      </c>
      <c r="E15" s="838">
        <v>1326200</v>
      </c>
      <c r="F15" s="839"/>
      <c r="G15" s="840"/>
      <c r="H15" s="818">
        <f t="shared" si="2"/>
        <v>79400</v>
      </c>
      <c r="I15" s="818"/>
      <c r="J15" s="818"/>
      <c r="K15" s="837">
        <v>1326030</v>
      </c>
      <c r="L15" s="837"/>
      <c r="M15" s="837"/>
      <c r="N15" s="75">
        <f>K15-E15</f>
        <v>-170</v>
      </c>
      <c r="O15" s="283"/>
      <c r="U15" s="159"/>
    </row>
    <row r="16" spans="1:32" s="720" customFormat="1" ht="16.2" customHeight="1">
      <c r="A16" s="820" t="s">
        <v>879</v>
      </c>
      <c r="B16" s="820"/>
      <c r="C16" s="820"/>
      <c r="D16" s="76">
        <v>487000</v>
      </c>
      <c r="E16" s="838">
        <v>1169000</v>
      </c>
      <c r="F16" s="839"/>
      <c r="G16" s="840"/>
      <c r="H16" s="818">
        <f t="shared" ref="H16" si="3">E16-D16</f>
        <v>682000</v>
      </c>
      <c r="I16" s="818"/>
      <c r="J16" s="818"/>
      <c r="K16" s="837">
        <v>1173470</v>
      </c>
      <c r="L16" s="837"/>
      <c r="M16" s="837"/>
      <c r="N16" s="75">
        <f>K16-E16</f>
        <v>4470</v>
      </c>
      <c r="O16" s="283"/>
      <c r="P16" s="171"/>
      <c r="Q16" s="743">
        <f>SUM(D4:D16)</f>
        <v>113728073</v>
      </c>
      <c r="R16" s="171"/>
      <c r="S16" s="171"/>
      <c r="T16" s="171"/>
      <c r="U16" s="159"/>
      <c r="V16" s="171"/>
      <c r="W16" s="171"/>
      <c r="X16" s="160"/>
      <c r="Y16" s="160"/>
      <c r="Z16" s="160"/>
      <c r="AA16" s="160"/>
      <c r="AB16" s="172"/>
      <c r="AC16" s="172"/>
      <c r="AD16" s="173"/>
      <c r="AE16" s="173"/>
      <c r="AF16" s="173"/>
    </row>
    <row r="17" spans="1:42" ht="16.2" customHeight="1">
      <c r="A17" s="848" t="s">
        <v>874</v>
      </c>
      <c r="B17" s="865"/>
      <c r="C17" s="77" t="s">
        <v>94</v>
      </c>
      <c r="D17" s="78">
        <v>13513160</v>
      </c>
      <c r="E17" s="838">
        <v>13879760</v>
      </c>
      <c r="F17" s="839"/>
      <c r="G17" s="840"/>
      <c r="H17" s="818">
        <f t="shared" ref="H17:H20" si="4">E17-D17</f>
        <v>366600</v>
      </c>
      <c r="I17" s="818"/>
      <c r="J17" s="818"/>
      <c r="K17" s="838">
        <v>13881630</v>
      </c>
      <c r="L17" s="839"/>
      <c r="M17" s="840"/>
      <c r="N17" s="827" t="s">
        <v>95</v>
      </c>
      <c r="O17" s="284"/>
      <c r="P17" s="203"/>
      <c r="Q17" s="159"/>
      <c r="U17" s="159"/>
    </row>
    <row r="18" spans="1:42" ht="16.2" customHeight="1">
      <c r="A18" s="850"/>
      <c r="B18" s="866"/>
      <c r="C18" s="77" t="s">
        <v>56</v>
      </c>
      <c r="D18" s="78">
        <v>12816000</v>
      </c>
      <c r="E18" s="838">
        <v>13167000</v>
      </c>
      <c r="F18" s="839"/>
      <c r="G18" s="840"/>
      <c r="H18" s="818">
        <f t="shared" si="4"/>
        <v>351000</v>
      </c>
      <c r="I18" s="818"/>
      <c r="J18" s="818"/>
      <c r="K18" s="838">
        <v>13169690</v>
      </c>
      <c r="L18" s="839"/>
      <c r="M18" s="840"/>
      <c r="N18" s="828"/>
      <c r="O18" s="284"/>
      <c r="P18" s="203"/>
      <c r="Q18" s="159"/>
      <c r="U18" s="159"/>
    </row>
    <row r="19" spans="1:42" ht="16.2" customHeight="1">
      <c r="A19" s="850"/>
      <c r="B19" s="866"/>
      <c r="C19" s="77" t="s">
        <v>50</v>
      </c>
      <c r="D19" s="78">
        <v>2748030</v>
      </c>
      <c r="E19" s="838">
        <v>2823290</v>
      </c>
      <c r="F19" s="839"/>
      <c r="G19" s="840"/>
      <c r="H19" s="818">
        <f t="shared" si="4"/>
        <v>75260</v>
      </c>
      <c r="I19" s="818"/>
      <c r="J19" s="818"/>
      <c r="K19" s="838">
        <v>2822980</v>
      </c>
      <c r="L19" s="839"/>
      <c r="M19" s="840"/>
      <c r="N19" s="829"/>
      <c r="O19" s="284"/>
      <c r="P19" s="203"/>
      <c r="Q19" s="159"/>
      <c r="U19" s="159"/>
    </row>
    <row r="20" spans="1:42" ht="16.2" customHeight="1">
      <c r="A20" s="850"/>
      <c r="B20" s="866"/>
      <c r="C20" s="77" t="s">
        <v>96</v>
      </c>
      <c r="D20" s="79">
        <v>-264720</v>
      </c>
      <c r="E20" s="838">
        <v>-264720</v>
      </c>
      <c r="F20" s="839"/>
      <c r="G20" s="840"/>
      <c r="H20" s="818">
        <f t="shared" si="4"/>
        <v>0</v>
      </c>
      <c r="I20" s="818"/>
      <c r="J20" s="818"/>
      <c r="K20" s="855">
        <v>-264720</v>
      </c>
      <c r="L20" s="863"/>
      <c r="M20" s="864"/>
      <c r="N20" s="657" t="s">
        <v>881</v>
      </c>
      <c r="O20" s="285"/>
      <c r="P20" s="203"/>
      <c r="Q20" s="159"/>
      <c r="U20" s="159"/>
    </row>
    <row r="21" spans="1:42" ht="16.2" customHeight="1">
      <c r="A21" s="867"/>
      <c r="B21" s="868"/>
      <c r="C21" s="80" t="s">
        <v>48</v>
      </c>
      <c r="D21" s="76">
        <f>SUM(D17:D20)</f>
        <v>28812470</v>
      </c>
      <c r="E21" s="838">
        <f>SUM(E17:E20)</f>
        <v>29605330</v>
      </c>
      <c r="F21" s="839"/>
      <c r="G21" s="840"/>
      <c r="H21" s="855">
        <f>E21-D21</f>
        <v>792860</v>
      </c>
      <c r="I21" s="856"/>
      <c r="J21" s="857"/>
      <c r="K21" s="855">
        <f>SUM(K17:K20)</f>
        <v>29609580</v>
      </c>
      <c r="L21" s="863"/>
      <c r="M21" s="864"/>
      <c r="N21" s="81">
        <f>K21-E21</f>
        <v>4250</v>
      </c>
      <c r="O21" s="284">
        <v>26435000</v>
      </c>
    </row>
    <row r="22" spans="1:42" ht="16.2" customHeight="1">
      <c r="A22" s="848" t="s">
        <v>880</v>
      </c>
      <c r="B22" s="849"/>
      <c r="C22" s="82" t="s">
        <v>72</v>
      </c>
      <c r="D22" s="83">
        <v>35989510</v>
      </c>
      <c r="E22" s="858">
        <v>40940500</v>
      </c>
      <c r="F22" s="859"/>
      <c r="G22" s="860"/>
      <c r="H22" s="855">
        <f t="shared" ref="H22:H26" si="5">E22-D22</f>
        <v>4950990</v>
      </c>
      <c r="I22" s="856"/>
      <c r="J22" s="857"/>
      <c r="K22" s="844">
        <v>40940500</v>
      </c>
      <c r="L22" s="844"/>
      <c r="M22" s="844"/>
      <c r="N22" s="84"/>
      <c r="O22" s="285"/>
    </row>
    <row r="23" spans="1:42" ht="16.2" customHeight="1">
      <c r="A23" s="850"/>
      <c r="B23" s="851"/>
      <c r="C23" s="85" t="s">
        <v>822</v>
      </c>
      <c r="D23" s="74">
        <v>1740580</v>
      </c>
      <c r="E23" s="858">
        <v>1683530</v>
      </c>
      <c r="F23" s="859"/>
      <c r="G23" s="860"/>
      <c r="H23" s="855">
        <f t="shared" si="5"/>
        <v>-57050</v>
      </c>
      <c r="I23" s="856"/>
      <c r="J23" s="857"/>
      <c r="K23" s="844">
        <v>1683530</v>
      </c>
      <c r="L23" s="844"/>
      <c r="M23" s="844"/>
      <c r="N23" s="75"/>
      <c r="O23" s="286"/>
      <c r="P23" s="175">
        <f>SUM(E22:G26)</f>
        <v>61267810</v>
      </c>
      <c r="Q23" s="162"/>
    </row>
    <row r="24" spans="1:42" ht="16.2" customHeight="1">
      <c r="A24" s="850"/>
      <c r="B24" s="851"/>
      <c r="C24" s="86" t="s">
        <v>40</v>
      </c>
      <c r="D24" s="74">
        <v>2689220</v>
      </c>
      <c r="E24" s="858">
        <v>2764580</v>
      </c>
      <c r="F24" s="859"/>
      <c r="G24" s="860"/>
      <c r="H24" s="855">
        <f t="shared" si="5"/>
        <v>75360</v>
      </c>
      <c r="I24" s="856"/>
      <c r="J24" s="857"/>
      <c r="K24" s="844">
        <v>2764580</v>
      </c>
      <c r="L24" s="844"/>
      <c r="M24" s="844"/>
      <c r="N24" s="75"/>
      <c r="O24" s="287"/>
      <c r="P24" s="203"/>
      <c r="Q24" s="162"/>
    </row>
    <row r="25" spans="1:42" ht="16.2" customHeight="1">
      <c r="A25" s="852"/>
      <c r="B25" s="851"/>
      <c r="C25" s="85" t="s">
        <v>39</v>
      </c>
      <c r="D25" s="74">
        <v>11747850</v>
      </c>
      <c r="E25" s="858">
        <v>12384200</v>
      </c>
      <c r="F25" s="859"/>
      <c r="G25" s="860"/>
      <c r="H25" s="855">
        <f t="shared" si="5"/>
        <v>636350</v>
      </c>
      <c r="I25" s="856"/>
      <c r="J25" s="857"/>
      <c r="K25" s="844">
        <v>12384860</v>
      </c>
      <c r="L25" s="844"/>
      <c r="M25" s="844"/>
      <c r="N25" s="671" t="s">
        <v>815</v>
      </c>
      <c r="O25" s="284"/>
      <c r="P25" s="203"/>
      <c r="Q25" s="162"/>
    </row>
    <row r="26" spans="1:42" ht="16.2" customHeight="1">
      <c r="A26" s="852"/>
      <c r="B26" s="851"/>
      <c r="C26" s="85" t="s">
        <v>59</v>
      </c>
      <c r="D26" s="74">
        <v>3492500</v>
      </c>
      <c r="E26" s="838">
        <v>3495000</v>
      </c>
      <c r="F26" s="839"/>
      <c r="G26" s="840"/>
      <c r="H26" s="855">
        <f t="shared" si="5"/>
        <v>2500</v>
      </c>
      <c r="I26" s="856"/>
      <c r="J26" s="857"/>
      <c r="K26" s="838">
        <v>3495000</v>
      </c>
      <c r="L26" s="861"/>
      <c r="M26" s="862"/>
      <c r="N26" s="75"/>
      <c r="O26" s="288"/>
      <c r="P26" s="203"/>
      <c r="Q26" s="162"/>
    </row>
    <row r="27" spans="1:42" ht="16.2" customHeight="1">
      <c r="A27" s="853"/>
      <c r="B27" s="854"/>
      <c r="C27" s="87" t="s">
        <v>48</v>
      </c>
      <c r="D27" s="74">
        <f>SUM(D22:D26)</f>
        <v>55659660</v>
      </c>
      <c r="E27" s="838">
        <f>E26+E22+E23+E24+E25</f>
        <v>61267810</v>
      </c>
      <c r="F27" s="839"/>
      <c r="G27" s="840"/>
      <c r="H27" s="818">
        <f>E27-D27</f>
        <v>5608150</v>
      </c>
      <c r="I27" s="818"/>
      <c r="J27" s="818"/>
      <c r="K27" s="837">
        <f>SUM(K22:K26)</f>
        <v>61268470</v>
      </c>
      <c r="L27" s="837"/>
      <c r="M27" s="837"/>
      <c r="N27" s="75">
        <f>K27-E27</f>
        <v>660</v>
      </c>
      <c r="O27" s="289">
        <v>72760360</v>
      </c>
      <c r="P27" s="622" t="s">
        <v>743</v>
      </c>
      <c r="Q27" s="162"/>
      <c r="R27" s="203"/>
    </row>
    <row r="28" spans="1:42" ht="16.2" customHeight="1">
      <c r="A28" s="905" t="s">
        <v>47</v>
      </c>
      <c r="B28" s="815"/>
      <c r="C28" s="815"/>
      <c r="D28" s="88">
        <f>SUM(D4:D16)+D21+D27</f>
        <v>198200203</v>
      </c>
      <c r="E28" s="845">
        <f>E4+E5+E6+E7+E8+E9+E10+E11+E12+E13+E14+E15+E16+E21+E27</f>
        <v>205574082</v>
      </c>
      <c r="F28" s="846"/>
      <c r="G28" s="847"/>
      <c r="H28" s="845">
        <f t="shared" ref="H28" si="6">H4+H5+H6+H7+H8+H9+H10+H11+H12+H13+H14+H15+H16+H21+H27</f>
        <v>7373879</v>
      </c>
      <c r="I28" s="846"/>
      <c r="J28" s="847"/>
      <c r="K28" s="845">
        <f>K4+K5+K6+K7+K8+K9+K10+K11+K12+K13+K14+K15+K16+K21+K27</f>
        <v>205578830</v>
      </c>
      <c r="L28" s="846"/>
      <c r="M28" s="847"/>
      <c r="N28" s="75">
        <f>N4+N5+N6+N7+N8+N9+N10+N11+N12+N13+N14+N15+N16+N21+N27</f>
        <v>4748</v>
      </c>
      <c r="O28" s="290"/>
      <c r="P28" s="163"/>
      <c r="Q28" s="162"/>
      <c r="R28" s="203"/>
    </row>
    <row r="29" spans="1:42" s="244" customFormat="1" ht="9.6" customHeight="1">
      <c r="A29" s="70"/>
      <c r="B29" s="70"/>
      <c r="C29" s="70"/>
      <c r="D29" s="120"/>
      <c r="E29" s="120"/>
      <c r="F29" s="247"/>
      <c r="G29" s="247"/>
      <c r="H29" s="248"/>
      <c r="I29" s="248"/>
      <c r="J29" s="248"/>
      <c r="K29" s="249"/>
      <c r="L29" s="249"/>
      <c r="M29" s="249"/>
      <c r="N29" s="250"/>
      <c r="O29" s="89"/>
      <c r="P29" s="163"/>
      <c r="Q29" s="162"/>
      <c r="R29" s="243"/>
      <c r="S29" s="171"/>
      <c r="T29" s="171"/>
      <c r="U29" s="171"/>
      <c r="V29" s="171"/>
      <c r="W29" s="171"/>
      <c r="X29" s="160"/>
      <c r="Y29" s="160"/>
      <c r="Z29" s="160"/>
      <c r="AA29" s="160"/>
      <c r="AB29" s="172"/>
      <c r="AC29" s="172"/>
      <c r="AD29" s="173"/>
      <c r="AE29" s="173"/>
      <c r="AF29" s="173"/>
    </row>
    <row r="30" spans="1:42" ht="30" customHeight="1">
      <c r="A30" s="895" t="s">
        <v>97</v>
      </c>
      <c r="B30" s="895"/>
      <c r="C30" s="895"/>
      <c r="D30" s="895"/>
      <c r="E30" s="895"/>
      <c r="F30" s="895"/>
      <c r="G30" s="895"/>
      <c r="H30" s="895"/>
      <c r="I30" s="895"/>
      <c r="J30" s="895"/>
      <c r="K30" s="895"/>
      <c r="L30" s="895"/>
      <c r="M30" s="895"/>
      <c r="N30" s="895"/>
      <c r="O30" s="268"/>
      <c r="P30" s="269"/>
      <c r="Q30" s="269"/>
      <c r="R30" s="269"/>
      <c r="S30" s="205"/>
      <c r="T30" s="205"/>
      <c r="U30" s="205"/>
      <c r="V30" s="205"/>
      <c r="W30" s="205"/>
      <c r="X30" s="164"/>
      <c r="Y30" s="164"/>
      <c r="Z30" s="164"/>
      <c r="AA30" s="164"/>
      <c r="AB30" s="176"/>
      <c r="AI30" s="63"/>
      <c r="AJ30" s="63"/>
      <c r="AK30" s="63"/>
      <c r="AL30" s="63"/>
      <c r="AM30" s="63"/>
      <c r="AN30" s="63"/>
      <c r="AO30" s="63"/>
      <c r="AP30" s="63"/>
    </row>
    <row r="31" spans="1:42" ht="16.2" customHeight="1">
      <c r="A31" s="906" t="s">
        <v>554</v>
      </c>
      <c r="B31" s="906"/>
      <c r="C31" s="906"/>
      <c r="D31" s="90" t="s">
        <v>555</v>
      </c>
      <c r="E31" s="90"/>
      <c r="F31" s="90"/>
      <c r="G31" s="90"/>
      <c r="H31" s="90"/>
      <c r="I31" s="90"/>
      <c r="J31" s="90"/>
      <c r="K31" s="90"/>
      <c r="L31" s="545"/>
      <c r="M31" s="909">
        <f>D52+E52+F52</f>
        <v>31478840</v>
      </c>
      <c r="N31" s="909"/>
      <c r="O31" s="276" t="s">
        <v>556</v>
      </c>
      <c r="P31" s="277"/>
      <c r="Q31" s="277"/>
      <c r="R31" s="177"/>
      <c r="S31" s="165"/>
      <c r="T31" s="165"/>
      <c r="U31" s="165"/>
      <c r="V31" s="165"/>
      <c r="W31" s="165"/>
      <c r="X31" s="165"/>
      <c r="Y31" s="165"/>
      <c r="Z31" s="165"/>
      <c r="AA31" s="165"/>
      <c r="AB31" s="177"/>
      <c r="AI31" s="63"/>
      <c r="AJ31" s="63"/>
      <c r="AK31" s="63"/>
      <c r="AL31" s="63"/>
      <c r="AM31" s="63"/>
      <c r="AN31" s="63"/>
      <c r="AO31" s="63"/>
      <c r="AP31" s="63"/>
    </row>
    <row r="32" spans="1:42" s="70" customFormat="1" ht="16.2" customHeight="1" thickBot="1">
      <c r="A32" s="816" t="s">
        <v>557</v>
      </c>
      <c r="B32" s="816"/>
      <c r="C32" s="816"/>
      <c r="D32" s="544" t="s">
        <v>558</v>
      </c>
      <c r="E32" s="246" t="s">
        <v>559</v>
      </c>
      <c r="F32" s="246" t="s">
        <v>560</v>
      </c>
      <c r="G32" s="824" t="s">
        <v>561</v>
      </c>
      <c r="H32" s="825"/>
      <c r="I32" s="825"/>
      <c r="J32" s="825"/>
      <c r="K32" s="825"/>
      <c r="L32" s="825"/>
      <c r="M32" s="825"/>
      <c r="N32" s="826"/>
      <c r="O32" s="272"/>
      <c r="P32" s="272"/>
      <c r="Q32" s="278"/>
      <c r="R32" s="188"/>
      <c r="S32" s="171"/>
      <c r="T32" s="171"/>
      <c r="U32" s="171"/>
      <c r="V32" s="171"/>
      <c r="W32" s="171"/>
      <c r="X32" s="171"/>
      <c r="Y32" s="171"/>
      <c r="Z32" s="171"/>
      <c r="AA32" s="171"/>
      <c r="AB32" s="174"/>
      <c r="AC32" s="174"/>
      <c r="AD32" s="180"/>
      <c r="AE32" s="180"/>
      <c r="AF32" s="180"/>
      <c r="AG32" s="69"/>
      <c r="AH32" s="69"/>
      <c r="AI32" s="69"/>
      <c r="AJ32" s="69"/>
      <c r="AK32" s="69"/>
      <c r="AL32" s="69"/>
      <c r="AM32" s="69"/>
      <c r="AN32" s="69"/>
      <c r="AO32" s="69"/>
      <c r="AP32" s="69"/>
    </row>
    <row r="33" spans="1:42" ht="16.2" customHeight="1" thickTop="1">
      <c r="A33" s="869" t="s">
        <v>562</v>
      </c>
      <c r="B33" s="907" t="s">
        <v>563</v>
      </c>
      <c r="C33" s="908"/>
      <c r="D33" s="91">
        <f>O33-E33</f>
        <v>17678390</v>
      </c>
      <c r="E33" s="146">
        <f t="shared" ref="E33:E39" si="7">ROUND(O33*0.083754,-1)</f>
        <v>1615980</v>
      </c>
      <c r="F33" s="146">
        <f t="shared" ref="F33:F39" si="8">ROUND(E33*0.1,-1)</f>
        <v>161600</v>
      </c>
      <c r="G33" s="147" t="s">
        <v>564</v>
      </c>
      <c r="H33" s="148"/>
      <c r="I33" s="148"/>
      <c r="J33" s="148"/>
      <c r="K33" s="148"/>
      <c r="L33" s="148"/>
      <c r="M33" s="148"/>
      <c r="N33" s="149"/>
      <c r="O33" s="273">
        <v>19294370</v>
      </c>
      <c r="P33" s="274"/>
      <c r="Q33" s="369">
        <v>0</v>
      </c>
      <c r="R33" s="370">
        <v>1608140</v>
      </c>
      <c r="S33" s="370">
        <f t="shared" ref="S33:S39" si="9">ROUND(R33*0.1,-1)</f>
        <v>160810</v>
      </c>
      <c r="T33" s="368"/>
      <c r="U33" s="166"/>
      <c r="V33" s="166"/>
      <c r="W33" s="166"/>
      <c r="X33" s="166"/>
      <c r="Y33" s="166"/>
      <c r="Z33" s="166"/>
      <c r="AA33" s="166"/>
      <c r="AB33" s="178"/>
      <c r="AD33" s="179"/>
      <c r="AE33" s="179"/>
      <c r="AF33" s="179"/>
      <c r="AG33" s="63"/>
      <c r="AH33" s="63"/>
      <c r="AI33" s="63"/>
      <c r="AJ33" s="63"/>
      <c r="AK33" s="63"/>
      <c r="AL33" s="63"/>
      <c r="AM33" s="63"/>
      <c r="AN33" s="63"/>
      <c r="AO33" s="63"/>
      <c r="AP33" s="63"/>
    </row>
    <row r="34" spans="1:42" ht="16.2" customHeight="1">
      <c r="A34" s="869"/>
      <c r="B34" s="871" t="s">
        <v>565</v>
      </c>
      <c r="C34" s="871"/>
      <c r="D34" s="91">
        <f t="shared" ref="D34:D40" si="10">O34-E34</f>
        <v>3135220</v>
      </c>
      <c r="E34" s="146">
        <f t="shared" si="7"/>
        <v>286590</v>
      </c>
      <c r="F34" s="146">
        <f t="shared" si="8"/>
        <v>28660</v>
      </c>
      <c r="G34" s="224" t="s">
        <v>566</v>
      </c>
      <c r="H34" s="95"/>
      <c r="I34" s="95"/>
      <c r="J34" s="95"/>
      <c r="K34" s="95"/>
      <c r="L34" s="95"/>
      <c r="M34" s="95"/>
      <c r="N34" s="96"/>
      <c r="O34" s="273">
        <v>3421810</v>
      </c>
      <c r="P34" s="274"/>
      <c r="Q34" s="369">
        <v>0</v>
      </c>
      <c r="R34" s="370">
        <v>312370</v>
      </c>
      <c r="S34" s="370">
        <f t="shared" si="9"/>
        <v>31240</v>
      </c>
      <c r="T34" s="368"/>
      <c r="U34" s="166"/>
      <c r="V34" s="166"/>
      <c r="W34" s="166"/>
      <c r="X34" s="166"/>
      <c r="Y34" s="166"/>
      <c r="Z34" s="166"/>
      <c r="AA34" s="166"/>
      <c r="AB34" s="178"/>
      <c r="AD34" s="179"/>
      <c r="AE34" s="179"/>
      <c r="AF34" s="179"/>
      <c r="AG34" s="63"/>
      <c r="AH34" s="63"/>
      <c r="AI34" s="63"/>
      <c r="AJ34" s="63"/>
      <c r="AK34" s="63"/>
      <c r="AL34" s="63"/>
      <c r="AM34" s="63"/>
      <c r="AN34" s="63"/>
      <c r="AO34" s="63"/>
      <c r="AP34" s="63"/>
    </row>
    <row r="35" spans="1:42" s="302" customFormat="1" ht="16.2" customHeight="1">
      <c r="A35" s="869"/>
      <c r="B35" s="871" t="s">
        <v>567</v>
      </c>
      <c r="C35" s="871"/>
      <c r="D35" s="91">
        <f t="shared" si="10"/>
        <v>599820</v>
      </c>
      <c r="E35" s="146">
        <f t="shared" si="7"/>
        <v>54830</v>
      </c>
      <c r="F35" s="146">
        <f t="shared" si="8"/>
        <v>5480</v>
      </c>
      <c r="G35" s="304" t="s">
        <v>568</v>
      </c>
      <c r="H35" s="95"/>
      <c r="I35" s="95"/>
      <c r="J35" s="95"/>
      <c r="K35" s="95"/>
      <c r="L35" s="95"/>
      <c r="M35" s="95"/>
      <c r="N35" s="96"/>
      <c r="O35" s="655">
        <v>654650</v>
      </c>
      <c r="P35" s="274"/>
      <c r="Q35" s="369">
        <v>0</v>
      </c>
      <c r="R35" s="370">
        <v>54830</v>
      </c>
      <c r="S35" s="370">
        <f t="shared" si="9"/>
        <v>5480</v>
      </c>
      <c r="T35" s="368"/>
      <c r="U35" s="166"/>
      <c r="V35" s="166"/>
      <c r="W35" s="166"/>
      <c r="X35" s="166"/>
      <c r="Y35" s="166"/>
      <c r="Z35" s="166"/>
      <c r="AA35" s="166"/>
      <c r="AB35" s="178"/>
      <c r="AC35" s="172"/>
      <c r="AD35" s="179"/>
      <c r="AE35" s="179"/>
      <c r="AF35" s="179"/>
      <c r="AG35" s="63"/>
      <c r="AH35" s="63"/>
      <c r="AI35" s="63"/>
      <c r="AJ35" s="63"/>
      <c r="AK35" s="63"/>
      <c r="AL35" s="63"/>
      <c r="AM35" s="63"/>
      <c r="AN35" s="63"/>
      <c r="AO35" s="63"/>
      <c r="AP35" s="63"/>
    </row>
    <row r="36" spans="1:42" ht="16.2" customHeight="1">
      <c r="A36" s="870"/>
      <c r="B36" s="871" t="s">
        <v>569</v>
      </c>
      <c r="C36" s="871"/>
      <c r="D36" s="91">
        <f t="shared" si="10"/>
        <v>2110530</v>
      </c>
      <c r="E36" s="146">
        <f t="shared" si="7"/>
        <v>192920</v>
      </c>
      <c r="F36" s="146">
        <f t="shared" si="8"/>
        <v>19290</v>
      </c>
      <c r="G36" s="94" t="s">
        <v>570</v>
      </c>
      <c r="H36" s="95"/>
      <c r="I36" s="95"/>
      <c r="J36" s="95"/>
      <c r="K36" s="95"/>
      <c r="L36" s="95"/>
      <c r="M36" s="95"/>
      <c r="N36" s="96"/>
      <c r="O36" s="655">
        <v>2303450</v>
      </c>
      <c r="P36" s="274"/>
      <c r="Q36" s="369">
        <v>0</v>
      </c>
      <c r="R36" s="370">
        <v>192920</v>
      </c>
      <c r="S36" s="370">
        <f t="shared" si="9"/>
        <v>19290</v>
      </c>
      <c r="T36" s="368"/>
      <c r="U36" s="166"/>
      <c r="V36" s="166"/>
      <c r="W36" s="166"/>
      <c r="X36" s="166"/>
      <c r="Y36" s="166"/>
      <c r="Z36" s="166"/>
      <c r="AA36" s="166"/>
      <c r="AB36" s="178"/>
      <c r="AD36" s="179"/>
      <c r="AE36" s="179"/>
      <c r="AF36" s="179"/>
      <c r="AG36" s="63"/>
      <c r="AH36" s="63"/>
      <c r="AI36" s="63"/>
      <c r="AJ36" s="63"/>
      <c r="AK36" s="63"/>
      <c r="AL36" s="63"/>
      <c r="AM36" s="63"/>
      <c r="AN36" s="63"/>
      <c r="AO36" s="63"/>
      <c r="AP36" s="63"/>
    </row>
    <row r="37" spans="1:42" ht="16.2" customHeight="1">
      <c r="A37" s="884" t="s">
        <v>571</v>
      </c>
      <c r="B37" s="904" t="s">
        <v>572</v>
      </c>
      <c r="C37" s="904"/>
      <c r="D37" s="91">
        <f t="shared" si="10"/>
        <v>1562200</v>
      </c>
      <c r="E37" s="146">
        <f t="shared" si="7"/>
        <v>142800</v>
      </c>
      <c r="F37" s="146">
        <f t="shared" si="8"/>
        <v>14280</v>
      </c>
      <c r="G37" s="94" t="s">
        <v>573</v>
      </c>
      <c r="H37" s="95"/>
      <c r="I37" s="95"/>
      <c r="J37" s="95"/>
      <c r="K37" s="95"/>
      <c r="L37" s="95"/>
      <c r="M37" s="95"/>
      <c r="N37" s="96"/>
      <c r="O37" s="655">
        <v>1705000</v>
      </c>
      <c r="P37" s="274"/>
      <c r="Q37" s="369">
        <v>0</v>
      </c>
      <c r="R37" s="370">
        <v>146270</v>
      </c>
      <c r="S37" s="370">
        <f t="shared" si="9"/>
        <v>14630</v>
      </c>
      <c r="T37" s="368"/>
      <c r="U37" s="166"/>
      <c r="V37" s="166"/>
      <c r="W37" s="166"/>
      <c r="X37" s="166"/>
      <c r="Y37" s="166"/>
      <c r="Z37" s="166"/>
      <c r="AA37" s="166"/>
      <c r="AB37" s="178"/>
      <c r="AD37" s="179"/>
      <c r="AE37" s="179"/>
      <c r="AF37" s="179"/>
      <c r="AG37" s="63"/>
      <c r="AH37" s="63"/>
      <c r="AI37" s="63"/>
      <c r="AJ37" s="63"/>
      <c r="AK37" s="63"/>
      <c r="AL37" s="63"/>
      <c r="AM37" s="63"/>
      <c r="AN37" s="63"/>
      <c r="AO37" s="63"/>
      <c r="AP37" s="63"/>
    </row>
    <row r="38" spans="1:42" ht="16.2" customHeight="1">
      <c r="A38" s="885"/>
      <c r="B38" s="873" t="s">
        <v>574</v>
      </c>
      <c r="C38" s="874"/>
      <c r="D38" s="91">
        <f t="shared" si="10"/>
        <v>562740</v>
      </c>
      <c r="E38" s="146">
        <f t="shared" si="7"/>
        <v>51440</v>
      </c>
      <c r="F38" s="146">
        <f t="shared" si="8"/>
        <v>5140</v>
      </c>
      <c r="G38" s="94" t="s">
        <v>575</v>
      </c>
      <c r="H38" s="95"/>
      <c r="I38" s="95"/>
      <c r="J38" s="95"/>
      <c r="K38" s="95"/>
      <c r="L38" s="95"/>
      <c r="M38" s="95"/>
      <c r="N38" s="96"/>
      <c r="O38" s="273">
        <v>614180</v>
      </c>
      <c r="P38" s="274"/>
      <c r="Q38" s="369">
        <v>0</v>
      </c>
      <c r="R38" s="370">
        <v>61770</v>
      </c>
      <c r="S38" s="370">
        <f t="shared" si="9"/>
        <v>6180</v>
      </c>
      <c r="T38" s="368"/>
      <c r="U38" s="166"/>
      <c r="V38" s="166"/>
      <c r="W38" s="166"/>
      <c r="X38" s="166"/>
      <c r="Y38" s="166"/>
      <c r="Z38" s="166"/>
      <c r="AA38" s="166"/>
      <c r="AB38" s="178"/>
      <c r="AD38" s="179" t="s">
        <v>99</v>
      </c>
      <c r="AE38" s="179" t="s">
        <v>100</v>
      </c>
      <c r="AF38" s="179"/>
      <c r="AG38" s="63"/>
      <c r="AH38" s="63"/>
      <c r="AI38" s="63"/>
      <c r="AJ38" s="63"/>
      <c r="AK38" s="63"/>
      <c r="AL38" s="63"/>
      <c r="AM38" s="63"/>
      <c r="AN38" s="63"/>
      <c r="AO38" s="63"/>
      <c r="AP38" s="63"/>
    </row>
    <row r="39" spans="1:42" ht="16.2" customHeight="1">
      <c r="A39" s="885"/>
      <c r="B39" s="873" t="s">
        <v>576</v>
      </c>
      <c r="C39" s="874"/>
      <c r="D39" s="91">
        <f t="shared" si="10"/>
        <v>649820</v>
      </c>
      <c r="E39" s="146">
        <f t="shared" si="7"/>
        <v>59400</v>
      </c>
      <c r="F39" s="146">
        <f t="shared" si="8"/>
        <v>5940</v>
      </c>
      <c r="G39" s="94" t="s">
        <v>577</v>
      </c>
      <c r="H39" s="95"/>
      <c r="I39" s="95"/>
      <c r="J39" s="95"/>
      <c r="K39" s="95"/>
      <c r="L39" s="95"/>
      <c r="M39" s="95"/>
      <c r="N39" s="96"/>
      <c r="O39" s="273">
        <v>709220</v>
      </c>
      <c r="P39" s="274"/>
      <c r="Q39" s="369">
        <v>0</v>
      </c>
      <c r="R39" s="370">
        <v>58810</v>
      </c>
      <c r="S39" s="370">
        <f t="shared" si="9"/>
        <v>5880</v>
      </c>
      <c r="T39" s="368"/>
      <c r="U39" s="166"/>
      <c r="V39" s="166"/>
      <c r="W39" s="166"/>
      <c r="X39" s="166"/>
      <c r="Y39" s="166"/>
      <c r="Z39" s="166"/>
      <c r="AA39" s="166"/>
      <c r="AB39" s="178"/>
      <c r="AD39" s="179" t="s">
        <v>101</v>
      </c>
      <c r="AE39" s="179" t="s">
        <v>102</v>
      </c>
      <c r="AF39" s="179"/>
      <c r="AG39" s="63"/>
      <c r="AH39" s="63"/>
      <c r="AI39" s="63"/>
      <c r="AJ39" s="63"/>
      <c r="AK39" s="63"/>
      <c r="AL39" s="63"/>
      <c r="AM39" s="63"/>
      <c r="AN39" s="63"/>
      <c r="AO39" s="63"/>
      <c r="AP39" s="63"/>
    </row>
    <row r="40" spans="1:42" ht="16.2" customHeight="1">
      <c r="A40" s="886"/>
      <c r="B40" s="887" t="s">
        <v>578</v>
      </c>
      <c r="C40" s="888"/>
      <c r="D40" s="91">
        <f t="shared" si="10"/>
        <v>503850</v>
      </c>
      <c r="E40" s="146">
        <v>46050</v>
      </c>
      <c r="F40" s="146">
        <v>4600</v>
      </c>
      <c r="G40" s="94" t="s">
        <v>579</v>
      </c>
      <c r="H40" s="95"/>
      <c r="I40" s="95"/>
      <c r="J40" s="95"/>
      <c r="K40" s="95"/>
      <c r="L40" s="95"/>
      <c r="M40" s="95"/>
      <c r="N40" s="96"/>
      <c r="O40" s="273">
        <v>549900</v>
      </c>
      <c r="P40" s="275">
        <f>SUM(F33:F40)</f>
        <v>244990</v>
      </c>
      <c r="Q40" s="369">
        <v>0</v>
      </c>
      <c r="R40" s="370">
        <v>53860</v>
      </c>
      <c r="S40" s="370">
        <v>5380</v>
      </c>
      <c r="T40" s="368"/>
      <c r="U40" s="166"/>
      <c r="V40" s="166"/>
      <c r="W40" s="166"/>
      <c r="X40" s="166"/>
      <c r="Y40" s="166"/>
      <c r="Z40" s="166"/>
      <c r="AA40" s="166"/>
      <c r="AB40" s="178"/>
      <c r="AD40" s="179"/>
      <c r="AE40" s="179"/>
      <c r="AF40" s="179"/>
      <c r="AG40" s="63"/>
      <c r="AH40" s="63"/>
      <c r="AI40" s="63"/>
      <c r="AJ40" s="63"/>
      <c r="AK40" s="63"/>
      <c r="AL40" s="63"/>
      <c r="AM40" s="63"/>
      <c r="AN40" s="63"/>
      <c r="AO40" s="63"/>
      <c r="AP40" s="63"/>
    </row>
    <row r="41" spans="1:42" ht="16.2" customHeight="1">
      <c r="A41" s="878" t="s">
        <v>580</v>
      </c>
      <c r="B41" s="879"/>
      <c r="C41" s="880"/>
      <c r="D41" s="92">
        <f>SUM(D33:D40)</f>
        <v>26802570</v>
      </c>
      <c r="E41" s="150">
        <f>SUM(E33:E40)</f>
        <v>2450010</v>
      </c>
      <c r="F41" s="93">
        <f>SUM(F33:F40)</f>
        <v>244990</v>
      </c>
      <c r="G41" s="875"/>
      <c r="H41" s="876"/>
      <c r="I41" s="876"/>
      <c r="J41" s="876"/>
      <c r="K41" s="876"/>
      <c r="L41" s="876"/>
      <c r="M41" s="876"/>
      <c r="N41" s="877"/>
      <c r="O41" s="275">
        <f>SUM(O33:O40)</f>
        <v>29252580</v>
      </c>
      <c r="P41" s="274"/>
      <c r="Q41" s="369">
        <f>SUM(Q33:Q40)</f>
        <v>0</v>
      </c>
      <c r="R41" s="370">
        <f>SUM(R33:R40)</f>
        <v>2488970</v>
      </c>
      <c r="S41" s="371">
        <f>SUM(S33:S40)</f>
        <v>248890</v>
      </c>
      <c r="T41" s="368"/>
      <c r="U41" s="166"/>
      <c r="V41" s="166"/>
      <c r="W41" s="166"/>
      <c r="X41" s="166"/>
      <c r="Y41" s="166"/>
      <c r="Z41" s="166"/>
      <c r="AA41" s="166"/>
      <c r="AB41" s="178"/>
      <c r="AD41" s="179"/>
      <c r="AE41" s="179"/>
      <c r="AF41" s="179"/>
      <c r="AG41" s="63"/>
      <c r="AH41" s="63"/>
      <c r="AI41" s="63"/>
      <c r="AJ41" s="63"/>
      <c r="AK41" s="63"/>
      <c r="AL41" s="63"/>
      <c r="AM41" s="63"/>
      <c r="AN41" s="63"/>
      <c r="AO41" s="63"/>
      <c r="AP41" s="63"/>
    </row>
    <row r="42" spans="1:42" ht="16.2" customHeight="1">
      <c r="A42" s="883" t="s">
        <v>104</v>
      </c>
      <c r="B42" s="883"/>
      <c r="C42" s="883"/>
      <c r="D42" s="92">
        <v>40000</v>
      </c>
      <c r="E42" s="150"/>
      <c r="F42" s="97"/>
      <c r="G42" s="94" t="s">
        <v>105</v>
      </c>
      <c r="H42" s="95"/>
      <c r="I42" s="95"/>
      <c r="J42" s="95"/>
      <c r="K42" s="95"/>
      <c r="L42" s="95"/>
      <c r="M42" s="95"/>
      <c r="N42" s="96"/>
      <c r="O42" s="274"/>
      <c r="P42" s="367"/>
      <c r="Q42" s="367"/>
      <c r="R42" s="367"/>
      <c r="S42" s="368"/>
      <c r="T42" s="368"/>
      <c r="U42" s="166"/>
      <c r="V42" s="166"/>
      <c r="W42" s="166"/>
      <c r="X42" s="166"/>
      <c r="Y42" s="166"/>
      <c r="Z42" s="166"/>
      <c r="AA42" s="166"/>
      <c r="AB42" s="178"/>
      <c r="AD42" s="179"/>
      <c r="AE42" s="179"/>
      <c r="AF42" s="179"/>
      <c r="AG42" s="63"/>
      <c r="AH42" s="63"/>
      <c r="AI42" s="63"/>
      <c r="AJ42" s="63"/>
      <c r="AK42" s="63"/>
      <c r="AL42" s="63"/>
      <c r="AM42" s="63"/>
      <c r="AN42" s="63"/>
      <c r="AO42" s="63"/>
      <c r="AP42" s="63"/>
    </row>
    <row r="43" spans="1:42" ht="16.2" customHeight="1">
      <c r="A43" s="872" t="s">
        <v>106</v>
      </c>
      <c r="B43" s="872"/>
      <c r="C43" s="872"/>
      <c r="D43" s="92">
        <v>106610</v>
      </c>
      <c r="E43" s="150"/>
      <c r="F43" s="97"/>
      <c r="G43" s="94" t="s">
        <v>199</v>
      </c>
      <c r="H43" s="95"/>
      <c r="I43" s="95"/>
      <c r="J43" s="95"/>
      <c r="K43" s="95"/>
      <c r="L43" s="95"/>
      <c r="M43" s="95"/>
      <c r="N43" s="96"/>
      <c r="O43" s="274"/>
      <c r="P43" s="279"/>
      <c r="Q43" s="279"/>
      <c r="R43" s="279"/>
      <c r="S43" s="364"/>
      <c r="T43" s="166"/>
      <c r="U43" s="166"/>
      <c r="V43" s="166"/>
      <c r="W43" s="166"/>
      <c r="X43" s="166"/>
      <c r="Y43" s="166"/>
      <c r="Z43" s="166"/>
      <c r="AA43" s="166"/>
      <c r="AB43" s="178"/>
      <c r="AD43" s="179"/>
      <c r="AE43" s="179"/>
      <c r="AF43" s="179"/>
      <c r="AG43" s="63"/>
      <c r="AH43" s="63"/>
      <c r="AI43" s="63"/>
      <c r="AJ43" s="63"/>
      <c r="AK43" s="63"/>
      <c r="AL43" s="63"/>
      <c r="AM43" s="63"/>
      <c r="AN43" s="63"/>
      <c r="AO43" s="63"/>
      <c r="AP43" s="63"/>
    </row>
    <row r="44" spans="1:42" ht="16.2" customHeight="1">
      <c r="A44" s="872" t="s">
        <v>107</v>
      </c>
      <c r="B44" s="872"/>
      <c r="C44" s="872"/>
      <c r="D44" s="92">
        <v>90240</v>
      </c>
      <c r="E44" s="150"/>
      <c r="F44" s="97"/>
      <c r="G44" s="94" t="s">
        <v>193</v>
      </c>
      <c r="I44" s="95"/>
      <c r="J44" s="95"/>
      <c r="K44" s="95"/>
      <c r="L44" s="95"/>
      <c r="M44" s="95"/>
      <c r="N44" s="96"/>
      <c r="O44" s="279"/>
      <c r="P44" s="279"/>
      <c r="Q44" s="279"/>
      <c r="R44" s="279"/>
      <c r="S44" s="364"/>
      <c r="T44" s="166"/>
      <c r="U44" s="166"/>
      <c r="V44" s="166"/>
      <c r="W44" s="166"/>
      <c r="X44" s="166"/>
      <c r="Y44" s="166"/>
      <c r="Z44" s="166"/>
      <c r="AA44" s="166"/>
      <c r="AB44" s="178"/>
      <c r="AD44" s="179"/>
      <c r="AE44" s="179"/>
      <c r="AF44" s="179"/>
      <c r="AG44" s="63"/>
      <c r="AH44" s="63"/>
      <c r="AI44" s="63"/>
      <c r="AJ44" s="63"/>
      <c r="AK44" s="63"/>
      <c r="AL44" s="63"/>
      <c r="AM44" s="63"/>
      <c r="AN44" s="63"/>
      <c r="AO44" s="63"/>
      <c r="AP44" s="63"/>
    </row>
    <row r="45" spans="1:42" ht="16.2" customHeight="1">
      <c r="A45" s="872" t="s">
        <v>108</v>
      </c>
      <c r="B45" s="872"/>
      <c r="C45" s="872"/>
      <c r="D45" s="92">
        <v>626600</v>
      </c>
      <c r="E45" s="150"/>
      <c r="F45" s="98"/>
      <c r="G45" s="841" t="s">
        <v>204</v>
      </c>
      <c r="H45" s="842"/>
      <c r="I45" s="842"/>
      <c r="J45" s="842"/>
      <c r="K45" s="842"/>
      <c r="L45" s="842"/>
      <c r="M45" s="842"/>
      <c r="N45" s="843"/>
      <c r="O45" s="280">
        <f>SUM(D42:D51)</f>
        <v>1981270</v>
      </c>
      <c r="P45" s="281"/>
      <c r="Q45" s="281"/>
      <c r="R45" s="281"/>
      <c r="S45" s="365"/>
      <c r="T45" s="168"/>
      <c r="U45" s="168"/>
      <c r="V45" s="168"/>
      <c r="W45" s="168"/>
      <c r="X45" s="168"/>
      <c r="Y45" s="168"/>
      <c r="Z45" s="168"/>
      <c r="AA45" s="168"/>
      <c r="AB45" s="181"/>
      <c r="AD45" s="179"/>
      <c r="AE45" s="179"/>
      <c r="AF45" s="179"/>
      <c r="AG45" s="63"/>
      <c r="AH45" s="63"/>
      <c r="AI45" s="63"/>
      <c r="AJ45" s="63"/>
      <c r="AK45" s="63"/>
      <c r="AL45" s="63"/>
      <c r="AM45" s="63"/>
      <c r="AN45" s="63"/>
      <c r="AO45" s="63"/>
      <c r="AP45" s="63"/>
    </row>
    <row r="46" spans="1:42" ht="16.2" customHeight="1">
      <c r="A46" s="901" t="s">
        <v>109</v>
      </c>
      <c r="B46" s="902"/>
      <c r="C46" s="903"/>
      <c r="D46" s="92">
        <v>500460</v>
      </c>
      <c r="E46" s="150"/>
      <c r="F46" s="99"/>
      <c r="G46" s="841" t="s">
        <v>852</v>
      </c>
      <c r="H46" s="842"/>
      <c r="I46" s="842"/>
      <c r="J46" s="842"/>
      <c r="K46" s="842"/>
      <c r="L46" s="842"/>
      <c r="M46" s="842"/>
      <c r="N46" s="843"/>
      <c r="O46" s="282"/>
      <c r="P46" s="282"/>
      <c r="Q46" s="282"/>
      <c r="R46" s="282"/>
      <c r="S46" s="366"/>
      <c r="T46" s="169"/>
      <c r="U46" s="169"/>
      <c r="V46" s="169"/>
      <c r="W46" s="169"/>
      <c r="X46" s="169"/>
      <c r="Y46" s="169"/>
      <c r="Z46" s="169"/>
      <c r="AA46" s="169"/>
      <c r="AB46" s="182"/>
      <c r="AD46" s="179"/>
      <c r="AE46" s="179"/>
      <c r="AF46" s="179"/>
      <c r="AG46" s="63"/>
      <c r="AH46" s="63"/>
      <c r="AI46" s="63"/>
      <c r="AJ46" s="63"/>
      <c r="AK46" s="63"/>
      <c r="AL46" s="63"/>
      <c r="AM46" s="63"/>
      <c r="AN46" s="63"/>
      <c r="AO46" s="63"/>
      <c r="AP46" s="63"/>
    </row>
    <row r="47" spans="1:42" ht="16.2" customHeight="1">
      <c r="A47" s="872" t="s">
        <v>110</v>
      </c>
      <c r="B47" s="872"/>
      <c r="C47" s="872"/>
      <c r="D47" s="92">
        <v>189410</v>
      </c>
      <c r="E47" s="150"/>
      <c r="F47" s="97"/>
      <c r="G47" s="841" t="s">
        <v>853</v>
      </c>
      <c r="H47" s="842"/>
      <c r="I47" s="842"/>
      <c r="J47" s="842"/>
      <c r="K47" s="842"/>
      <c r="L47" s="842"/>
      <c r="M47" s="842"/>
      <c r="N47" s="843"/>
      <c r="O47" s="270"/>
      <c r="P47" s="178"/>
      <c r="Q47" s="178"/>
      <c r="R47" s="178"/>
      <c r="S47" s="166"/>
      <c r="T47" s="166"/>
      <c r="U47" s="166"/>
      <c r="V47" s="166"/>
      <c r="W47" s="166"/>
      <c r="X47" s="166"/>
      <c r="Y47" s="166"/>
      <c r="Z47" s="166"/>
      <c r="AA47" s="166"/>
      <c r="AB47" s="178"/>
      <c r="AD47" s="179"/>
      <c r="AE47" s="179"/>
      <c r="AF47" s="179"/>
      <c r="AG47" s="63"/>
      <c r="AH47" s="63"/>
      <c r="AI47" s="63"/>
      <c r="AJ47" s="63"/>
      <c r="AK47" s="63"/>
      <c r="AL47" s="63"/>
      <c r="AM47" s="63"/>
      <c r="AN47" s="63"/>
      <c r="AO47" s="63"/>
      <c r="AP47" s="63"/>
    </row>
    <row r="48" spans="1:42" s="302" customFormat="1" ht="16.2" customHeight="1">
      <c r="A48" s="872" t="s">
        <v>290</v>
      </c>
      <c r="B48" s="872"/>
      <c r="C48" s="872"/>
      <c r="D48" s="92">
        <v>112700</v>
      </c>
      <c r="E48" s="150"/>
      <c r="F48" s="97"/>
      <c r="G48" s="889" t="s">
        <v>854</v>
      </c>
      <c r="H48" s="890"/>
      <c r="I48" s="890"/>
      <c r="J48" s="890"/>
      <c r="K48" s="890"/>
      <c r="L48" s="890"/>
      <c r="M48" s="890"/>
      <c r="N48" s="891"/>
      <c r="O48" s="270"/>
      <c r="P48" s="178"/>
      <c r="Q48" s="178"/>
      <c r="R48" s="178"/>
      <c r="S48" s="166"/>
      <c r="T48" s="166"/>
      <c r="U48" s="166"/>
      <c r="V48" s="166"/>
      <c r="W48" s="166"/>
      <c r="X48" s="166"/>
      <c r="Y48" s="166"/>
      <c r="Z48" s="166"/>
      <c r="AA48" s="166"/>
      <c r="AB48" s="178"/>
      <c r="AC48" s="172"/>
      <c r="AD48" s="179"/>
      <c r="AE48" s="179"/>
      <c r="AF48" s="179"/>
      <c r="AG48" s="63"/>
      <c r="AH48" s="63"/>
      <c r="AI48" s="63"/>
      <c r="AJ48" s="63"/>
      <c r="AK48" s="63"/>
      <c r="AL48" s="63"/>
      <c r="AM48" s="63"/>
      <c r="AN48" s="63"/>
      <c r="AO48" s="63"/>
      <c r="AP48" s="63"/>
    </row>
    <row r="49" spans="1:42" s="740" customFormat="1" ht="16.2" customHeight="1">
      <c r="A49" s="872" t="s">
        <v>907</v>
      </c>
      <c r="B49" s="872"/>
      <c r="C49" s="872"/>
      <c r="D49" s="92">
        <v>52000</v>
      </c>
      <c r="E49" s="150"/>
      <c r="F49" s="97"/>
      <c r="G49" s="889" t="s">
        <v>908</v>
      </c>
      <c r="H49" s="890"/>
      <c r="I49" s="890"/>
      <c r="J49" s="890"/>
      <c r="K49" s="890"/>
      <c r="L49" s="890"/>
      <c r="M49" s="890"/>
      <c r="N49" s="891"/>
      <c r="O49" s="270"/>
      <c r="P49" s="178"/>
      <c r="Q49" s="178"/>
      <c r="R49" s="178"/>
      <c r="S49" s="166"/>
      <c r="T49" s="166"/>
      <c r="U49" s="166"/>
      <c r="V49" s="166"/>
      <c r="W49" s="166"/>
      <c r="X49" s="166"/>
      <c r="Y49" s="166"/>
      <c r="Z49" s="166"/>
      <c r="AA49" s="166"/>
      <c r="AB49" s="178"/>
      <c r="AC49" s="172"/>
      <c r="AD49" s="179"/>
      <c r="AE49" s="179"/>
      <c r="AF49" s="179"/>
      <c r="AG49" s="63"/>
      <c r="AH49" s="63"/>
      <c r="AI49" s="63"/>
      <c r="AJ49" s="63"/>
      <c r="AK49" s="63"/>
      <c r="AL49" s="63"/>
      <c r="AM49" s="63"/>
      <c r="AN49" s="63"/>
      <c r="AO49" s="63"/>
      <c r="AP49" s="63"/>
    </row>
    <row r="50" spans="1:42" ht="16.2" customHeight="1">
      <c r="A50" s="872" t="s">
        <v>111</v>
      </c>
      <c r="B50" s="872"/>
      <c r="C50" s="872"/>
      <c r="D50" s="92">
        <v>112000</v>
      </c>
      <c r="E50" s="150"/>
      <c r="F50" s="98"/>
      <c r="G50" s="841" t="s">
        <v>735</v>
      </c>
      <c r="H50" s="842"/>
      <c r="I50" s="842"/>
      <c r="J50" s="842"/>
      <c r="K50" s="842"/>
      <c r="L50" s="842"/>
      <c r="M50" s="842"/>
      <c r="N50" s="843"/>
      <c r="O50" s="271"/>
      <c r="P50" s="181"/>
      <c r="Q50" s="181"/>
      <c r="R50" s="181"/>
      <c r="S50" s="168"/>
      <c r="T50" s="168"/>
      <c r="U50" s="168"/>
      <c r="V50" s="168"/>
      <c r="W50" s="168"/>
      <c r="X50" s="168"/>
      <c r="Y50" s="168"/>
      <c r="Z50" s="168"/>
      <c r="AA50" s="168"/>
      <c r="AB50" s="181"/>
      <c r="AD50" s="179"/>
      <c r="AE50" s="179"/>
      <c r="AF50" s="179"/>
      <c r="AG50" s="63"/>
      <c r="AH50" s="63"/>
      <c r="AI50" s="63"/>
      <c r="AJ50" s="63"/>
      <c r="AK50" s="63"/>
      <c r="AL50" s="63"/>
      <c r="AM50" s="63"/>
      <c r="AN50" s="63"/>
      <c r="AO50" s="63"/>
      <c r="AP50" s="63"/>
    </row>
    <row r="51" spans="1:42" ht="16.2" customHeight="1">
      <c r="A51" s="910" t="s">
        <v>792</v>
      </c>
      <c r="B51" s="911"/>
      <c r="C51" s="912"/>
      <c r="D51" s="92">
        <v>151250</v>
      </c>
      <c r="E51" s="150"/>
      <c r="F51" s="98"/>
      <c r="G51" s="841" t="s">
        <v>793</v>
      </c>
      <c r="H51" s="842"/>
      <c r="I51" s="842"/>
      <c r="J51" s="842"/>
      <c r="K51" s="842"/>
      <c r="L51" s="842"/>
      <c r="M51" s="842"/>
      <c r="N51" s="843"/>
      <c r="O51" s="271"/>
      <c r="P51" s="181"/>
      <c r="Q51" s="181"/>
      <c r="R51" s="181"/>
      <c r="S51" s="168"/>
      <c r="T51" s="168"/>
      <c r="U51" s="168"/>
      <c r="V51" s="168"/>
      <c r="W51" s="168"/>
      <c r="X51" s="168"/>
      <c r="Y51" s="168"/>
      <c r="Z51" s="168"/>
      <c r="AA51" s="168"/>
      <c r="AB51" s="181"/>
      <c r="AD51" s="179"/>
      <c r="AE51" s="179"/>
      <c r="AF51" s="179"/>
      <c r="AG51" s="63"/>
      <c r="AH51" s="63"/>
      <c r="AI51" s="63"/>
      <c r="AJ51" s="63"/>
      <c r="AK51" s="63"/>
      <c r="AL51" s="63"/>
      <c r="AM51" s="63"/>
      <c r="AN51" s="63"/>
      <c r="AO51" s="63"/>
      <c r="AP51" s="63"/>
    </row>
    <row r="52" spans="1:42" ht="16.2" customHeight="1">
      <c r="A52" s="899" t="s">
        <v>112</v>
      </c>
      <c r="B52" s="900"/>
      <c r="C52" s="900"/>
      <c r="D52" s="92">
        <f>SUM(D41:D51)</f>
        <v>28783840</v>
      </c>
      <c r="E52" s="93">
        <f>SUM(E33:E51)-E41</f>
        <v>2450010</v>
      </c>
      <c r="F52" s="93">
        <f>SUM(F33:F51)-F41</f>
        <v>244990</v>
      </c>
      <c r="G52" s="881"/>
      <c r="H52" s="881"/>
      <c r="I52" s="881"/>
      <c r="J52" s="881"/>
      <c r="K52" s="881"/>
      <c r="L52" s="881"/>
      <c r="M52" s="881"/>
      <c r="N52" s="882"/>
      <c r="O52" s="291">
        <f>SUM(O41:O45)</f>
        <v>31233850</v>
      </c>
      <c r="P52" s="183"/>
      <c r="Q52" s="183"/>
      <c r="R52" s="183"/>
      <c r="S52" s="170"/>
      <c r="T52" s="170"/>
      <c r="U52" s="170"/>
      <c r="V52" s="170"/>
      <c r="W52" s="170"/>
      <c r="X52" s="170"/>
      <c r="Y52" s="170"/>
      <c r="Z52" s="170"/>
      <c r="AA52" s="170"/>
      <c r="AB52" s="183"/>
      <c r="AD52" s="179"/>
      <c r="AE52" s="179"/>
      <c r="AF52" s="179"/>
      <c r="AG52" s="63"/>
      <c r="AH52" s="63"/>
      <c r="AI52" s="63"/>
      <c r="AJ52" s="63"/>
      <c r="AK52" s="63"/>
      <c r="AL52" s="63"/>
      <c r="AM52" s="63"/>
      <c r="AN52" s="63"/>
      <c r="AO52" s="63"/>
      <c r="AP52" s="63"/>
    </row>
    <row r="53" spans="1:42" s="292" customFormat="1" ht="15.6" customHeight="1">
      <c r="A53" s="294"/>
      <c r="B53" s="294"/>
      <c r="C53" s="294"/>
      <c r="D53" s="295"/>
      <c r="E53" s="296"/>
      <c r="F53" s="296"/>
      <c r="G53" s="89"/>
      <c r="H53" s="89"/>
      <c r="I53" s="89"/>
      <c r="J53" s="89"/>
      <c r="K53" s="89"/>
      <c r="L53" s="89"/>
      <c r="M53" s="89"/>
      <c r="N53" s="89"/>
      <c r="O53" s="291"/>
      <c r="P53" s="183"/>
      <c r="Q53" s="183"/>
      <c r="R53" s="183"/>
      <c r="S53" s="170"/>
      <c r="T53" s="170"/>
      <c r="U53" s="170"/>
      <c r="V53" s="170"/>
      <c r="W53" s="170"/>
      <c r="X53" s="170"/>
      <c r="Y53" s="170"/>
      <c r="Z53" s="170"/>
      <c r="AA53" s="170"/>
      <c r="AB53" s="183"/>
      <c r="AC53" s="172"/>
      <c r="AD53" s="179"/>
      <c r="AE53" s="179"/>
      <c r="AF53" s="179"/>
      <c r="AG53" s="63"/>
      <c r="AH53" s="63"/>
      <c r="AI53" s="63"/>
      <c r="AJ53" s="63"/>
      <c r="AK53" s="63"/>
      <c r="AL53" s="63"/>
      <c r="AM53" s="63"/>
      <c r="AN53" s="63"/>
      <c r="AO53" s="63"/>
      <c r="AP53" s="63"/>
    </row>
    <row r="54" spans="1:42" s="70" customFormat="1" ht="16.2" customHeight="1">
      <c r="C54" s="100"/>
      <c r="E54" s="293"/>
      <c r="F54" s="293"/>
      <c r="G54" s="293"/>
      <c r="H54" s="100"/>
      <c r="I54" s="100"/>
      <c r="J54" s="100"/>
      <c r="K54" s="100"/>
      <c r="L54" s="100"/>
      <c r="N54" s="293"/>
      <c r="O54" s="293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175"/>
      <c r="AC54" s="188"/>
      <c r="AD54" s="306"/>
      <c r="AE54" s="306"/>
      <c r="AF54" s="306"/>
      <c r="AG54" s="305"/>
      <c r="AH54" s="305"/>
      <c r="AI54" s="305"/>
      <c r="AJ54" s="305"/>
      <c r="AK54" s="305"/>
      <c r="AL54" s="305"/>
      <c r="AM54" s="305"/>
      <c r="AN54" s="305"/>
      <c r="AO54" s="305"/>
      <c r="AP54" s="305"/>
    </row>
  </sheetData>
  <mergeCells count="134">
    <mergeCell ref="D2:J2"/>
    <mergeCell ref="A30:N30"/>
    <mergeCell ref="H9:J9"/>
    <mergeCell ref="E9:G9"/>
    <mergeCell ref="B36:C36"/>
    <mergeCell ref="A32:C32"/>
    <mergeCell ref="A52:C52"/>
    <mergeCell ref="A48:C48"/>
    <mergeCell ref="G48:N48"/>
    <mergeCell ref="A44:C44"/>
    <mergeCell ref="A46:C46"/>
    <mergeCell ref="A45:C45"/>
    <mergeCell ref="E26:G26"/>
    <mergeCell ref="B37:C37"/>
    <mergeCell ref="E28:G28"/>
    <mergeCell ref="A28:C28"/>
    <mergeCell ref="A31:C31"/>
    <mergeCell ref="K26:M26"/>
    <mergeCell ref="H26:J26"/>
    <mergeCell ref="B33:C33"/>
    <mergeCell ref="M31:N31"/>
    <mergeCell ref="G45:N45"/>
    <mergeCell ref="A51:C51"/>
    <mergeCell ref="G46:N46"/>
    <mergeCell ref="G52:N52"/>
    <mergeCell ref="A42:C42"/>
    <mergeCell ref="G47:N47"/>
    <mergeCell ref="G50:N50"/>
    <mergeCell ref="A47:C47"/>
    <mergeCell ref="A50:C50"/>
    <mergeCell ref="A37:A40"/>
    <mergeCell ref="B38:C38"/>
    <mergeCell ref="B40:C40"/>
    <mergeCell ref="A49:C49"/>
    <mergeCell ref="G49:N49"/>
    <mergeCell ref="E27:G27"/>
    <mergeCell ref="A33:A36"/>
    <mergeCell ref="G32:N32"/>
    <mergeCell ref="B34:C34"/>
    <mergeCell ref="A43:C43"/>
    <mergeCell ref="B39:C39"/>
    <mergeCell ref="B35:C35"/>
    <mergeCell ref="G41:N41"/>
    <mergeCell ref="A41:C41"/>
    <mergeCell ref="E25:G25"/>
    <mergeCell ref="E21:G21"/>
    <mergeCell ref="K25:M25"/>
    <mergeCell ref="K23:M23"/>
    <mergeCell ref="E23:G23"/>
    <mergeCell ref="H23:J23"/>
    <mergeCell ref="H22:J22"/>
    <mergeCell ref="E22:G22"/>
    <mergeCell ref="H24:J24"/>
    <mergeCell ref="A10:C10"/>
    <mergeCell ref="A8:C8"/>
    <mergeCell ref="E10:G10"/>
    <mergeCell ref="E8:G8"/>
    <mergeCell ref="H18:J18"/>
    <mergeCell ref="K21:M21"/>
    <mergeCell ref="A13:C13"/>
    <mergeCell ref="H15:J15"/>
    <mergeCell ref="A15:C15"/>
    <mergeCell ref="A17:B21"/>
    <mergeCell ref="H20:J20"/>
    <mergeCell ref="K18:M18"/>
    <mergeCell ref="E18:G18"/>
    <mergeCell ref="H19:J19"/>
    <mergeCell ref="E19:G19"/>
    <mergeCell ref="K20:M20"/>
    <mergeCell ref="E20:G20"/>
    <mergeCell ref="A16:C16"/>
    <mergeCell ref="E16:G16"/>
    <mergeCell ref="H16:J16"/>
    <mergeCell ref="K16:M16"/>
    <mergeCell ref="A6:C6"/>
    <mergeCell ref="A9:C9"/>
    <mergeCell ref="G51:N51"/>
    <mergeCell ref="K22:M22"/>
    <mergeCell ref="H27:J27"/>
    <mergeCell ref="K28:M28"/>
    <mergeCell ref="H28:J28"/>
    <mergeCell ref="K27:M27"/>
    <mergeCell ref="K24:M24"/>
    <mergeCell ref="H13:J13"/>
    <mergeCell ref="E14:G14"/>
    <mergeCell ref="K14:M14"/>
    <mergeCell ref="A14:C14"/>
    <mergeCell ref="A22:B27"/>
    <mergeCell ref="H21:J21"/>
    <mergeCell ref="E24:G24"/>
    <mergeCell ref="H7:J7"/>
    <mergeCell ref="K10:M10"/>
    <mergeCell ref="K8:M8"/>
    <mergeCell ref="K9:M9"/>
    <mergeCell ref="E7:G7"/>
    <mergeCell ref="K19:M19"/>
    <mergeCell ref="H25:J25"/>
    <mergeCell ref="A7:C7"/>
    <mergeCell ref="E6:G6"/>
    <mergeCell ref="K15:M15"/>
    <mergeCell ref="H10:J10"/>
    <mergeCell ref="E12:G12"/>
    <mergeCell ref="H12:J12"/>
    <mergeCell ref="E11:G11"/>
    <mergeCell ref="H11:J11"/>
    <mergeCell ref="K13:M13"/>
    <mergeCell ref="K12:M12"/>
    <mergeCell ref="K11:M11"/>
    <mergeCell ref="E13:G13"/>
    <mergeCell ref="E15:G15"/>
    <mergeCell ref="A2:C3"/>
    <mergeCell ref="A4:C4"/>
    <mergeCell ref="H14:J14"/>
    <mergeCell ref="H4:J4"/>
    <mergeCell ref="A11:C11"/>
    <mergeCell ref="A12:C12"/>
    <mergeCell ref="H3:J3"/>
    <mergeCell ref="A5:C5"/>
    <mergeCell ref="N17:N19"/>
    <mergeCell ref="N2:N3"/>
    <mergeCell ref="H8:J8"/>
    <mergeCell ref="E3:G3"/>
    <mergeCell ref="E4:G4"/>
    <mergeCell ref="H17:J17"/>
    <mergeCell ref="K2:M3"/>
    <mergeCell ref="K4:M4"/>
    <mergeCell ref="K7:M7"/>
    <mergeCell ref="K5:M5"/>
    <mergeCell ref="E17:G17"/>
    <mergeCell ref="K17:M17"/>
    <mergeCell ref="K6:M6"/>
    <mergeCell ref="E5:G5"/>
    <mergeCell ref="H5:J5"/>
    <mergeCell ref="H6:J6"/>
  </mergeCells>
  <phoneticPr fontId="2" type="noConversion"/>
  <printOptions horizontalCentered="1"/>
  <pageMargins left="0.2" right="0.23622047244094491" top="0.49" bottom="0.19685039370078741" header="0.19685039370078741" footer="0.19685039370078741"/>
  <pageSetup paperSize="9" scale="98" orientation="portrait" useFirstPageNumber="1" r:id="rId1"/>
  <headerFooter alignWithMargins="0">
    <oddFooter xml:space="preserve">&amp;C-2-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1"/>
  <sheetViews>
    <sheetView workbookViewId="0">
      <selection activeCell="J21" sqref="J21"/>
    </sheetView>
  </sheetViews>
  <sheetFormatPr defaultRowHeight="14.4"/>
  <cols>
    <col min="1" max="1" width="4.59765625" customWidth="1"/>
    <col min="2" max="2" width="6.296875" customWidth="1"/>
    <col min="3" max="3" width="10.796875" customWidth="1"/>
    <col min="4" max="4" width="11.796875" customWidth="1"/>
    <col min="5" max="5" width="9.296875" customWidth="1"/>
    <col min="6" max="8" width="4.296875" customWidth="1"/>
    <col min="9" max="12" width="3.3984375" customWidth="1"/>
    <col min="13" max="13" width="7" customWidth="1"/>
    <col min="14" max="14" width="9.59765625" customWidth="1"/>
  </cols>
  <sheetData>
    <row r="1" spans="1:14" ht="16.8" customHeight="1">
      <c r="A1" s="922" t="s">
        <v>113</v>
      </c>
      <c r="B1" s="922"/>
      <c r="C1" s="922"/>
      <c r="D1" s="922"/>
      <c r="E1" s="922"/>
      <c r="F1" s="922"/>
      <c r="G1" s="922"/>
      <c r="H1" s="100"/>
      <c r="I1" s="70"/>
      <c r="J1" s="431"/>
      <c r="K1" s="431"/>
      <c r="L1" s="70"/>
      <c r="M1" s="70"/>
      <c r="N1" s="70"/>
    </row>
    <row r="2" spans="1:14" ht="16.8" customHeight="1">
      <c r="A2" s="923">
        <v>28617891</v>
      </c>
      <c r="B2" s="923"/>
      <c r="C2" s="923"/>
      <c r="D2" s="101">
        <v>152435.78</v>
      </c>
      <c r="E2" s="102" t="s">
        <v>114</v>
      </c>
      <c r="F2" s="70" t="s">
        <v>115</v>
      </c>
      <c r="G2" s="924">
        <v>187.74</v>
      </c>
      <c r="H2" s="924"/>
      <c r="I2" s="925"/>
      <c r="J2" s="925"/>
      <c r="K2" s="925"/>
      <c r="L2" s="925"/>
      <c r="M2" s="925"/>
      <c r="N2" s="925"/>
    </row>
    <row r="3" spans="1:14" ht="16.8" customHeight="1">
      <c r="A3" s="926">
        <v>2860949</v>
      </c>
      <c r="B3" s="926"/>
      <c r="C3" s="926"/>
      <c r="D3" s="103">
        <v>13934.22</v>
      </c>
      <c r="E3" s="104" t="s">
        <v>116</v>
      </c>
      <c r="F3" s="70" t="s">
        <v>117</v>
      </c>
      <c r="G3" s="924">
        <v>205.32</v>
      </c>
      <c r="H3" s="924"/>
      <c r="I3" s="428"/>
      <c r="J3" s="428"/>
      <c r="K3" s="428"/>
      <c r="L3" s="428"/>
      <c r="M3" s="428"/>
      <c r="N3" s="428"/>
    </row>
    <row r="4" spans="1:14" ht="16.8" customHeight="1">
      <c r="A4" s="927" t="s">
        <v>118</v>
      </c>
      <c r="B4" s="927"/>
      <c r="C4" s="105" t="s">
        <v>119</v>
      </c>
      <c r="D4" s="432" t="s">
        <v>120</v>
      </c>
      <c r="E4" s="913" t="s">
        <v>121</v>
      </c>
      <c r="F4" s="913"/>
      <c r="G4" s="913"/>
      <c r="H4" s="928" t="s">
        <v>122</v>
      </c>
      <c r="I4" s="929"/>
      <c r="J4" s="929"/>
      <c r="K4" s="929"/>
      <c r="L4" s="930"/>
      <c r="M4" s="913" t="s">
        <v>123</v>
      </c>
      <c r="N4" s="913"/>
    </row>
    <row r="5" spans="1:14" ht="16.8" customHeight="1">
      <c r="A5" s="914">
        <v>79.319999999999993</v>
      </c>
      <c r="B5" s="914"/>
      <c r="C5" s="106">
        <v>258</v>
      </c>
      <c r="D5" s="915">
        <f>G2</f>
        <v>187.74</v>
      </c>
      <c r="E5" s="918">
        <f>ROUND(A5*$G$2,-1)</f>
        <v>14890</v>
      </c>
      <c r="F5" s="918"/>
      <c r="G5" s="918"/>
      <c r="H5" s="919">
        <f t="shared" ref="H5:H11" si="0">ROUND(E5*C5,0)</f>
        <v>3841620</v>
      </c>
      <c r="I5" s="920"/>
      <c r="J5" s="920"/>
      <c r="K5" s="920"/>
      <c r="L5" s="921"/>
      <c r="M5" s="107"/>
      <c r="N5" s="108"/>
    </row>
    <row r="6" spans="1:14" ht="16.8" customHeight="1">
      <c r="A6" s="914">
        <v>92.54</v>
      </c>
      <c r="B6" s="914"/>
      <c r="C6" s="106">
        <v>196</v>
      </c>
      <c r="D6" s="916"/>
      <c r="E6" s="918">
        <f t="shared" ref="E6:E9" si="1">ROUND(A6*$G$2,-1)</f>
        <v>17370</v>
      </c>
      <c r="F6" s="918"/>
      <c r="G6" s="918"/>
      <c r="H6" s="919">
        <f t="shared" si="0"/>
        <v>3404520</v>
      </c>
      <c r="I6" s="920"/>
      <c r="J6" s="920"/>
      <c r="K6" s="920"/>
      <c r="L6" s="921"/>
      <c r="M6" s="107"/>
      <c r="N6" s="108"/>
    </row>
    <row r="7" spans="1:14" ht="16.8" customHeight="1">
      <c r="A7" s="914">
        <v>109.07</v>
      </c>
      <c r="B7" s="914"/>
      <c r="C7" s="106">
        <v>815</v>
      </c>
      <c r="D7" s="916"/>
      <c r="E7" s="918">
        <f t="shared" si="1"/>
        <v>20480</v>
      </c>
      <c r="F7" s="918"/>
      <c r="G7" s="918"/>
      <c r="H7" s="919">
        <f t="shared" si="0"/>
        <v>16691200</v>
      </c>
      <c r="I7" s="920"/>
      <c r="J7" s="920"/>
      <c r="K7" s="920"/>
      <c r="L7" s="921"/>
      <c r="M7" s="109"/>
      <c r="N7" s="108"/>
    </row>
    <row r="8" spans="1:14" ht="16.8" customHeight="1">
      <c r="A8" s="914">
        <v>128.9</v>
      </c>
      <c r="B8" s="914"/>
      <c r="C8" s="106">
        <v>68</v>
      </c>
      <c r="D8" s="916"/>
      <c r="E8" s="918">
        <f t="shared" si="1"/>
        <v>24200</v>
      </c>
      <c r="F8" s="918"/>
      <c r="G8" s="918"/>
      <c r="H8" s="919">
        <f t="shared" si="0"/>
        <v>1645600</v>
      </c>
      <c r="I8" s="920"/>
      <c r="J8" s="920"/>
      <c r="K8" s="920"/>
      <c r="L8" s="921"/>
      <c r="M8" s="109"/>
      <c r="N8" s="108"/>
    </row>
    <row r="9" spans="1:14" ht="16.8" customHeight="1" thickBot="1">
      <c r="A9" s="931">
        <v>158.63999999999999</v>
      </c>
      <c r="B9" s="931"/>
      <c r="C9" s="110">
        <v>102</v>
      </c>
      <c r="D9" s="917"/>
      <c r="E9" s="932">
        <f t="shared" si="1"/>
        <v>29780</v>
      </c>
      <c r="F9" s="932"/>
      <c r="G9" s="932"/>
      <c r="H9" s="933">
        <f t="shared" si="0"/>
        <v>3037560</v>
      </c>
      <c r="I9" s="934"/>
      <c r="J9" s="934"/>
      <c r="K9" s="934"/>
      <c r="L9" s="935"/>
      <c r="M9" s="111"/>
      <c r="N9" s="112"/>
    </row>
    <row r="10" spans="1:14" ht="16.8" customHeight="1">
      <c r="A10" s="936">
        <v>188.39</v>
      </c>
      <c r="B10" s="936"/>
      <c r="C10" s="113">
        <v>34</v>
      </c>
      <c r="D10" s="916">
        <f>G3</f>
        <v>205.32</v>
      </c>
      <c r="E10" s="938">
        <f>ROUND(A10*$G$3,-1)</f>
        <v>38680</v>
      </c>
      <c r="F10" s="938"/>
      <c r="G10" s="938"/>
      <c r="H10" s="939">
        <f t="shared" si="0"/>
        <v>1315120</v>
      </c>
      <c r="I10" s="940"/>
      <c r="J10" s="940"/>
      <c r="K10" s="940"/>
      <c r="L10" s="941"/>
      <c r="M10" s="114"/>
      <c r="N10" s="115"/>
    </row>
    <row r="11" spans="1:14" ht="16.8" customHeight="1">
      <c r="A11" s="914">
        <v>221.44</v>
      </c>
      <c r="B11" s="914"/>
      <c r="C11" s="106">
        <v>34</v>
      </c>
      <c r="D11" s="937"/>
      <c r="E11" s="938">
        <f>ROUND(A11*$G$3,-1)</f>
        <v>45470</v>
      </c>
      <c r="F11" s="938"/>
      <c r="G11" s="938"/>
      <c r="H11" s="919">
        <f t="shared" si="0"/>
        <v>1545980</v>
      </c>
      <c r="I11" s="920"/>
      <c r="J11" s="920"/>
      <c r="K11" s="920"/>
      <c r="L11" s="921"/>
      <c r="M11" s="114"/>
      <c r="N11" s="115"/>
    </row>
    <row r="12" spans="1:14" ht="16.8" customHeight="1">
      <c r="A12" s="815" t="s">
        <v>103</v>
      </c>
      <c r="B12" s="815"/>
      <c r="C12" s="427">
        <f>SUM(C5:C11)</f>
        <v>1507</v>
      </c>
      <c r="D12" s="430"/>
      <c r="E12" s="918"/>
      <c r="F12" s="918"/>
      <c r="G12" s="918"/>
      <c r="H12" s="947">
        <f>SUM(H5:H11)</f>
        <v>31481600</v>
      </c>
      <c r="I12" s="948"/>
      <c r="J12" s="948"/>
      <c r="K12" s="948"/>
      <c r="L12" s="949"/>
      <c r="M12" s="116" t="s">
        <v>42</v>
      </c>
      <c r="N12" s="117">
        <f>H12-A2-A3</f>
        <v>2760</v>
      </c>
    </row>
    <row r="13" spans="1:14" ht="16.8" customHeight="1">
      <c r="A13" s="950" t="s">
        <v>210</v>
      </c>
      <c r="B13" s="950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</row>
    <row r="14" spans="1:14" ht="16.8" customHeight="1">
      <c r="A14" s="433"/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</row>
    <row r="15" spans="1:14" ht="16.8" customHeight="1">
      <c r="A15" s="118" t="s">
        <v>126</v>
      </c>
      <c r="B15" s="118"/>
      <c r="C15" s="118"/>
      <c r="D15" s="90" t="s">
        <v>98</v>
      </c>
      <c r="E15" s="90"/>
      <c r="F15" s="951" t="s">
        <v>46</v>
      </c>
      <c r="G15" s="951"/>
      <c r="H15" s="951"/>
      <c r="I15" s="951"/>
      <c r="J15" s="951"/>
      <c r="K15" s="951"/>
      <c r="L15" s="951"/>
      <c r="M15" s="952">
        <f>D18</f>
        <v>26786810</v>
      </c>
      <c r="N15" s="952"/>
    </row>
    <row r="16" spans="1:14" ht="16.8" customHeight="1">
      <c r="A16" s="68" t="s">
        <v>127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ht="16.8" customHeight="1" thickBot="1">
      <c r="A17" s="942" t="s">
        <v>128</v>
      </c>
      <c r="B17" s="942"/>
      <c r="C17" s="942"/>
      <c r="D17" s="942" t="s">
        <v>129</v>
      </c>
      <c r="E17" s="942"/>
      <c r="F17" s="942"/>
      <c r="G17" s="942" t="s">
        <v>130</v>
      </c>
      <c r="H17" s="942"/>
      <c r="I17" s="942"/>
      <c r="J17" s="942"/>
      <c r="K17" s="942"/>
      <c r="L17" s="942"/>
      <c r="M17" s="942"/>
      <c r="N17" s="942"/>
    </row>
    <row r="18" spans="1:14" ht="16.8" customHeight="1" thickTop="1">
      <c r="A18" s="943" t="s">
        <v>131</v>
      </c>
      <c r="B18" s="943"/>
      <c r="C18" s="943"/>
      <c r="D18" s="836">
        <v>26786810</v>
      </c>
      <c r="E18" s="836"/>
      <c r="F18" s="836"/>
      <c r="G18" s="944" t="s">
        <v>427</v>
      </c>
      <c r="H18" s="945"/>
      <c r="I18" s="945"/>
      <c r="J18" s="945"/>
      <c r="K18" s="945"/>
      <c r="L18" s="945"/>
      <c r="M18" s="945"/>
      <c r="N18" s="946"/>
    </row>
    <row r="19" spans="1:14" ht="16.8" customHeight="1">
      <c r="A19" s="68" t="s">
        <v>45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4" ht="16.8" customHeight="1">
      <c r="A20" s="923">
        <v>24339460</v>
      </c>
      <c r="B20" s="923"/>
      <c r="C20" s="923"/>
      <c r="D20" s="101">
        <v>152435.78</v>
      </c>
      <c r="E20" s="102" t="s">
        <v>114</v>
      </c>
      <c r="F20" s="70" t="s">
        <v>115</v>
      </c>
      <c r="G20" s="924">
        <f>ROUND(A20/D20,2)</f>
        <v>159.66999999999999</v>
      </c>
      <c r="H20" s="924"/>
      <c r="I20" s="925"/>
      <c r="J20" s="925"/>
      <c r="K20" s="925"/>
      <c r="L20" s="925"/>
      <c r="M20" s="925"/>
      <c r="N20" s="925"/>
    </row>
    <row r="21" spans="1:14" ht="16.8" customHeight="1">
      <c r="A21" s="926">
        <v>2447350</v>
      </c>
      <c r="B21" s="926"/>
      <c r="C21" s="926"/>
      <c r="D21" s="103">
        <v>13934.22</v>
      </c>
      <c r="E21" s="104" t="s">
        <v>116</v>
      </c>
      <c r="F21" s="70" t="s">
        <v>117</v>
      </c>
      <c r="G21" s="953">
        <v>175.6</v>
      </c>
      <c r="H21" s="953"/>
      <c r="I21" s="428"/>
      <c r="J21" s="428"/>
      <c r="K21" s="428"/>
      <c r="L21" s="428"/>
      <c r="M21" s="428"/>
      <c r="N21" s="428"/>
    </row>
    <row r="22" spans="1:14" ht="16.8" customHeight="1">
      <c r="A22" s="927" t="s">
        <v>118</v>
      </c>
      <c r="B22" s="927"/>
      <c r="C22" s="105" t="s">
        <v>119</v>
      </c>
      <c r="D22" s="432" t="s">
        <v>120</v>
      </c>
      <c r="E22" s="913" t="s">
        <v>121</v>
      </c>
      <c r="F22" s="913"/>
      <c r="G22" s="913"/>
      <c r="H22" s="928" t="s">
        <v>122</v>
      </c>
      <c r="I22" s="929"/>
      <c r="J22" s="929"/>
      <c r="K22" s="929"/>
      <c r="L22" s="930"/>
      <c r="M22" s="913" t="s">
        <v>123</v>
      </c>
      <c r="N22" s="913"/>
    </row>
    <row r="23" spans="1:14" ht="16.8" customHeight="1">
      <c r="A23" s="914">
        <v>79.319999999999993</v>
      </c>
      <c r="B23" s="914"/>
      <c r="C23" s="106">
        <v>258</v>
      </c>
      <c r="D23" s="915">
        <f>G20</f>
        <v>159.66999999999999</v>
      </c>
      <c r="E23" s="918">
        <v>12660</v>
      </c>
      <c r="F23" s="918"/>
      <c r="G23" s="918"/>
      <c r="H23" s="919">
        <f t="shared" ref="H23:H29" si="2">E23*C23</f>
        <v>3266280</v>
      </c>
      <c r="I23" s="920"/>
      <c r="J23" s="920"/>
      <c r="K23" s="920"/>
      <c r="L23" s="921"/>
      <c r="M23" s="955"/>
      <c r="N23" s="955"/>
    </row>
    <row r="24" spans="1:14" ht="16.8" customHeight="1">
      <c r="A24" s="914">
        <v>92.54</v>
      </c>
      <c r="B24" s="914"/>
      <c r="C24" s="106">
        <v>196</v>
      </c>
      <c r="D24" s="916"/>
      <c r="E24" s="918">
        <v>14770</v>
      </c>
      <c r="F24" s="918"/>
      <c r="G24" s="918"/>
      <c r="H24" s="919">
        <f t="shared" si="2"/>
        <v>2894920</v>
      </c>
      <c r="I24" s="920"/>
      <c r="J24" s="920"/>
      <c r="K24" s="920"/>
      <c r="L24" s="921"/>
      <c r="M24" s="954"/>
      <c r="N24" s="954"/>
    </row>
    <row r="25" spans="1:14" ht="16.8" customHeight="1">
      <c r="A25" s="914">
        <v>109.07</v>
      </c>
      <c r="B25" s="914"/>
      <c r="C25" s="106">
        <v>815</v>
      </c>
      <c r="D25" s="916"/>
      <c r="E25" s="918">
        <v>17410</v>
      </c>
      <c r="F25" s="918"/>
      <c r="G25" s="918"/>
      <c r="H25" s="919">
        <f t="shared" si="2"/>
        <v>14189150</v>
      </c>
      <c r="I25" s="920"/>
      <c r="J25" s="920"/>
      <c r="K25" s="920"/>
      <c r="L25" s="921"/>
      <c r="M25" s="954"/>
      <c r="N25" s="954"/>
    </row>
    <row r="26" spans="1:14" ht="16.8" customHeight="1">
      <c r="A26" s="914">
        <v>128.9</v>
      </c>
      <c r="B26" s="914"/>
      <c r="C26" s="106">
        <v>68</v>
      </c>
      <c r="D26" s="916"/>
      <c r="E26" s="918">
        <f t="shared" ref="E26:E27" si="3">ROUND(A26*$G$20,-1)</f>
        <v>20580</v>
      </c>
      <c r="F26" s="918"/>
      <c r="G26" s="918"/>
      <c r="H26" s="919">
        <f t="shared" si="2"/>
        <v>1399440</v>
      </c>
      <c r="I26" s="920"/>
      <c r="J26" s="920"/>
      <c r="K26" s="920"/>
      <c r="L26" s="921"/>
      <c r="M26" s="954"/>
      <c r="N26" s="954"/>
    </row>
    <row r="27" spans="1:14" ht="16.8" customHeight="1" thickBot="1">
      <c r="A27" s="931">
        <v>158.63999999999999</v>
      </c>
      <c r="B27" s="931"/>
      <c r="C27" s="110">
        <v>102</v>
      </c>
      <c r="D27" s="917"/>
      <c r="E27" s="958">
        <f t="shared" si="3"/>
        <v>25330</v>
      </c>
      <c r="F27" s="958"/>
      <c r="G27" s="958"/>
      <c r="H27" s="933">
        <f t="shared" si="2"/>
        <v>2583660</v>
      </c>
      <c r="I27" s="934"/>
      <c r="J27" s="934"/>
      <c r="K27" s="934"/>
      <c r="L27" s="935"/>
      <c r="M27" s="959"/>
      <c r="N27" s="959"/>
    </row>
    <row r="28" spans="1:14" ht="16.8" customHeight="1">
      <c r="A28" s="936">
        <v>188.39</v>
      </c>
      <c r="B28" s="936"/>
      <c r="C28" s="113">
        <v>34</v>
      </c>
      <c r="D28" s="937">
        <f>G21</f>
        <v>175.6</v>
      </c>
      <c r="E28" s="961">
        <v>33080</v>
      </c>
      <c r="F28" s="961"/>
      <c r="G28" s="961"/>
      <c r="H28" s="939">
        <f t="shared" si="2"/>
        <v>1124720</v>
      </c>
      <c r="I28" s="940"/>
      <c r="J28" s="940"/>
      <c r="K28" s="940"/>
      <c r="L28" s="941"/>
      <c r="M28" s="962"/>
      <c r="N28" s="963"/>
    </row>
    <row r="29" spans="1:14" ht="16.8" customHeight="1">
      <c r="A29" s="914">
        <v>221.44</v>
      </c>
      <c r="B29" s="914"/>
      <c r="C29" s="106">
        <v>34</v>
      </c>
      <c r="D29" s="960"/>
      <c r="E29" s="918">
        <f>ROUND(A29*$G$21,-1)</f>
        <v>38880</v>
      </c>
      <c r="F29" s="918"/>
      <c r="G29" s="918"/>
      <c r="H29" s="919">
        <f t="shared" si="2"/>
        <v>1321920</v>
      </c>
      <c r="I29" s="920"/>
      <c r="J29" s="920"/>
      <c r="K29" s="920"/>
      <c r="L29" s="921"/>
      <c r="M29" s="956"/>
      <c r="N29" s="957"/>
    </row>
    <row r="30" spans="1:14" ht="16.8" customHeight="1">
      <c r="A30" s="815" t="s">
        <v>103</v>
      </c>
      <c r="B30" s="815"/>
      <c r="C30" s="427">
        <f>SUM(C23:C29)</f>
        <v>1507</v>
      </c>
      <c r="D30" s="430"/>
      <c r="E30" s="918"/>
      <c r="F30" s="918"/>
      <c r="G30" s="918"/>
      <c r="H30" s="947">
        <f>SUM(H23:H29)</f>
        <v>26780090</v>
      </c>
      <c r="I30" s="948"/>
      <c r="J30" s="948"/>
      <c r="K30" s="948"/>
      <c r="L30" s="949"/>
      <c r="M30" s="426" t="s">
        <v>42</v>
      </c>
      <c r="N30" s="424">
        <f>H30-A20-A21</f>
        <v>-6720</v>
      </c>
    </row>
    <row r="31" spans="1:14" ht="16.8" customHeight="1">
      <c r="A31" s="965" t="s">
        <v>211</v>
      </c>
      <c r="B31" s="965"/>
      <c r="C31" s="965"/>
      <c r="D31" s="965"/>
      <c r="E31" s="965"/>
      <c r="F31" s="965"/>
      <c r="G31" s="965"/>
      <c r="H31" s="965"/>
      <c r="I31" s="965"/>
      <c r="J31" s="965"/>
      <c r="K31" s="965"/>
      <c r="L31" s="965"/>
      <c r="M31" s="965"/>
      <c r="N31" s="965"/>
    </row>
    <row r="32" spans="1:14" ht="16.8" customHeight="1">
      <c r="A32" s="433"/>
      <c r="B32" s="433"/>
      <c r="C32" s="433"/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</row>
    <row r="33" spans="1:14" ht="16.8" customHeight="1">
      <c r="A33" s="429" t="s">
        <v>135</v>
      </c>
      <c r="B33" s="429"/>
      <c r="C33" s="429"/>
      <c r="D33" s="90" t="s">
        <v>98</v>
      </c>
      <c r="E33" s="90"/>
      <c r="F33" s="90"/>
      <c r="G33" s="90"/>
      <c r="H33" s="90"/>
      <c r="I33" s="90"/>
      <c r="J33" s="90"/>
      <c r="K33" s="90"/>
      <c r="L33" s="423"/>
      <c r="M33" s="952">
        <v>26739459</v>
      </c>
      <c r="N33" s="952"/>
    </row>
    <row r="34" spans="1:14" ht="16.8" customHeight="1">
      <c r="A34" s="68" t="s">
        <v>127</v>
      </c>
      <c r="B34" s="429"/>
      <c r="C34" s="429"/>
      <c r="D34" s="63"/>
      <c r="E34" s="63"/>
      <c r="F34" s="63"/>
      <c r="G34" s="63"/>
      <c r="H34" s="63"/>
      <c r="I34" s="63"/>
      <c r="J34" s="63"/>
      <c r="K34" s="63"/>
      <c r="L34" s="425"/>
      <c r="M34" s="425"/>
      <c r="N34" s="425"/>
    </row>
    <row r="35" spans="1:14" ht="16.8" customHeight="1" thickBot="1">
      <c r="A35" s="942" t="s">
        <v>128</v>
      </c>
      <c r="B35" s="942"/>
      <c r="C35" s="942"/>
      <c r="D35" s="942" t="s">
        <v>129</v>
      </c>
      <c r="E35" s="942"/>
      <c r="F35" s="942"/>
      <c r="G35" s="942" t="s">
        <v>130</v>
      </c>
      <c r="H35" s="942"/>
      <c r="I35" s="942"/>
      <c r="J35" s="942"/>
      <c r="K35" s="942"/>
      <c r="L35" s="942"/>
      <c r="M35" s="942"/>
      <c r="N35" s="942"/>
    </row>
    <row r="36" spans="1:14" ht="16.8" customHeight="1" thickTop="1">
      <c r="A36" s="943" t="s">
        <v>138</v>
      </c>
      <c r="B36" s="943"/>
      <c r="C36" s="943"/>
      <c r="D36" s="836">
        <v>26746427</v>
      </c>
      <c r="E36" s="836"/>
      <c r="F36" s="836"/>
      <c r="G36" s="966" t="s">
        <v>428</v>
      </c>
      <c r="H36" s="967"/>
      <c r="I36" s="967"/>
      <c r="J36" s="967"/>
      <c r="K36" s="967"/>
      <c r="L36" s="967"/>
      <c r="M36" s="967"/>
      <c r="N36" s="968"/>
    </row>
    <row r="37" spans="1:14" ht="16.8" customHeight="1">
      <c r="A37" s="964" t="s">
        <v>45</v>
      </c>
      <c r="B37" s="964"/>
      <c r="C37" s="964"/>
      <c r="D37" s="964"/>
      <c r="E37" s="964"/>
      <c r="F37" s="964"/>
      <c r="G37" s="964"/>
      <c r="H37" s="964"/>
      <c r="I37" s="964"/>
      <c r="J37" s="964"/>
      <c r="K37" s="964"/>
      <c r="L37" s="964"/>
      <c r="M37" s="964"/>
      <c r="N37" s="964"/>
    </row>
    <row r="38" spans="1:14" ht="16.8" customHeight="1">
      <c r="A38" s="923">
        <v>24296433</v>
      </c>
      <c r="B38" s="923"/>
      <c r="C38" s="923"/>
      <c r="D38" s="101">
        <v>152435.78</v>
      </c>
      <c r="E38" s="102" t="s">
        <v>114</v>
      </c>
      <c r="F38" s="70" t="s">
        <v>115</v>
      </c>
      <c r="G38" s="924">
        <f>ROUND(A38/D38,2)</f>
        <v>159.38999999999999</v>
      </c>
      <c r="H38" s="924"/>
      <c r="I38" s="925"/>
      <c r="J38" s="925"/>
      <c r="K38" s="925"/>
      <c r="L38" s="925"/>
      <c r="M38" s="925"/>
      <c r="N38" s="925"/>
    </row>
    <row r="39" spans="1:14" ht="16.8" customHeight="1">
      <c r="A39" s="926">
        <v>2443026</v>
      </c>
      <c r="B39" s="926"/>
      <c r="C39" s="926"/>
      <c r="D39" s="103">
        <v>13934.22</v>
      </c>
      <c r="E39" s="104" t="s">
        <v>116</v>
      </c>
      <c r="F39" s="70" t="s">
        <v>117</v>
      </c>
      <c r="G39" s="953">
        <v>175.33</v>
      </c>
      <c r="H39" s="953"/>
      <c r="I39" s="428"/>
      <c r="J39" s="428"/>
      <c r="K39" s="428"/>
      <c r="L39" s="428"/>
      <c r="M39" s="428"/>
      <c r="N39" s="428"/>
    </row>
    <row r="40" spans="1:14" ht="16.8" customHeight="1">
      <c r="A40" s="927" t="s">
        <v>118</v>
      </c>
      <c r="B40" s="927"/>
      <c r="C40" s="105" t="s">
        <v>119</v>
      </c>
      <c r="D40" s="432" t="s">
        <v>120</v>
      </c>
      <c r="E40" s="913" t="s">
        <v>121</v>
      </c>
      <c r="F40" s="913"/>
      <c r="G40" s="913"/>
      <c r="H40" s="928" t="s">
        <v>122</v>
      </c>
      <c r="I40" s="929"/>
      <c r="J40" s="929"/>
      <c r="K40" s="929"/>
      <c r="L40" s="930"/>
      <c r="M40" s="913" t="s">
        <v>130</v>
      </c>
      <c r="N40" s="913"/>
    </row>
    <row r="41" spans="1:14" ht="16.8" customHeight="1">
      <c r="A41" s="914">
        <v>79.319999999999993</v>
      </c>
      <c r="B41" s="914"/>
      <c r="C41" s="106">
        <v>258</v>
      </c>
      <c r="D41" s="915">
        <f>G38</f>
        <v>159.38999999999999</v>
      </c>
      <c r="E41" s="918">
        <f>ROUND(A41*$G$38,-1)</f>
        <v>12640</v>
      </c>
      <c r="F41" s="918"/>
      <c r="G41" s="918"/>
      <c r="H41" s="919">
        <f t="shared" ref="H41:H46" si="4">ROUND(E41*C41,0)</f>
        <v>3261120</v>
      </c>
      <c r="I41" s="920"/>
      <c r="J41" s="920"/>
      <c r="K41" s="920"/>
      <c r="L41" s="921"/>
      <c r="M41" s="955"/>
      <c r="N41" s="955"/>
    </row>
    <row r="42" spans="1:14" ht="16.8" customHeight="1">
      <c r="A42" s="914">
        <v>92.54</v>
      </c>
      <c r="B42" s="914"/>
      <c r="C42" s="106">
        <v>196</v>
      </c>
      <c r="D42" s="916"/>
      <c r="E42" s="918">
        <f>ROUND(A42*$G$38,-1)</f>
        <v>14750</v>
      </c>
      <c r="F42" s="918"/>
      <c r="G42" s="918"/>
      <c r="H42" s="919">
        <f t="shared" si="4"/>
        <v>2891000</v>
      </c>
      <c r="I42" s="920"/>
      <c r="J42" s="920"/>
      <c r="K42" s="920"/>
      <c r="L42" s="921"/>
      <c r="M42" s="954"/>
      <c r="N42" s="954"/>
    </row>
    <row r="43" spans="1:14" ht="16.8" customHeight="1">
      <c r="A43" s="914">
        <v>109.07</v>
      </c>
      <c r="B43" s="914"/>
      <c r="C43" s="106">
        <v>815</v>
      </c>
      <c r="D43" s="916"/>
      <c r="E43" s="918">
        <f>ROUND(A43*$G$38,-1)</f>
        <v>17380</v>
      </c>
      <c r="F43" s="918"/>
      <c r="G43" s="918"/>
      <c r="H43" s="919">
        <f t="shared" si="4"/>
        <v>14164700</v>
      </c>
      <c r="I43" s="920"/>
      <c r="J43" s="920"/>
      <c r="K43" s="920"/>
      <c r="L43" s="921"/>
      <c r="M43" s="954"/>
      <c r="N43" s="954"/>
    </row>
    <row r="44" spans="1:14" ht="16.8" customHeight="1">
      <c r="A44" s="914">
        <v>128.9</v>
      </c>
      <c r="B44" s="914"/>
      <c r="C44" s="106">
        <v>68</v>
      </c>
      <c r="D44" s="916"/>
      <c r="E44" s="918">
        <f>ROUND(A44*$G$38,-1)</f>
        <v>20550</v>
      </c>
      <c r="F44" s="918"/>
      <c r="G44" s="918"/>
      <c r="H44" s="919">
        <f t="shared" si="4"/>
        <v>1397400</v>
      </c>
      <c r="I44" s="920"/>
      <c r="J44" s="920"/>
      <c r="K44" s="920"/>
      <c r="L44" s="921"/>
      <c r="M44" s="954"/>
      <c r="N44" s="954"/>
    </row>
    <row r="45" spans="1:14" ht="16.8" customHeight="1" thickBot="1">
      <c r="A45" s="931">
        <v>158.63999999999999</v>
      </c>
      <c r="B45" s="931"/>
      <c r="C45" s="110">
        <v>102</v>
      </c>
      <c r="D45" s="917"/>
      <c r="E45" s="958">
        <f>ROUND(A45*$G$38,-1)</f>
        <v>25290</v>
      </c>
      <c r="F45" s="958"/>
      <c r="G45" s="958"/>
      <c r="H45" s="933">
        <f t="shared" si="4"/>
        <v>2579580</v>
      </c>
      <c r="I45" s="934"/>
      <c r="J45" s="934"/>
      <c r="K45" s="934"/>
      <c r="L45" s="935"/>
      <c r="M45" s="959"/>
      <c r="N45" s="959"/>
    </row>
    <row r="46" spans="1:14" ht="16.8" customHeight="1">
      <c r="A46" s="936">
        <v>188.39</v>
      </c>
      <c r="B46" s="936"/>
      <c r="C46" s="113">
        <v>34</v>
      </c>
      <c r="D46" s="937">
        <f>G39</f>
        <v>175.33</v>
      </c>
      <c r="E46" s="961">
        <f>ROUND(A46*$G$39,-1)</f>
        <v>33030</v>
      </c>
      <c r="F46" s="961"/>
      <c r="G46" s="961"/>
      <c r="H46" s="919">
        <f t="shared" si="4"/>
        <v>1123020</v>
      </c>
      <c r="I46" s="920"/>
      <c r="J46" s="920"/>
      <c r="K46" s="920"/>
      <c r="L46" s="921"/>
      <c r="M46" s="962"/>
      <c r="N46" s="963"/>
    </row>
    <row r="47" spans="1:14" ht="16.8" customHeight="1">
      <c r="A47" s="914">
        <v>221.44</v>
      </c>
      <c r="B47" s="914"/>
      <c r="C47" s="106">
        <v>34</v>
      </c>
      <c r="D47" s="960"/>
      <c r="E47" s="918">
        <f>ROUND(A47*$G$39,-1)</f>
        <v>38830</v>
      </c>
      <c r="F47" s="918"/>
      <c r="G47" s="918"/>
      <c r="H47" s="919">
        <f>ROUND(E47*C47,0)</f>
        <v>1320220</v>
      </c>
      <c r="I47" s="920"/>
      <c r="J47" s="920"/>
      <c r="K47" s="920"/>
      <c r="L47" s="921"/>
      <c r="M47" s="956"/>
      <c r="N47" s="957"/>
    </row>
    <row r="48" spans="1:14" ht="16.8" customHeight="1">
      <c r="A48" s="815" t="s">
        <v>103</v>
      </c>
      <c r="B48" s="815"/>
      <c r="C48" s="427">
        <f>SUM(C41:C47)</f>
        <v>1507</v>
      </c>
      <c r="D48" s="430"/>
      <c r="E48" s="918"/>
      <c r="F48" s="918"/>
      <c r="G48" s="918"/>
      <c r="H48" s="947">
        <f>SUM(H41:H47)</f>
        <v>26737040</v>
      </c>
      <c r="I48" s="948"/>
      <c r="J48" s="948"/>
      <c r="K48" s="948"/>
      <c r="L48" s="949"/>
      <c r="M48" s="426" t="s">
        <v>42</v>
      </c>
      <c r="N48" s="424">
        <f>H48-A38-A39</f>
        <v>-2419</v>
      </c>
    </row>
    <row r="49" spans="1:14" ht="16.8" customHeight="1">
      <c r="A49" s="965" t="s">
        <v>212</v>
      </c>
      <c r="B49" s="965"/>
      <c r="C49" s="965"/>
      <c r="D49" s="965"/>
      <c r="E49" s="965"/>
      <c r="F49" s="965"/>
      <c r="G49" s="965"/>
      <c r="H49" s="965"/>
      <c r="I49" s="965"/>
      <c r="J49" s="965"/>
      <c r="K49" s="965"/>
      <c r="L49" s="965"/>
      <c r="M49" s="965"/>
      <c r="N49" s="965"/>
    </row>
    <row r="50" spans="1:14">
      <c r="A50" s="433"/>
      <c r="B50" s="433"/>
      <c r="C50" s="433"/>
      <c r="D50" s="433"/>
      <c r="E50" s="433"/>
      <c r="F50" s="433"/>
      <c r="G50" s="433"/>
      <c r="H50" s="433"/>
      <c r="I50" s="433"/>
      <c r="J50" s="433"/>
      <c r="K50" s="433"/>
      <c r="L50" s="433"/>
      <c r="M50" s="433"/>
      <c r="N50" s="433"/>
    </row>
    <row r="51" spans="1:14">
      <c r="A51" s="433"/>
      <c r="B51" s="433"/>
      <c r="C51" s="433"/>
      <c r="D51" s="433"/>
      <c r="E51" s="433"/>
      <c r="F51" s="433"/>
      <c r="G51" s="433"/>
      <c r="H51" s="433"/>
      <c r="I51" s="433"/>
      <c r="J51" s="433"/>
      <c r="K51" s="433"/>
      <c r="L51" s="433"/>
      <c r="M51" s="433"/>
      <c r="N51" s="433"/>
    </row>
  </sheetData>
  <mergeCells count="139">
    <mergeCell ref="M43:N43"/>
    <mergeCell ref="A48:B48"/>
    <mergeCell ref="E48:G48"/>
    <mergeCell ref="H48:L48"/>
    <mergeCell ref="A49:N49"/>
    <mergeCell ref="A46:B46"/>
    <mergeCell ref="D46:D47"/>
    <mergeCell ref="E46:G46"/>
    <mergeCell ref="H46:L46"/>
    <mergeCell ref="M46:N46"/>
    <mergeCell ref="A47:B47"/>
    <mergeCell ref="E47:G47"/>
    <mergeCell ref="H47:L47"/>
    <mergeCell ref="M47:N47"/>
    <mergeCell ref="A40:B40"/>
    <mergeCell ref="E40:G40"/>
    <mergeCell ref="H40:L40"/>
    <mergeCell ref="M40:N40"/>
    <mergeCell ref="A41:B41"/>
    <mergeCell ref="D41:D45"/>
    <mergeCell ref="E41:G41"/>
    <mergeCell ref="H41:L41"/>
    <mergeCell ref="M41:N41"/>
    <mergeCell ref="A42:B42"/>
    <mergeCell ref="A44:B44"/>
    <mergeCell ref="E44:G44"/>
    <mergeCell ref="H44:L44"/>
    <mergeCell ref="M44:N44"/>
    <mergeCell ref="A45:B45"/>
    <mergeCell ref="E45:G45"/>
    <mergeCell ref="H45:L45"/>
    <mergeCell ref="M45:N45"/>
    <mergeCell ref="E42:G42"/>
    <mergeCell ref="H42:L42"/>
    <mergeCell ref="M42:N42"/>
    <mergeCell ref="A43:B43"/>
    <mergeCell ref="E43:G43"/>
    <mergeCell ref="H43:L43"/>
    <mergeCell ref="A37:N37"/>
    <mergeCell ref="A38:C38"/>
    <mergeCell ref="G38:H38"/>
    <mergeCell ref="I38:N38"/>
    <mergeCell ref="A39:C39"/>
    <mergeCell ref="G39:H39"/>
    <mergeCell ref="A31:N31"/>
    <mergeCell ref="M33:N33"/>
    <mergeCell ref="A35:C35"/>
    <mergeCell ref="D35:F35"/>
    <mergeCell ref="G35:N35"/>
    <mergeCell ref="A36:C36"/>
    <mergeCell ref="D36:F36"/>
    <mergeCell ref="G36:N36"/>
    <mergeCell ref="E29:G29"/>
    <mergeCell ref="H29:L29"/>
    <mergeCell ref="M29:N29"/>
    <mergeCell ref="A30:B30"/>
    <mergeCell ref="E30:G30"/>
    <mergeCell ref="H30:L30"/>
    <mergeCell ref="A27:B27"/>
    <mergeCell ref="E27:G27"/>
    <mergeCell ref="H27:L27"/>
    <mergeCell ref="M27:N27"/>
    <mergeCell ref="A28:B28"/>
    <mergeCell ref="D28:D29"/>
    <mergeCell ref="E28:G28"/>
    <mergeCell ref="H28:L28"/>
    <mergeCell ref="M28:N28"/>
    <mergeCell ref="A29:B29"/>
    <mergeCell ref="E25:G25"/>
    <mergeCell ref="H25:L25"/>
    <mergeCell ref="M25:N25"/>
    <mergeCell ref="A26:B26"/>
    <mergeCell ref="E26:G26"/>
    <mergeCell ref="H26:L26"/>
    <mergeCell ref="M26:N26"/>
    <mergeCell ref="A23:B23"/>
    <mergeCell ref="D23:D27"/>
    <mergeCell ref="E23:G23"/>
    <mergeCell ref="H23:L23"/>
    <mergeCell ref="M23:N23"/>
    <mergeCell ref="A24:B24"/>
    <mergeCell ref="E24:G24"/>
    <mergeCell ref="H24:L24"/>
    <mergeCell ref="M24:N24"/>
    <mergeCell ref="A25:B25"/>
    <mergeCell ref="A20:C20"/>
    <mergeCell ref="G20:H20"/>
    <mergeCell ref="I20:N20"/>
    <mergeCell ref="A21:C21"/>
    <mergeCell ref="G21:H21"/>
    <mergeCell ref="A22:B22"/>
    <mergeCell ref="E22:G22"/>
    <mergeCell ref="H22:L22"/>
    <mergeCell ref="M22:N22"/>
    <mergeCell ref="A17:C17"/>
    <mergeCell ref="D17:F17"/>
    <mergeCell ref="G17:N17"/>
    <mergeCell ref="A18:C18"/>
    <mergeCell ref="D18:F18"/>
    <mergeCell ref="G18:N18"/>
    <mergeCell ref="A12:B12"/>
    <mergeCell ref="E12:G12"/>
    <mergeCell ref="H12:L12"/>
    <mergeCell ref="A13:N13"/>
    <mergeCell ref="F15:L15"/>
    <mergeCell ref="M15:N15"/>
    <mergeCell ref="E9:G9"/>
    <mergeCell ref="H9:L9"/>
    <mergeCell ref="A10:B10"/>
    <mergeCell ref="D10:D11"/>
    <mergeCell ref="E10:G10"/>
    <mergeCell ref="H10:L10"/>
    <mergeCell ref="A11:B11"/>
    <mergeCell ref="E11:G11"/>
    <mergeCell ref="H11:L11"/>
    <mergeCell ref="M4:N4"/>
    <mergeCell ref="A5:B5"/>
    <mergeCell ref="D5:D9"/>
    <mergeCell ref="E5:G5"/>
    <mergeCell ref="H5:L5"/>
    <mergeCell ref="A6:B6"/>
    <mergeCell ref="E6:G6"/>
    <mergeCell ref="A1:G1"/>
    <mergeCell ref="A2:C2"/>
    <mergeCell ref="G2:H2"/>
    <mergeCell ref="I2:N2"/>
    <mergeCell ref="A3:C3"/>
    <mergeCell ref="G3:H3"/>
    <mergeCell ref="H6:L6"/>
    <mergeCell ref="A7:B7"/>
    <mergeCell ref="E7:G7"/>
    <mergeCell ref="H7:L7"/>
    <mergeCell ref="A8:B8"/>
    <mergeCell ref="E8:G8"/>
    <mergeCell ref="H8:L8"/>
    <mergeCell ref="A4:B4"/>
    <mergeCell ref="E4:G4"/>
    <mergeCell ref="H4:L4"/>
    <mergeCell ref="A9:B9"/>
  </mergeCells>
  <phoneticPr fontId="2" type="noConversion"/>
  <pageMargins left="0.23622047244094491" right="0.19685039370078741" top="0.59055118110236227" bottom="0.27559055118110237" header="0.31496062992125984" footer="0.31496062992125984"/>
  <pageSetup paperSize="9" orientation="portrait" verticalDpi="200" r:id="rId1"/>
  <headerFooter>
    <oddFooter>&amp;C-3-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48"/>
  <sheetViews>
    <sheetView topLeftCell="A26" workbookViewId="0">
      <selection sqref="A1:N48"/>
    </sheetView>
  </sheetViews>
  <sheetFormatPr defaultRowHeight="14.4"/>
  <cols>
    <col min="1" max="1" width="5" customWidth="1"/>
    <col min="2" max="2" width="5.296875" customWidth="1"/>
    <col min="4" max="4" width="13.69921875" customWidth="1"/>
    <col min="5" max="5" width="8.19921875" customWidth="1"/>
    <col min="6" max="6" width="5.5" customWidth="1"/>
    <col min="7" max="7" width="4.59765625" customWidth="1"/>
    <col min="8" max="9" width="3.59765625" customWidth="1"/>
    <col min="10" max="10" width="3.19921875" customWidth="1"/>
    <col min="11" max="11" width="3.59765625" customWidth="1"/>
    <col min="12" max="12" width="3" customWidth="1"/>
    <col min="13" max="13" width="8.8984375" customWidth="1"/>
    <col min="14" max="14" width="8.19921875" customWidth="1"/>
  </cols>
  <sheetData>
    <row r="1" spans="1:14" ht="16.8" customHeight="1">
      <c r="A1" s="445" t="s">
        <v>139</v>
      </c>
      <c r="B1" s="445"/>
      <c r="C1" s="445"/>
      <c r="D1" s="90" t="s">
        <v>98</v>
      </c>
      <c r="E1" s="90"/>
      <c r="F1" s="90"/>
      <c r="G1" s="90"/>
      <c r="H1" s="90"/>
      <c r="I1" s="90"/>
      <c r="J1" s="90"/>
      <c r="K1" s="90"/>
      <c r="L1" s="70"/>
      <c r="M1" s="952">
        <f>D4</f>
        <v>642510</v>
      </c>
      <c r="N1" s="952"/>
    </row>
    <row r="2" spans="1:14" ht="16.8" customHeight="1">
      <c r="A2" s="68" t="s">
        <v>127</v>
      </c>
      <c r="B2" s="445"/>
      <c r="C2" s="445"/>
      <c r="D2" s="63"/>
      <c r="E2" s="63"/>
      <c r="F2" s="63"/>
      <c r="G2" s="63"/>
      <c r="H2" s="63"/>
      <c r="I2" s="63"/>
      <c r="J2" s="63"/>
      <c r="K2" s="63"/>
      <c r="L2" s="439"/>
      <c r="M2" s="439"/>
      <c r="N2" s="439"/>
    </row>
    <row r="3" spans="1:14" ht="16.8" customHeight="1" thickBot="1">
      <c r="A3" s="942" t="s">
        <v>136</v>
      </c>
      <c r="B3" s="942"/>
      <c r="C3" s="942"/>
      <c r="D3" s="942" t="s">
        <v>137</v>
      </c>
      <c r="E3" s="942"/>
      <c r="F3" s="942"/>
      <c r="G3" s="942" t="s">
        <v>140</v>
      </c>
      <c r="H3" s="942"/>
      <c r="I3" s="942"/>
      <c r="J3" s="942"/>
      <c r="K3" s="942"/>
      <c r="L3" s="942"/>
      <c r="M3" s="942"/>
      <c r="N3" s="942"/>
    </row>
    <row r="4" spans="1:14" ht="16.8" customHeight="1" thickTop="1">
      <c r="A4" s="943" t="s">
        <v>141</v>
      </c>
      <c r="B4" s="943"/>
      <c r="C4" s="943"/>
      <c r="D4" s="836">
        <v>642510</v>
      </c>
      <c r="E4" s="836"/>
      <c r="F4" s="836"/>
      <c r="G4" s="966" t="s">
        <v>429</v>
      </c>
      <c r="H4" s="967"/>
      <c r="I4" s="967"/>
      <c r="J4" s="967"/>
      <c r="K4" s="967"/>
      <c r="L4" s="967"/>
      <c r="M4" s="967"/>
      <c r="N4" s="968"/>
    </row>
    <row r="5" spans="1:14" ht="16.8" customHeight="1">
      <c r="A5" s="964" t="s">
        <v>142</v>
      </c>
      <c r="B5" s="964"/>
      <c r="C5" s="964"/>
      <c r="D5" s="964"/>
      <c r="E5" s="964"/>
      <c r="F5" s="964"/>
      <c r="G5" s="964"/>
      <c r="H5" s="964"/>
      <c r="I5" s="964"/>
      <c r="J5" s="964"/>
      <c r="K5" s="964"/>
      <c r="L5" s="964"/>
      <c r="M5" s="964"/>
      <c r="N5" s="964"/>
    </row>
    <row r="6" spans="1:14" ht="16.8" customHeight="1">
      <c r="A6" s="972">
        <f>M1</f>
        <v>642510</v>
      </c>
      <c r="B6" s="972"/>
      <c r="C6" s="972"/>
      <c r="D6" s="101">
        <v>166370</v>
      </c>
      <c r="E6" s="121" t="s">
        <v>143</v>
      </c>
      <c r="F6" s="446" t="s">
        <v>132</v>
      </c>
      <c r="G6" s="953">
        <f>ROUND(A6/D6,2)</f>
        <v>3.86</v>
      </c>
      <c r="H6" s="953"/>
      <c r="I6" s="925"/>
      <c r="J6" s="925"/>
      <c r="K6" s="925"/>
      <c r="L6" s="925"/>
      <c r="M6" s="925"/>
      <c r="N6" s="925"/>
    </row>
    <row r="7" spans="1:14" ht="16.8" customHeight="1" thickBot="1">
      <c r="A7" s="973" t="s">
        <v>118</v>
      </c>
      <c r="B7" s="973"/>
      <c r="C7" s="122" t="s">
        <v>119</v>
      </c>
      <c r="D7" s="435" t="s">
        <v>120</v>
      </c>
      <c r="E7" s="816" t="s">
        <v>133</v>
      </c>
      <c r="F7" s="816"/>
      <c r="G7" s="816"/>
      <c r="H7" s="824" t="s">
        <v>122</v>
      </c>
      <c r="I7" s="825"/>
      <c r="J7" s="825"/>
      <c r="K7" s="825"/>
      <c r="L7" s="826"/>
      <c r="M7" s="816" t="s">
        <v>130</v>
      </c>
      <c r="N7" s="816"/>
    </row>
    <row r="8" spans="1:14" ht="16.8" customHeight="1" thickTop="1">
      <c r="A8" s="936">
        <v>79.319999999999993</v>
      </c>
      <c r="B8" s="936"/>
      <c r="C8" s="113">
        <v>258</v>
      </c>
      <c r="D8" s="978">
        <f>G6</f>
        <v>3.86</v>
      </c>
      <c r="E8" s="938">
        <f>ROUND(A8*$G$6,-1)</f>
        <v>310</v>
      </c>
      <c r="F8" s="938"/>
      <c r="G8" s="938"/>
      <c r="H8" s="939">
        <f t="shared" ref="H8:H14" si="0">ROUND(E8*C8,0)</f>
        <v>79980</v>
      </c>
      <c r="I8" s="940"/>
      <c r="J8" s="940"/>
      <c r="K8" s="940"/>
      <c r="L8" s="941"/>
      <c r="M8" s="970"/>
      <c r="N8" s="970"/>
    </row>
    <row r="9" spans="1:14" ht="16.8" customHeight="1">
      <c r="A9" s="914">
        <v>92.54</v>
      </c>
      <c r="B9" s="914"/>
      <c r="C9" s="106">
        <v>196</v>
      </c>
      <c r="D9" s="978"/>
      <c r="E9" s="918">
        <f>ROUND(A9*$G$6,-1)</f>
        <v>360</v>
      </c>
      <c r="F9" s="918"/>
      <c r="G9" s="918"/>
      <c r="H9" s="919">
        <f t="shared" si="0"/>
        <v>70560</v>
      </c>
      <c r="I9" s="920"/>
      <c r="J9" s="920"/>
      <c r="K9" s="920"/>
      <c r="L9" s="921"/>
      <c r="M9" s="969"/>
      <c r="N9" s="969"/>
    </row>
    <row r="10" spans="1:14" ht="16.8" customHeight="1">
      <c r="A10" s="914">
        <v>109.07</v>
      </c>
      <c r="B10" s="914"/>
      <c r="C10" s="106">
        <v>815</v>
      </c>
      <c r="D10" s="978"/>
      <c r="E10" s="918">
        <f t="shared" ref="E10:E14" si="1">ROUND(A10*$G$6,-1)</f>
        <v>420</v>
      </c>
      <c r="F10" s="918"/>
      <c r="G10" s="918"/>
      <c r="H10" s="919">
        <f t="shared" si="0"/>
        <v>342300</v>
      </c>
      <c r="I10" s="920"/>
      <c r="J10" s="920"/>
      <c r="K10" s="920"/>
      <c r="L10" s="921"/>
      <c r="M10" s="969"/>
      <c r="N10" s="969"/>
    </row>
    <row r="11" spans="1:14" ht="16.8" customHeight="1">
      <c r="A11" s="914">
        <v>128.9</v>
      </c>
      <c r="B11" s="914"/>
      <c r="C11" s="106">
        <v>68</v>
      </c>
      <c r="D11" s="978"/>
      <c r="E11" s="918">
        <f t="shared" si="1"/>
        <v>500</v>
      </c>
      <c r="F11" s="918"/>
      <c r="G11" s="918"/>
      <c r="H11" s="919">
        <f t="shared" si="0"/>
        <v>34000</v>
      </c>
      <c r="I11" s="920"/>
      <c r="J11" s="920"/>
      <c r="K11" s="920"/>
      <c r="L11" s="921"/>
      <c r="M11" s="969"/>
      <c r="N11" s="969"/>
    </row>
    <row r="12" spans="1:14" ht="16.8" customHeight="1">
      <c r="A12" s="914">
        <v>158.63999999999999</v>
      </c>
      <c r="B12" s="914"/>
      <c r="C12" s="106">
        <v>102</v>
      </c>
      <c r="D12" s="978"/>
      <c r="E12" s="918">
        <f t="shared" si="1"/>
        <v>610</v>
      </c>
      <c r="F12" s="918"/>
      <c r="G12" s="918"/>
      <c r="H12" s="919">
        <f t="shared" si="0"/>
        <v>62220</v>
      </c>
      <c r="I12" s="920"/>
      <c r="J12" s="920"/>
      <c r="K12" s="920"/>
      <c r="L12" s="921"/>
      <c r="M12" s="969"/>
      <c r="N12" s="969"/>
    </row>
    <row r="13" spans="1:14" ht="16.8" customHeight="1">
      <c r="A13" s="914">
        <v>188.39</v>
      </c>
      <c r="B13" s="914"/>
      <c r="C13" s="106">
        <v>34</v>
      </c>
      <c r="D13" s="978"/>
      <c r="E13" s="918">
        <f t="shared" si="1"/>
        <v>730</v>
      </c>
      <c r="F13" s="918"/>
      <c r="G13" s="918"/>
      <c r="H13" s="919">
        <f t="shared" si="0"/>
        <v>24820</v>
      </c>
      <c r="I13" s="920"/>
      <c r="J13" s="920"/>
      <c r="K13" s="920"/>
      <c r="L13" s="921"/>
      <c r="M13" s="969"/>
      <c r="N13" s="969"/>
    </row>
    <row r="14" spans="1:14" ht="16.8" customHeight="1">
      <c r="A14" s="914">
        <v>221.44</v>
      </c>
      <c r="B14" s="914"/>
      <c r="C14" s="106">
        <v>34</v>
      </c>
      <c r="D14" s="979"/>
      <c r="E14" s="918">
        <f t="shared" si="1"/>
        <v>850</v>
      </c>
      <c r="F14" s="918"/>
      <c r="G14" s="918"/>
      <c r="H14" s="919">
        <f t="shared" si="0"/>
        <v>28900</v>
      </c>
      <c r="I14" s="920"/>
      <c r="J14" s="920"/>
      <c r="K14" s="920"/>
      <c r="L14" s="921"/>
      <c r="M14" s="971"/>
      <c r="N14" s="971"/>
    </row>
    <row r="15" spans="1:14" ht="16.8" customHeight="1">
      <c r="A15" s="815" t="s">
        <v>103</v>
      </c>
      <c r="B15" s="815"/>
      <c r="C15" s="434">
        <f>SUM(C8:C14)</f>
        <v>1507</v>
      </c>
      <c r="D15" s="443"/>
      <c r="E15" s="918"/>
      <c r="F15" s="918"/>
      <c r="G15" s="918"/>
      <c r="H15" s="947">
        <f>SUM(H8:H14)</f>
        <v>642780</v>
      </c>
      <c r="I15" s="948"/>
      <c r="J15" s="948"/>
      <c r="K15" s="948"/>
      <c r="L15" s="949"/>
      <c r="M15" s="438" t="s">
        <v>134</v>
      </c>
      <c r="N15" s="442">
        <f>H15-M1</f>
        <v>270</v>
      </c>
    </row>
    <row r="16" spans="1:14" ht="16.8" customHeight="1">
      <c r="A16" s="70"/>
      <c r="B16" s="70"/>
      <c r="C16" s="100"/>
      <c r="D16" s="70"/>
      <c r="E16" s="297"/>
      <c r="F16" s="297"/>
      <c r="G16" s="297"/>
      <c r="H16" s="298"/>
      <c r="I16" s="298"/>
      <c r="J16" s="298"/>
      <c r="K16" s="298"/>
      <c r="L16" s="298"/>
      <c r="M16" s="70"/>
      <c r="N16" s="293"/>
    </row>
    <row r="17" spans="1:14" ht="16.8" customHeight="1">
      <c r="A17" s="445" t="s">
        <v>144</v>
      </c>
      <c r="B17" s="445"/>
      <c r="C17" s="445"/>
      <c r="D17" s="90" t="s">
        <v>98</v>
      </c>
      <c r="E17" s="90"/>
      <c r="F17" s="90"/>
      <c r="G17" s="90"/>
      <c r="H17" s="90"/>
      <c r="I17" s="90"/>
      <c r="J17" s="90"/>
      <c r="K17" s="90"/>
      <c r="L17" s="70"/>
      <c r="M17" s="952">
        <f>D20</f>
        <v>2479400</v>
      </c>
      <c r="N17" s="952"/>
    </row>
    <row r="18" spans="1:14" ht="16.8" customHeight="1">
      <c r="A18" s="68" t="s">
        <v>127</v>
      </c>
      <c r="B18" s="445"/>
      <c r="C18" s="445"/>
      <c r="D18" s="63"/>
      <c r="E18" s="63"/>
      <c r="F18" s="63"/>
      <c r="G18" s="63"/>
      <c r="H18" s="63"/>
      <c r="I18" s="63"/>
      <c r="J18" s="63"/>
      <c r="K18" s="63"/>
      <c r="L18" s="439"/>
      <c r="M18" s="439"/>
      <c r="N18" s="439"/>
    </row>
    <row r="19" spans="1:14" ht="16.8" customHeight="1" thickBot="1">
      <c r="A19" s="942" t="s">
        <v>136</v>
      </c>
      <c r="B19" s="942"/>
      <c r="C19" s="942"/>
      <c r="D19" s="942" t="s">
        <v>137</v>
      </c>
      <c r="E19" s="942"/>
      <c r="F19" s="942"/>
      <c r="G19" s="942" t="s">
        <v>140</v>
      </c>
      <c r="H19" s="942"/>
      <c r="I19" s="942"/>
      <c r="J19" s="942"/>
      <c r="K19" s="942"/>
      <c r="L19" s="942"/>
      <c r="M19" s="942"/>
      <c r="N19" s="942"/>
    </row>
    <row r="20" spans="1:14" ht="16.8" customHeight="1" thickTop="1" thickBot="1">
      <c r="A20" s="974" t="s">
        <v>145</v>
      </c>
      <c r="B20" s="974"/>
      <c r="C20" s="974"/>
      <c r="D20" s="975">
        <v>2479400</v>
      </c>
      <c r="E20" s="975"/>
      <c r="F20" s="975"/>
      <c r="G20" s="977" t="s">
        <v>855</v>
      </c>
      <c r="H20" s="977"/>
      <c r="I20" s="977"/>
      <c r="J20" s="977"/>
      <c r="K20" s="977"/>
      <c r="L20" s="977"/>
      <c r="M20" s="977"/>
      <c r="N20" s="977"/>
    </row>
    <row r="21" spans="1:14" ht="16.8" customHeight="1" thickTop="1">
      <c r="A21" s="964" t="s">
        <v>45</v>
      </c>
      <c r="B21" s="964"/>
      <c r="C21" s="964"/>
      <c r="D21" s="964"/>
      <c r="E21" s="964"/>
      <c r="F21" s="964"/>
      <c r="G21" s="964"/>
      <c r="H21" s="964"/>
      <c r="I21" s="964"/>
      <c r="J21" s="964"/>
      <c r="K21" s="964"/>
      <c r="L21" s="964"/>
      <c r="M21" s="964"/>
      <c r="N21" s="964"/>
    </row>
    <row r="22" spans="1:14" ht="16.8" customHeight="1">
      <c r="A22" s="972">
        <f>M17</f>
        <v>2479400</v>
      </c>
      <c r="B22" s="972"/>
      <c r="C22" s="972"/>
      <c r="D22" s="101">
        <v>166370</v>
      </c>
      <c r="E22" s="121" t="s">
        <v>143</v>
      </c>
      <c r="F22" s="446" t="s">
        <v>132</v>
      </c>
      <c r="G22" s="953">
        <f>ROUND(A22/D22,2)</f>
        <v>14.9</v>
      </c>
      <c r="H22" s="953"/>
      <c r="I22" s="925"/>
      <c r="J22" s="925"/>
      <c r="K22" s="925"/>
      <c r="L22" s="925"/>
      <c r="M22" s="925"/>
      <c r="N22" s="925"/>
    </row>
    <row r="23" spans="1:14" ht="16.8" customHeight="1" thickBot="1">
      <c r="A23" s="973" t="s">
        <v>118</v>
      </c>
      <c r="B23" s="973"/>
      <c r="C23" s="122" t="s">
        <v>119</v>
      </c>
      <c r="D23" s="435" t="s">
        <v>120</v>
      </c>
      <c r="E23" s="816" t="s">
        <v>133</v>
      </c>
      <c r="F23" s="816"/>
      <c r="G23" s="816"/>
      <c r="H23" s="824" t="s">
        <v>122</v>
      </c>
      <c r="I23" s="825"/>
      <c r="J23" s="825"/>
      <c r="K23" s="825"/>
      <c r="L23" s="826"/>
      <c r="M23" s="816" t="s">
        <v>130</v>
      </c>
      <c r="N23" s="816"/>
    </row>
    <row r="24" spans="1:14" ht="16.8" customHeight="1" thickTop="1">
      <c r="A24" s="936">
        <v>79.319999999999993</v>
      </c>
      <c r="B24" s="936"/>
      <c r="C24" s="113">
        <v>258</v>
      </c>
      <c r="D24" s="916">
        <f>G22</f>
        <v>14.9</v>
      </c>
      <c r="E24" s="938">
        <f>ROUND(A24*$G$22,-1)</f>
        <v>1180</v>
      </c>
      <c r="F24" s="938"/>
      <c r="G24" s="938"/>
      <c r="H24" s="939">
        <f t="shared" ref="H24:H30" si="2">ROUND(E24*C24,0)</f>
        <v>304440</v>
      </c>
      <c r="I24" s="940"/>
      <c r="J24" s="940"/>
      <c r="K24" s="940"/>
      <c r="L24" s="941"/>
      <c r="M24" s="970"/>
      <c r="N24" s="970"/>
    </row>
    <row r="25" spans="1:14" ht="16.8" customHeight="1">
      <c r="A25" s="914">
        <v>92.54</v>
      </c>
      <c r="B25" s="914"/>
      <c r="C25" s="106">
        <v>196</v>
      </c>
      <c r="D25" s="916"/>
      <c r="E25" s="918">
        <f>ROUND(A25*$G$22,-1)</f>
        <v>1380</v>
      </c>
      <c r="F25" s="918"/>
      <c r="G25" s="918"/>
      <c r="H25" s="919">
        <f t="shared" si="2"/>
        <v>270480</v>
      </c>
      <c r="I25" s="920"/>
      <c r="J25" s="920"/>
      <c r="K25" s="920"/>
      <c r="L25" s="921"/>
      <c r="M25" s="969"/>
      <c r="N25" s="969"/>
    </row>
    <row r="26" spans="1:14" ht="16.8" customHeight="1">
      <c r="A26" s="914">
        <v>109.07</v>
      </c>
      <c r="B26" s="914"/>
      <c r="C26" s="106">
        <v>815</v>
      </c>
      <c r="D26" s="916"/>
      <c r="E26" s="918">
        <f t="shared" ref="E26:E30" si="3">ROUND(A26*$G$22,-1)</f>
        <v>1630</v>
      </c>
      <c r="F26" s="918"/>
      <c r="G26" s="918"/>
      <c r="H26" s="919">
        <f t="shared" si="2"/>
        <v>1328450</v>
      </c>
      <c r="I26" s="920"/>
      <c r="J26" s="920"/>
      <c r="K26" s="920"/>
      <c r="L26" s="921"/>
      <c r="M26" s="969"/>
      <c r="N26" s="969"/>
    </row>
    <row r="27" spans="1:14" ht="16.8" customHeight="1">
      <c r="A27" s="914">
        <v>128.9</v>
      </c>
      <c r="B27" s="914"/>
      <c r="C27" s="106">
        <v>68</v>
      </c>
      <c r="D27" s="916"/>
      <c r="E27" s="918">
        <f t="shared" si="3"/>
        <v>1920</v>
      </c>
      <c r="F27" s="918"/>
      <c r="G27" s="918"/>
      <c r="H27" s="919">
        <f t="shared" si="2"/>
        <v>130560</v>
      </c>
      <c r="I27" s="920"/>
      <c r="J27" s="920"/>
      <c r="K27" s="920"/>
      <c r="L27" s="921"/>
      <c r="M27" s="969"/>
      <c r="N27" s="969"/>
    </row>
    <row r="28" spans="1:14" ht="16.8" customHeight="1">
      <c r="A28" s="914">
        <v>158.63999999999999</v>
      </c>
      <c r="B28" s="914"/>
      <c r="C28" s="106">
        <v>102</v>
      </c>
      <c r="D28" s="916"/>
      <c r="E28" s="918">
        <f t="shared" si="3"/>
        <v>2360</v>
      </c>
      <c r="F28" s="918"/>
      <c r="G28" s="918"/>
      <c r="H28" s="919">
        <f t="shared" si="2"/>
        <v>240720</v>
      </c>
      <c r="I28" s="920"/>
      <c r="J28" s="920"/>
      <c r="K28" s="920"/>
      <c r="L28" s="921"/>
      <c r="M28" s="969"/>
      <c r="N28" s="969"/>
    </row>
    <row r="29" spans="1:14" ht="16.8" customHeight="1">
      <c r="A29" s="914">
        <v>188.39</v>
      </c>
      <c r="B29" s="914"/>
      <c r="C29" s="106">
        <v>34</v>
      </c>
      <c r="D29" s="916"/>
      <c r="E29" s="918">
        <f t="shared" si="3"/>
        <v>2810</v>
      </c>
      <c r="F29" s="918"/>
      <c r="G29" s="918"/>
      <c r="H29" s="919">
        <f t="shared" si="2"/>
        <v>95540</v>
      </c>
      <c r="I29" s="920"/>
      <c r="J29" s="920"/>
      <c r="K29" s="920"/>
      <c r="L29" s="921"/>
      <c r="M29" s="969"/>
      <c r="N29" s="969"/>
    </row>
    <row r="30" spans="1:14" ht="16.8" customHeight="1">
      <c r="A30" s="914">
        <v>221.44</v>
      </c>
      <c r="B30" s="914"/>
      <c r="C30" s="106">
        <v>34</v>
      </c>
      <c r="D30" s="937"/>
      <c r="E30" s="918">
        <f t="shared" si="3"/>
        <v>3300</v>
      </c>
      <c r="F30" s="918"/>
      <c r="G30" s="918"/>
      <c r="H30" s="919">
        <f t="shared" si="2"/>
        <v>112200</v>
      </c>
      <c r="I30" s="920"/>
      <c r="J30" s="920"/>
      <c r="K30" s="920"/>
      <c r="L30" s="921"/>
      <c r="M30" s="971"/>
      <c r="N30" s="971"/>
    </row>
    <row r="31" spans="1:14" ht="16.8" customHeight="1">
      <c r="A31" s="815" t="s">
        <v>103</v>
      </c>
      <c r="B31" s="815"/>
      <c r="C31" s="434">
        <f>SUM(C24:C30)</f>
        <v>1507</v>
      </c>
      <c r="D31" s="443"/>
      <c r="E31" s="918"/>
      <c r="F31" s="918"/>
      <c r="G31" s="918"/>
      <c r="H31" s="947">
        <f>SUM(H24:H30)</f>
        <v>2482390</v>
      </c>
      <c r="I31" s="948"/>
      <c r="J31" s="948"/>
      <c r="K31" s="948"/>
      <c r="L31" s="949"/>
      <c r="M31" s="438" t="s">
        <v>134</v>
      </c>
      <c r="N31" s="442">
        <f>H31-A22</f>
        <v>2990</v>
      </c>
    </row>
    <row r="32" spans="1:14" ht="16.8" customHeight="1">
      <c r="A32" s="70"/>
      <c r="B32" s="70"/>
      <c r="C32" s="100"/>
      <c r="D32" s="70"/>
      <c r="E32" s="297"/>
      <c r="F32" s="297"/>
      <c r="G32" s="297"/>
      <c r="H32" s="298"/>
      <c r="I32" s="298"/>
      <c r="J32" s="298"/>
      <c r="K32" s="298"/>
      <c r="L32" s="298"/>
      <c r="M32" s="70"/>
      <c r="N32" s="293"/>
    </row>
    <row r="33" spans="1:14" ht="16.8" customHeight="1">
      <c r="A33" s="445" t="s">
        <v>188</v>
      </c>
      <c r="B33" s="445"/>
      <c r="C33" s="445"/>
      <c r="D33" s="90" t="s">
        <v>98</v>
      </c>
      <c r="E33" s="90"/>
      <c r="F33" s="90"/>
      <c r="G33" s="90"/>
      <c r="H33" s="90"/>
      <c r="I33" s="90"/>
      <c r="J33" s="90"/>
      <c r="K33" s="90"/>
      <c r="L33" s="70"/>
      <c r="M33" s="952">
        <f>D36</f>
        <v>458326</v>
      </c>
      <c r="N33" s="952"/>
    </row>
    <row r="34" spans="1:14" ht="16.8" customHeight="1">
      <c r="A34" s="68" t="s">
        <v>127</v>
      </c>
      <c r="B34" s="445"/>
      <c r="C34" s="445"/>
      <c r="D34" s="63"/>
      <c r="E34" s="63"/>
      <c r="F34" s="63"/>
      <c r="G34" s="63"/>
      <c r="H34" s="63"/>
      <c r="I34" s="63"/>
      <c r="J34" s="63"/>
      <c r="K34" s="63"/>
      <c r="L34" s="439"/>
      <c r="M34" s="439"/>
      <c r="N34" s="439"/>
    </row>
    <row r="35" spans="1:14" ht="16.8" customHeight="1" thickBot="1">
      <c r="A35" s="942" t="s">
        <v>128</v>
      </c>
      <c r="B35" s="942"/>
      <c r="C35" s="942"/>
      <c r="D35" s="942" t="s">
        <v>1</v>
      </c>
      <c r="E35" s="942"/>
      <c r="F35" s="942"/>
      <c r="G35" s="942" t="s">
        <v>140</v>
      </c>
      <c r="H35" s="942"/>
      <c r="I35" s="942"/>
      <c r="J35" s="942"/>
      <c r="K35" s="942"/>
      <c r="L35" s="942"/>
      <c r="M35" s="942"/>
      <c r="N35" s="942"/>
    </row>
    <row r="36" spans="1:14" ht="16.8" customHeight="1" thickTop="1" thickBot="1">
      <c r="A36" s="974" t="s">
        <v>189</v>
      </c>
      <c r="B36" s="974"/>
      <c r="C36" s="974"/>
      <c r="D36" s="975">
        <v>458326</v>
      </c>
      <c r="E36" s="975"/>
      <c r="F36" s="975"/>
      <c r="G36" s="976" t="s">
        <v>856</v>
      </c>
      <c r="H36" s="976"/>
      <c r="I36" s="976"/>
      <c r="J36" s="976"/>
      <c r="K36" s="976"/>
      <c r="L36" s="976"/>
      <c r="M36" s="976"/>
      <c r="N36" s="976"/>
    </row>
    <row r="37" spans="1:14" ht="16.8" customHeight="1" thickTop="1">
      <c r="A37" s="964" t="s">
        <v>45</v>
      </c>
      <c r="B37" s="964"/>
      <c r="C37" s="964"/>
      <c r="D37" s="964"/>
      <c r="E37" s="964"/>
      <c r="F37" s="964"/>
      <c r="G37" s="964"/>
      <c r="H37" s="964"/>
      <c r="I37" s="964"/>
      <c r="J37" s="964"/>
      <c r="K37" s="964"/>
      <c r="L37" s="964"/>
      <c r="M37" s="964"/>
      <c r="N37" s="964"/>
    </row>
    <row r="38" spans="1:14" ht="16.8" customHeight="1">
      <c r="A38" s="972">
        <f>M33</f>
        <v>458326</v>
      </c>
      <c r="B38" s="972"/>
      <c r="C38" s="972"/>
      <c r="D38" s="101">
        <v>166370</v>
      </c>
      <c r="E38" s="121" t="s">
        <v>143</v>
      </c>
      <c r="F38" s="446" t="s">
        <v>115</v>
      </c>
      <c r="G38" s="953">
        <f>ROUND(A38/D38,2)</f>
        <v>2.75</v>
      </c>
      <c r="H38" s="953"/>
      <c r="I38" s="925"/>
      <c r="J38" s="925"/>
      <c r="K38" s="925"/>
      <c r="L38" s="925"/>
      <c r="M38" s="925"/>
      <c r="N38" s="925"/>
    </row>
    <row r="39" spans="1:14" ht="16.8" customHeight="1" thickBot="1">
      <c r="A39" s="973" t="s">
        <v>118</v>
      </c>
      <c r="B39" s="973"/>
      <c r="C39" s="122" t="s">
        <v>119</v>
      </c>
      <c r="D39" s="435" t="s">
        <v>120</v>
      </c>
      <c r="E39" s="816" t="s">
        <v>121</v>
      </c>
      <c r="F39" s="816"/>
      <c r="G39" s="816"/>
      <c r="H39" s="824" t="s">
        <v>122</v>
      </c>
      <c r="I39" s="825"/>
      <c r="J39" s="825"/>
      <c r="K39" s="825"/>
      <c r="L39" s="826"/>
      <c r="M39" s="816" t="s">
        <v>130</v>
      </c>
      <c r="N39" s="816"/>
    </row>
    <row r="40" spans="1:14" ht="16.8" customHeight="1" thickTop="1">
      <c r="A40" s="936">
        <v>79.319999999999993</v>
      </c>
      <c r="B40" s="936"/>
      <c r="C40" s="113">
        <v>258</v>
      </c>
      <c r="D40" s="916">
        <f>G38</f>
        <v>2.75</v>
      </c>
      <c r="E40" s="938">
        <f>ROUND(A40*$G$38,-1)</f>
        <v>220</v>
      </c>
      <c r="F40" s="938"/>
      <c r="G40" s="938"/>
      <c r="H40" s="939">
        <f>ROUND(E40*C40,0)</f>
        <v>56760</v>
      </c>
      <c r="I40" s="940"/>
      <c r="J40" s="940"/>
      <c r="K40" s="940"/>
      <c r="L40" s="941"/>
      <c r="M40" s="970"/>
      <c r="N40" s="970"/>
    </row>
    <row r="41" spans="1:14" ht="16.8" customHeight="1">
      <c r="A41" s="914">
        <v>92.54</v>
      </c>
      <c r="B41" s="914"/>
      <c r="C41" s="106">
        <v>196</v>
      </c>
      <c r="D41" s="916"/>
      <c r="E41" s="938">
        <f>ROUND(A41*$G$38,-1)</f>
        <v>250</v>
      </c>
      <c r="F41" s="938"/>
      <c r="G41" s="938"/>
      <c r="H41" s="919">
        <f t="shared" ref="H41:H46" si="4">ROUND(E41*C41,0)</f>
        <v>49000</v>
      </c>
      <c r="I41" s="920"/>
      <c r="J41" s="920"/>
      <c r="K41" s="920"/>
      <c r="L41" s="921"/>
      <c r="M41" s="969"/>
      <c r="N41" s="969"/>
    </row>
    <row r="42" spans="1:14" ht="16.8" customHeight="1">
      <c r="A42" s="914">
        <v>109.07</v>
      </c>
      <c r="B42" s="914"/>
      <c r="C42" s="106">
        <v>815</v>
      </c>
      <c r="D42" s="916"/>
      <c r="E42" s="938">
        <f t="shared" ref="E42:E46" si="5">ROUND(A42*$G$38,-1)</f>
        <v>300</v>
      </c>
      <c r="F42" s="938"/>
      <c r="G42" s="938"/>
      <c r="H42" s="919">
        <f t="shared" si="4"/>
        <v>244500</v>
      </c>
      <c r="I42" s="920"/>
      <c r="J42" s="920"/>
      <c r="K42" s="920"/>
      <c r="L42" s="921"/>
      <c r="M42" s="969"/>
      <c r="N42" s="969"/>
    </row>
    <row r="43" spans="1:14" ht="16.8" customHeight="1">
      <c r="A43" s="914">
        <v>128.9</v>
      </c>
      <c r="B43" s="914"/>
      <c r="C43" s="106">
        <v>68</v>
      </c>
      <c r="D43" s="916"/>
      <c r="E43" s="938">
        <f t="shared" si="5"/>
        <v>350</v>
      </c>
      <c r="F43" s="938"/>
      <c r="G43" s="938"/>
      <c r="H43" s="919">
        <f t="shared" si="4"/>
        <v>23800</v>
      </c>
      <c r="I43" s="920"/>
      <c r="J43" s="920"/>
      <c r="K43" s="920"/>
      <c r="L43" s="921"/>
      <c r="M43" s="969"/>
      <c r="N43" s="969"/>
    </row>
    <row r="44" spans="1:14" ht="16.8" customHeight="1">
      <c r="A44" s="914">
        <v>158.63999999999999</v>
      </c>
      <c r="B44" s="914"/>
      <c r="C44" s="106">
        <v>102</v>
      </c>
      <c r="D44" s="916"/>
      <c r="E44" s="938">
        <f t="shared" si="5"/>
        <v>440</v>
      </c>
      <c r="F44" s="938"/>
      <c r="G44" s="938"/>
      <c r="H44" s="919">
        <f t="shared" si="4"/>
        <v>44880</v>
      </c>
      <c r="I44" s="920"/>
      <c r="J44" s="920"/>
      <c r="K44" s="920"/>
      <c r="L44" s="921"/>
      <c r="M44" s="969"/>
      <c r="N44" s="969"/>
    </row>
    <row r="45" spans="1:14" ht="16.8" customHeight="1">
      <c r="A45" s="914">
        <v>188.39</v>
      </c>
      <c r="B45" s="914"/>
      <c r="C45" s="106">
        <v>34</v>
      </c>
      <c r="D45" s="916"/>
      <c r="E45" s="938">
        <f t="shared" si="5"/>
        <v>520</v>
      </c>
      <c r="F45" s="938"/>
      <c r="G45" s="938"/>
      <c r="H45" s="919">
        <f t="shared" si="4"/>
        <v>17680</v>
      </c>
      <c r="I45" s="920"/>
      <c r="J45" s="920"/>
      <c r="K45" s="920"/>
      <c r="L45" s="921"/>
      <c r="M45" s="969"/>
      <c r="N45" s="969"/>
    </row>
    <row r="46" spans="1:14" ht="16.8" customHeight="1">
      <c r="A46" s="914">
        <v>221.44</v>
      </c>
      <c r="B46" s="914"/>
      <c r="C46" s="106">
        <v>34</v>
      </c>
      <c r="D46" s="937"/>
      <c r="E46" s="938">
        <f t="shared" si="5"/>
        <v>610</v>
      </c>
      <c r="F46" s="938"/>
      <c r="G46" s="938"/>
      <c r="H46" s="919">
        <f t="shared" si="4"/>
        <v>20740</v>
      </c>
      <c r="I46" s="920"/>
      <c r="J46" s="920"/>
      <c r="K46" s="920"/>
      <c r="L46" s="921"/>
      <c r="M46" s="971"/>
      <c r="N46" s="971"/>
    </row>
    <row r="47" spans="1:14" ht="16.8" customHeight="1">
      <c r="A47" s="815" t="s">
        <v>103</v>
      </c>
      <c r="B47" s="815"/>
      <c r="C47" s="434">
        <f>SUM(C40:C46)</f>
        <v>1507</v>
      </c>
      <c r="D47" s="443"/>
      <c r="E47" s="918"/>
      <c r="F47" s="918"/>
      <c r="G47" s="918"/>
      <c r="H47" s="947">
        <f>SUM(H40:H46)</f>
        <v>457360</v>
      </c>
      <c r="I47" s="948"/>
      <c r="J47" s="948"/>
      <c r="K47" s="948"/>
      <c r="L47" s="949"/>
      <c r="M47" s="438" t="s">
        <v>42</v>
      </c>
      <c r="N47" s="442">
        <f>H47-A38</f>
        <v>-966</v>
      </c>
    </row>
    <row r="48" spans="1:14" ht="17.399999999999999">
      <c r="A48" s="70"/>
      <c r="B48" s="70"/>
      <c r="C48" s="100"/>
      <c r="D48" s="70"/>
      <c r="E48" s="293"/>
      <c r="F48" s="293"/>
      <c r="G48" s="293"/>
      <c r="H48" s="100"/>
      <c r="I48" s="100"/>
      <c r="J48" s="100"/>
      <c r="K48" s="100"/>
      <c r="L48" s="100"/>
      <c r="M48" s="70"/>
      <c r="N48" s="293"/>
    </row>
  </sheetData>
  <mergeCells count="141">
    <mergeCell ref="A5:N5"/>
    <mergeCell ref="A6:C6"/>
    <mergeCell ref="G6:H6"/>
    <mergeCell ref="I6:N6"/>
    <mergeCell ref="A7:B7"/>
    <mergeCell ref="E7:G7"/>
    <mergeCell ref="H7:L7"/>
    <mergeCell ref="M7:N7"/>
    <mergeCell ref="M1:N1"/>
    <mergeCell ref="A3:C3"/>
    <mergeCell ref="D3:F3"/>
    <mergeCell ref="G3:N3"/>
    <mergeCell ref="A4:C4"/>
    <mergeCell ref="D4:F4"/>
    <mergeCell ref="G4:N4"/>
    <mergeCell ref="E10:G10"/>
    <mergeCell ref="H10:L10"/>
    <mergeCell ref="M10:N10"/>
    <mergeCell ref="A11:B11"/>
    <mergeCell ref="E11:G11"/>
    <mergeCell ref="H11:L11"/>
    <mergeCell ref="M11:N11"/>
    <mergeCell ref="A8:B8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A14:B14"/>
    <mergeCell ref="E14:G14"/>
    <mergeCell ref="H14:L14"/>
    <mergeCell ref="M14:N14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A21:N21"/>
    <mergeCell ref="A22:C22"/>
    <mergeCell ref="G22:H22"/>
    <mergeCell ref="I22:N22"/>
    <mergeCell ref="A23:B23"/>
    <mergeCell ref="E23:G23"/>
    <mergeCell ref="H23:L23"/>
    <mergeCell ref="M23:N23"/>
    <mergeCell ref="M17:N17"/>
    <mergeCell ref="A19:C19"/>
    <mergeCell ref="D19:F19"/>
    <mergeCell ref="G19:N19"/>
    <mergeCell ref="A20:C20"/>
    <mergeCell ref="D20:F20"/>
    <mergeCell ref="G20:N20"/>
    <mergeCell ref="E26:G26"/>
    <mergeCell ref="H26:L26"/>
    <mergeCell ref="M26:N26"/>
    <mergeCell ref="A27:B27"/>
    <mergeCell ref="E27:G27"/>
    <mergeCell ref="H27:L27"/>
    <mergeCell ref="M27:N27"/>
    <mergeCell ref="A24:B24"/>
    <mergeCell ref="D24:D30"/>
    <mergeCell ref="E24:G24"/>
    <mergeCell ref="H24:L24"/>
    <mergeCell ref="M24:N24"/>
    <mergeCell ref="A25:B25"/>
    <mergeCell ref="E25:G25"/>
    <mergeCell ref="H25:L25"/>
    <mergeCell ref="M25:N25"/>
    <mergeCell ref="A26:B26"/>
    <mergeCell ref="A30:B30"/>
    <mergeCell ref="E30:G30"/>
    <mergeCell ref="H30:L30"/>
    <mergeCell ref="M30:N30"/>
    <mergeCell ref="A31:B31"/>
    <mergeCell ref="E31:G31"/>
    <mergeCell ref="H31:L31"/>
    <mergeCell ref="A28:B28"/>
    <mergeCell ref="E28:G28"/>
    <mergeCell ref="H28:L28"/>
    <mergeCell ref="M28:N28"/>
    <mergeCell ref="A29:B29"/>
    <mergeCell ref="E29:G29"/>
    <mergeCell ref="H29:L29"/>
    <mergeCell ref="M29:N29"/>
    <mergeCell ref="A37:N37"/>
    <mergeCell ref="A38:C38"/>
    <mergeCell ref="G38:H38"/>
    <mergeCell ref="I38:N38"/>
    <mergeCell ref="A39:B39"/>
    <mergeCell ref="E39:G39"/>
    <mergeCell ref="H39:L39"/>
    <mergeCell ref="M39:N39"/>
    <mergeCell ref="M33:N33"/>
    <mergeCell ref="A35:C35"/>
    <mergeCell ref="D35:F35"/>
    <mergeCell ref="G35:N35"/>
    <mergeCell ref="A36:C36"/>
    <mergeCell ref="D36:F36"/>
    <mergeCell ref="G36:N36"/>
    <mergeCell ref="E42:G42"/>
    <mergeCell ref="H42:L42"/>
    <mergeCell ref="M42:N42"/>
    <mergeCell ref="A43:B43"/>
    <mergeCell ref="E43:G43"/>
    <mergeCell ref="H43:L43"/>
    <mergeCell ref="M43:N43"/>
    <mergeCell ref="A40:B40"/>
    <mergeCell ref="D40:D46"/>
    <mergeCell ref="E40:G40"/>
    <mergeCell ref="H40:L40"/>
    <mergeCell ref="M40:N40"/>
    <mergeCell ref="A41:B41"/>
    <mergeCell ref="E41:G41"/>
    <mergeCell ref="H41:L41"/>
    <mergeCell ref="M41:N41"/>
    <mergeCell ref="A42:B42"/>
    <mergeCell ref="A46:B46"/>
    <mergeCell ref="E46:G46"/>
    <mergeCell ref="H46:L46"/>
    <mergeCell ref="M46:N46"/>
    <mergeCell ref="A47:B47"/>
    <mergeCell ref="E47:G47"/>
    <mergeCell ref="H47:L47"/>
    <mergeCell ref="A44:B44"/>
    <mergeCell ref="E44:G44"/>
    <mergeCell ref="H44:L44"/>
    <mergeCell ref="M44:N44"/>
    <mergeCell ref="A45:B45"/>
    <mergeCell ref="E45:G45"/>
    <mergeCell ref="H45:L45"/>
    <mergeCell ref="M45:N45"/>
  </mergeCells>
  <phoneticPr fontId="2" type="noConversion"/>
  <pageMargins left="0.27559055118110237" right="0.21" top="0.74803149606299213" bottom="0.27559055118110237" header="0.31496062992125984" footer="0.31496062992125984"/>
  <pageSetup paperSize="9" orientation="portrait" verticalDpi="200" r:id="rId1"/>
  <headerFooter>
    <oddFooter>&amp;C-4-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54"/>
  <sheetViews>
    <sheetView topLeftCell="A29" workbookViewId="0">
      <selection sqref="A1:N54"/>
    </sheetView>
  </sheetViews>
  <sheetFormatPr defaultRowHeight="14.4"/>
  <cols>
    <col min="1" max="2" width="4.09765625" customWidth="1"/>
    <col min="4" max="4" width="12.5" customWidth="1"/>
    <col min="5" max="5" width="9.59765625" customWidth="1"/>
    <col min="6" max="6" width="3.59765625" customWidth="1"/>
    <col min="7" max="7" width="5.09765625" customWidth="1"/>
    <col min="8" max="10" width="3.796875" customWidth="1"/>
    <col min="11" max="11" width="2.796875" customWidth="1"/>
    <col min="12" max="12" width="3.796875" customWidth="1"/>
    <col min="13" max="13" width="8.796875" customWidth="1"/>
    <col min="14" max="14" width="10.296875" customWidth="1"/>
  </cols>
  <sheetData>
    <row r="1" spans="1:14" ht="15" customHeight="1">
      <c r="A1" s="445" t="s">
        <v>334</v>
      </c>
      <c r="B1" s="445"/>
      <c r="C1" s="445"/>
      <c r="D1" s="90" t="s">
        <v>98</v>
      </c>
      <c r="E1" s="90"/>
      <c r="F1" s="90"/>
      <c r="G1" s="90"/>
      <c r="H1" s="90"/>
      <c r="I1" s="90"/>
      <c r="J1" s="90"/>
      <c r="K1" s="90"/>
      <c r="L1" s="70"/>
      <c r="M1" s="952">
        <f>H10</f>
        <v>1617847</v>
      </c>
      <c r="N1" s="952"/>
    </row>
    <row r="2" spans="1:14" ht="15" customHeight="1">
      <c r="A2" s="68" t="s">
        <v>127</v>
      </c>
      <c r="B2" s="445"/>
      <c r="C2" s="445"/>
      <c r="D2" s="63"/>
      <c r="E2" s="63"/>
      <c r="F2" s="63"/>
      <c r="G2" s="63"/>
      <c r="H2" s="63"/>
      <c r="I2" s="63"/>
      <c r="J2" s="63"/>
      <c r="K2" s="63"/>
      <c r="L2" s="439"/>
      <c r="M2" s="439"/>
      <c r="N2" s="439"/>
    </row>
    <row r="3" spans="1:14" ht="15" customHeight="1" thickBot="1">
      <c r="A3" s="1051" t="s">
        <v>146</v>
      </c>
      <c r="B3" s="1052"/>
      <c r="C3" s="1053"/>
      <c r="D3" s="1051" t="s">
        <v>147</v>
      </c>
      <c r="E3" s="1052"/>
      <c r="F3" s="1052"/>
      <c r="G3" s="1053"/>
      <c r="H3" s="1051" t="s">
        <v>148</v>
      </c>
      <c r="I3" s="1052"/>
      <c r="J3" s="1052"/>
      <c r="K3" s="1053"/>
      <c r="L3" s="1051" t="s">
        <v>149</v>
      </c>
      <c r="M3" s="1052"/>
      <c r="N3" s="1053"/>
    </row>
    <row r="4" spans="1:14" ht="15" customHeight="1" thickTop="1">
      <c r="A4" s="1055" t="s">
        <v>860</v>
      </c>
      <c r="B4" s="1056"/>
      <c r="C4" s="1056"/>
      <c r="D4" s="984" t="s">
        <v>910</v>
      </c>
      <c r="E4" s="985"/>
      <c r="F4" s="985"/>
      <c r="G4" s="986"/>
      <c r="H4" s="838">
        <v>275000</v>
      </c>
      <c r="I4" s="861"/>
      <c r="J4" s="861"/>
      <c r="K4" s="862"/>
      <c r="L4" s="981"/>
      <c r="M4" s="982"/>
      <c r="N4" s="983"/>
    </row>
    <row r="5" spans="1:14" ht="15" customHeight="1">
      <c r="A5" s="1055"/>
      <c r="B5" s="1056"/>
      <c r="C5" s="1056"/>
      <c r="D5" s="984" t="s">
        <v>911</v>
      </c>
      <c r="E5" s="985"/>
      <c r="F5" s="985"/>
      <c r="G5" s="986"/>
      <c r="H5" s="838">
        <v>198000</v>
      </c>
      <c r="I5" s="861"/>
      <c r="J5" s="861"/>
      <c r="K5" s="862"/>
      <c r="L5" s="981"/>
      <c r="M5" s="982"/>
      <c r="N5" s="983"/>
    </row>
    <row r="6" spans="1:14" ht="15" customHeight="1">
      <c r="A6" s="1055"/>
      <c r="B6" s="1056"/>
      <c r="C6" s="1056"/>
      <c r="D6" s="984" t="s">
        <v>857</v>
      </c>
      <c r="E6" s="985"/>
      <c r="F6" s="985"/>
      <c r="G6" s="986"/>
      <c r="H6" s="838">
        <v>165000</v>
      </c>
      <c r="I6" s="861"/>
      <c r="J6" s="861"/>
      <c r="K6" s="862"/>
      <c r="L6" s="981" t="s">
        <v>909</v>
      </c>
      <c r="M6" s="982"/>
      <c r="N6" s="983"/>
    </row>
    <row r="7" spans="1:14" ht="15" customHeight="1">
      <c r="A7" s="1055"/>
      <c r="B7" s="1056"/>
      <c r="C7" s="1056"/>
      <c r="D7" s="984" t="s">
        <v>858</v>
      </c>
      <c r="E7" s="985"/>
      <c r="F7" s="985"/>
      <c r="G7" s="986"/>
      <c r="H7" s="838">
        <v>154000</v>
      </c>
      <c r="I7" s="861"/>
      <c r="J7" s="861"/>
      <c r="K7" s="862"/>
      <c r="L7" s="981" t="s">
        <v>909</v>
      </c>
      <c r="M7" s="982"/>
      <c r="N7" s="983"/>
    </row>
    <row r="8" spans="1:14" ht="15" customHeight="1">
      <c r="A8" s="1055"/>
      <c r="B8" s="1056"/>
      <c r="C8" s="1056"/>
      <c r="D8" s="984" t="s">
        <v>859</v>
      </c>
      <c r="E8" s="985"/>
      <c r="F8" s="985"/>
      <c r="G8" s="986"/>
      <c r="H8" s="838">
        <v>132000</v>
      </c>
      <c r="I8" s="861"/>
      <c r="J8" s="861"/>
      <c r="K8" s="862"/>
      <c r="L8" s="981" t="s">
        <v>909</v>
      </c>
      <c r="M8" s="982"/>
      <c r="N8" s="983"/>
    </row>
    <row r="9" spans="1:14" ht="15" customHeight="1">
      <c r="A9" s="1055"/>
      <c r="B9" s="1056"/>
      <c r="C9" s="1056"/>
      <c r="D9" s="984" t="s">
        <v>708</v>
      </c>
      <c r="E9" s="985"/>
      <c r="F9" s="985"/>
      <c r="G9" s="986"/>
      <c r="H9" s="837">
        <v>693847</v>
      </c>
      <c r="I9" s="837"/>
      <c r="J9" s="837"/>
      <c r="K9" s="837"/>
      <c r="L9" s="1054"/>
      <c r="M9" s="1054"/>
      <c r="N9" s="1054"/>
    </row>
    <row r="10" spans="1:14" ht="15" customHeight="1">
      <c r="A10" s="1045" t="s">
        <v>150</v>
      </c>
      <c r="B10" s="1046"/>
      <c r="C10" s="1046"/>
      <c r="D10" s="1046"/>
      <c r="E10" s="1046"/>
      <c r="F10" s="1046"/>
      <c r="G10" s="1047"/>
      <c r="H10" s="838">
        <f>SUM(H4:K9)</f>
        <v>1617847</v>
      </c>
      <c r="I10" s="861"/>
      <c r="J10" s="861"/>
      <c r="K10" s="862"/>
      <c r="L10" s="1048" t="s">
        <v>151</v>
      </c>
      <c r="M10" s="1049"/>
      <c r="N10" s="1050"/>
    </row>
    <row r="11" spans="1:14" ht="15" customHeight="1">
      <c r="A11" s="964" t="s">
        <v>152</v>
      </c>
      <c r="B11" s="964"/>
      <c r="C11" s="964"/>
      <c r="D11" s="964"/>
      <c r="E11" s="964"/>
      <c r="F11" s="964"/>
      <c r="G11" s="964"/>
      <c r="H11" s="964"/>
      <c r="I11" s="964"/>
      <c r="J11" s="964"/>
      <c r="K11" s="964"/>
      <c r="L11" s="964"/>
      <c r="M11" s="964"/>
      <c r="N11" s="964"/>
    </row>
    <row r="12" spans="1:14" ht="15" customHeight="1">
      <c r="A12" s="926">
        <f>H10</f>
        <v>1617847</v>
      </c>
      <c r="B12" s="926"/>
      <c r="C12" s="926"/>
      <c r="D12" s="101">
        <v>166370</v>
      </c>
      <c r="E12" s="121" t="s">
        <v>153</v>
      </c>
      <c r="F12" s="446" t="s">
        <v>115</v>
      </c>
      <c r="G12" s="953">
        <f>ROUND(A12/D12,2)</f>
        <v>9.7200000000000006</v>
      </c>
      <c r="H12" s="953"/>
      <c r="I12" s="925"/>
      <c r="J12" s="925"/>
      <c r="K12" s="925"/>
      <c r="L12" s="925"/>
      <c r="M12" s="925"/>
      <c r="N12" s="925"/>
    </row>
    <row r="13" spans="1:14" ht="15" customHeight="1" thickBot="1">
      <c r="A13" s="973" t="s">
        <v>118</v>
      </c>
      <c r="B13" s="973"/>
      <c r="C13" s="122" t="s">
        <v>119</v>
      </c>
      <c r="D13" s="435" t="s">
        <v>120</v>
      </c>
      <c r="E13" s="816" t="s">
        <v>121</v>
      </c>
      <c r="F13" s="816"/>
      <c r="G13" s="816"/>
      <c r="H13" s="824" t="s">
        <v>122</v>
      </c>
      <c r="I13" s="825"/>
      <c r="J13" s="825"/>
      <c r="K13" s="825"/>
      <c r="L13" s="826"/>
      <c r="M13" s="816" t="s">
        <v>130</v>
      </c>
      <c r="N13" s="816"/>
    </row>
    <row r="14" spans="1:14" ht="15" customHeight="1" thickTop="1">
      <c r="A14" s="1034">
        <v>79.319999999999993</v>
      </c>
      <c r="B14" s="1034"/>
      <c r="C14" s="131">
        <v>258</v>
      </c>
      <c r="D14" s="1035">
        <f>G12</f>
        <v>9.7200000000000006</v>
      </c>
      <c r="E14" s="980">
        <f>ROUND(A14*$D$14,-1)</f>
        <v>770</v>
      </c>
      <c r="F14" s="980"/>
      <c r="G14" s="980"/>
      <c r="H14" s="1037">
        <f>ROUND(E14*C14,0)</f>
        <v>198660</v>
      </c>
      <c r="I14" s="1038"/>
      <c r="J14" s="1038"/>
      <c r="K14" s="1038"/>
      <c r="L14" s="1039"/>
      <c r="M14" s="1044"/>
      <c r="N14" s="1044"/>
    </row>
    <row r="15" spans="1:14" ht="15" customHeight="1">
      <c r="A15" s="1013">
        <v>92.54</v>
      </c>
      <c r="B15" s="1013"/>
      <c r="C15" s="132">
        <v>196</v>
      </c>
      <c r="D15" s="1035"/>
      <c r="E15" s="980">
        <f t="shared" ref="E15:E20" si="0">ROUND(A15*$D$14,-1)</f>
        <v>900</v>
      </c>
      <c r="F15" s="980"/>
      <c r="G15" s="980"/>
      <c r="H15" s="1037">
        <f t="shared" ref="H15:H20" si="1">ROUND(E15*C15,0)</f>
        <v>176400</v>
      </c>
      <c r="I15" s="1038"/>
      <c r="J15" s="1038"/>
      <c r="K15" s="1038"/>
      <c r="L15" s="1039"/>
      <c r="M15" s="1043"/>
      <c r="N15" s="1043"/>
    </row>
    <row r="16" spans="1:14" ht="15" customHeight="1">
      <c r="A16" s="1013">
        <v>109.07</v>
      </c>
      <c r="B16" s="1013"/>
      <c r="C16" s="132">
        <v>815</v>
      </c>
      <c r="D16" s="1035"/>
      <c r="E16" s="980">
        <f t="shared" si="0"/>
        <v>1060</v>
      </c>
      <c r="F16" s="980"/>
      <c r="G16" s="980"/>
      <c r="H16" s="1037">
        <f t="shared" si="1"/>
        <v>863900</v>
      </c>
      <c r="I16" s="1038"/>
      <c r="J16" s="1038"/>
      <c r="K16" s="1038"/>
      <c r="L16" s="1039"/>
      <c r="M16" s="1043"/>
      <c r="N16" s="1043"/>
    </row>
    <row r="17" spans="1:14" ht="15" customHeight="1">
      <c r="A17" s="1013">
        <v>128.9</v>
      </c>
      <c r="B17" s="1013"/>
      <c r="C17" s="132">
        <v>68</v>
      </c>
      <c r="D17" s="1035"/>
      <c r="E17" s="980">
        <f t="shared" si="0"/>
        <v>1250</v>
      </c>
      <c r="F17" s="980"/>
      <c r="G17" s="980"/>
      <c r="H17" s="1037">
        <f t="shared" si="1"/>
        <v>85000</v>
      </c>
      <c r="I17" s="1038"/>
      <c r="J17" s="1038"/>
      <c r="K17" s="1038"/>
      <c r="L17" s="1039"/>
      <c r="M17" s="1043"/>
      <c r="N17" s="1043"/>
    </row>
    <row r="18" spans="1:14" ht="15" customHeight="1">
      <c r="A18" s="1013">
        <v>158.63999999999999</v>
      </c>
      <c r="B18" s="1013"/>
      <c r="C18" s="132">
        <v>102</v>
      </c>
      <c r="D18" s="1035"/>
      <c r="E18" s="980">
        <f t="shared" si="0"/>
        <v>1540</v>
      </c>
      <c r="F18" s="980"/>
      <c r="G18" s="980"/>
      <c r="H18" s="1037">
        <f t="shared" si="1"/>
        <v>157080</v>
      </c>
      <c r="I18" s="1038"/>
      <c r="J18" s="1038"/>
      <c r="K18" s="1038"/>
      <c r="L18" s="1039"/>
      <c r="M18" s="1043"/>
      <c r="N18" s="1043"/>
    </row>
    <row r="19" spans="1:14" ht="15" customHeight="1">
      <c r="A19" s="1013">
        <v>188.39</v>
      </c>
      <c r="B19" s="1013"/>
      <c r="C19" s="132">
        <v>34</v>
      </c>
      <c r="D19" s="1035"/>
      <c r="E19" s="980">
        <f t="shared" si="0"/>
        <v>1830</v>
      </c>
      <c r="F19" s="980"/>
      <c r="G19" s="980"/>
      <c r="H19" s="1037">
        <f t="shared" si="1"/>
        <v>62220</v>
      </c>
      <c r="I19" s="1038"/>
      <c r="J19" s="1038"/>
      <c r="K19" s="1038"/>
      <c r="L19" s="1039"/>
      <c r="M19" s="1043"/>
      <c r="N19" s="1043"/>
    </row>
    <row r="20" spans="1:14" ht="15" customHeight="1">
      <c r="A20" s="1013">
        <v>221.44</v>
      </c>
      <c r="B20" s="1013"/>
      <c r="C20" s="132">
        <v>34</v>
      </c>
      <c r="D20" s="1036"/>
      <c r="E20" s="980">
        <f t="shared" si="0"/>
        <v>2150</v>
      </c>
      <c r="F20" s="980"/>
      <c r="G20" s="980"/>
      <c r="H20" s="1037">
        <f t="shared" si="1"/>
        <v>73100</v>
      </c>
      <c r="I20" s="1038"/>
      <c r="J20" s="1038"/>
      <c r="K20" s="1038"/>
      <c r="L20" s="1039"/>
      <c r="M20" s="1042"/>
      <c r="N20" s="1042"/>
    </row>
    <row r="21" spans="1:14" ht="15" customHeight="1">
      <c r="A21" s="1040" t="s">
        <v>194</v>
      </c>
      <c r="B21" s="1040"/>
      <c r="C21" s="441">
        <f>SUM(C14:C20)</f>
        <v>1507</v>
      </c>
      <c r="D21" s="437"/>
      <c r="E21" s="980"/>
      <c r="F21" s="980"/>
      <c r="G21" s="980"/>
      <c r="H21" s="1014">
        <f>SUM(H14:L20)</f>
        <v>1616360</v>
      </c>
      <c r="I21" s="1015"/>
      <c r="J21" s="1015"/>
      <c r="K21" s="1015"/>
      <c r="L21" s="1016"/>
      <c r="M21" s="436" t="s">
        <v>173</v>
      </c>
      <c r="N21" s="444">
        <f>H21-A12</f>
        <v>-1487</v>
      </c>
    </row>
    <row r="22" spans="1:14" ht="15" customHeight="1">
      <c r="A22" s="126"/>
      <c r="B22" s="126"/>
      <c r="C22" s="339"/>
      <c r="D22" s="126"/>
      <c r="E22" s="340"/>
      <c r="F22" s="340"/>
      <c r="G22" s="340"/>
      <c r="H22" s="341"/>
      <c r="I22" s="341"/>
      <c r="J22" s="341"/>
      <c r="K22" s="341"/>
      <c r="L22" s="341"/>
      <c r="M22" s="126"/>
      <c r="N22" s="89"/>
    </row>
    <row r="23" spans="1:14" ht="15" customHeight="1">
      <c r="A23" s="445" t="s">
        <v>335</v>
      </c>
      <c r="B23" s="445"/>
      <c r="C23" s="445"/>
      <c r="D23" s="90" t="s">
        <v>98</v>
      </c>
      <c r="E23" s="90"/>
      <c r="F23" s="90"/>
      <c r="G23" s="90"/>
      <c r="H23" s="90"/>
      <c r="I23" s="90"/>
      <c r="J23" s="90"/>
      <c r="K23" s="90"/>
      <c r="L23" s="70"/>
      <c r="M23" s="952">
        <f>H33</f>
        <v>16638150</v>
      </c>
      <c r="N23" s="952"/>
    </row>
    <row r="24" spans="1:14" ht="15" customHeight="1">
      <c r="A24" s="1041" t="s">
        <v>200</v>
      </c>
      <c r="B24" s="1041"/>
      <c r="C24" s="1041"/>
      <c r="D24" s="1041"/>
      <c r="E24" s="1041"/>
      <c r="F24" s="1041"/>
      <c r="G24" s="1041"/>
      <c r="H24" s="1041"/>
      <c r="I24" s="1041"/>
      <c r="J24" s="1041"/>
      <c r="K24" s="1041"/>
      <c r="L24" s="1041"/>
      <c r="M24" s="1041"/>
      <c r="N24" s="1041"/>
    </row>
    <row r="25" spans="1:14" ht="15" customHeight="1" thickBot="1">
      <c r="A25" s="973" t="s">
        <v>118</v>
      </c>
      <c r="B25" s="973"/>
      <c r="C25" s="122" t="s">
        <v>119</v>
      </c>
      <c r="D25" s="435" t="s">
        <v>120</v>
      </c>
      <c r="E25" s="816" t="s">
        <v>121</v>
      </c>
      <c r="F25" s="816"/>
      <c r="G25" s="816"/>
      <c r="H25" s="824" t="s">
        <v>122</v>
      </c>
      <c r="I25" s="825"/>
      <c r="J25" s="825"/>
      <c r="K25" s="825"/>
      <c r="L25" s="826"/>
      <c r="M25" s="816" t="s">
        <v>130</v>
      </c>
      <c r="N25" s="816"/>
    </row>
    <row r="26" spans="1:14" ht="15" customHeight="1" thickTop="1">
      <c r="A26" s="1034">
        <v>79.319999999999993</v>
      </c>
      <c r="B26" s="1034"/>
      <c r="C26" s="131">
        <v>258</v>
      </c>
      <c r="D26" s="1035">
        <v>100</v>
      </c>
      <c r="E26" s="980">
        <f>ROUND(A26*$D$26,-1)</f>
        <v>7930</v>
      </c>
      <c r="F26" s="980"/>
      <c r="G26" s="980"/>
      <c r="H26" s="1037">
        <f t="shared" ref="H26:H32" si="2">E26*C26</f>
        <v>2045940</v>
      </c>
      <c r="I26" s="1038"/>
      <c r="J26" s="1038"/>
      <c r="K26" s="1038"/>
      <c r="L26" s="1039"/>
      <c r="M26" s="970"/>
      <c r="N26" s="970"/>
    </row>
    <row r="27" spans="1:14" ht="15" customHeight="1">
      <c r="A27" s="1013">
        <v>92.54</v>
      </c>
      <c r="B27" s="1013"/>
      <c r="C27" s="132">
        <v>196</v>
      </c>
      <c r="D27" s="1035"/>
      <c r="E27" s="980">
        <f>ROUND(A27*$D$26,-1)</f>
        <v>9250</v>
      </c>
      <c r="F27" s="980"/>
      <c r="G27" s="980"/>
      <c r="H27" s="1014">
        <f t="shared" si="2"/>
        <v>1813000</v>
      </c>
      <c r="I27" s="1015"/>
      <c r="J27" s="1015"/>
      <c r="K27" s="1015"/>
      <c r="L27" s="1016"/>
      <c r="M27" s="969"/>
      <c r="N27" s="969"/>
    </row>
    <row r="28" spans="1:14" ht="15" customHeight="1">
      <c r="A28" s="1013">
        <v>109.07</v>
      </c>
      <c r="B28" s="1013"/>
      <c r="C28" s="132">
        <v>815</v>
      </c>
      <c r="D28" s="1035"/>
      <c r="E28" s="980">
        <f t="shared" ref="E28:E32" si="3">ROUND(A28*$D$26,-1)</f>
        <v>10910</v>
      </c>
      <c r="F28" s="980"/>
      <c r="G28" s="980"/>
      <c r="H28" s="1014">
        <f t="shared" si="2"/>
        <v>8891650</v>
      </c>
      <c r="I28" s="1015"/>
      <c r="J28" s="1015"/>
      <c r="K28" s="1015"/>
      <c r="L28" s="1016"/>
      <c r="M28" s="969"/>
      <c r="N28" s="969"/>
    </row>
    <row r="29" spans="1:14" ht="15" customHeight="1">
      <c r="A29" s="1013">
        <v>128.9</v>
      </c>
      <c r="B29" s="1013"/>
      <c r="C29" s="132">
        <v>68</v>
      </c>
      <c r="D29" s="1035"/>
      <c r="E29" s="980">
        <f t="shared" si="3"/>
        <v>12890</v>
      </c>
      <c r="F29" s="980"/>
      <c r="G29" s="980"/>
      <c r="H29" s="1014">
        <f t="shared" si="2"/>
        <v>876520</v>
      </c>
      <c r="I29" s="1015"/>
      <c r="J29" s="1015"/>
      <c r="K29" s="1015"/>
      <c r="L29" s="1016"/>
      <c r="M29" s="969"/>
      <c r="N29" s="969"/>
    </row>
    <row r="30" spans="1:14" ht="15" customHeight="1">
      <c r="A30" s="1013">
        <v>158.63999999999999</v>
      </c>
      <c r="B30" s="1013"/>
      <c r="C30" s="132">
        <v>102</v>
      </c>
      <c r="D30" s="1035"/>
      <c r="E30" s="980">
        <f t="shared" si="3"/>
        <v>15860</v>
      </c>
      <c r="F30" s="980"/>
      <c r="G30" s="980"/>
      <c r="H30" s="1014">
        <f t="shared" si="2"/>
        <v>1617720</v>
      </c>
      <c r="I30" s="1015"/>
      <c r="J30" s="1015"/>
      <c r="K30" s="1015"/>
      <c r="L30" s="1016"/>
      <c r="M30" s="969"/>
      <c r="N30" s="969"/>
    </row>
    <row r="31" spans="1:14" ht="15" customHeight="1">
      <c r="A31" s="1013">
        <v>188.39</v>
      </c>
      <c r="B31" s="1013"/>
      <c r="C31" s="132">
        <v>34</v>
      </c>
      <c r="D31" s="1035"/>
      <c r="E31" s="980">
        <f t="shared" si="3"/>
        <v>18840</v>
      </c>
      <c r="F31" s="980"/>
      <c r="G31" s="980"/>
      <c r="H31" s="1014">
        <f t="shared" si="2"/>
        <v>640560</v>
      </c>
      <c r="I31" s="1015"/>
      <c r="J31" s="1015"/>
      <c r="K31" s="1015"/>
      <c r="L31" s="1016"/>
      <c r="M31" s="969"/>
      <c r="N31" s="969"/>
    </row>
    <row r="32" spans="1:14" ht="15" customHeight="1">
      <c r="A32" s="1013">
        <v>221.44</v>
      </c>
      <c r="B32" s="1013"/>
      <c r="C32" s="132">
        <v>34</v>
      </c>
      <c r="D32" s="1036"/>
      <c r="E32" s="980">
        <f t="shared" si="3"/>
        <v>22140</v>
      </c>
      <c r="F32" s="980"/>
      <c r="G32" s="980"/>
      <c r="H32" s="1014">
        <f t="shared" si="2"/>
        <v>752760</v>
      </c>
      <c r="I32" s="1015"/>
      <c r="J32" s="1015"/>
      <c r="K32" s="1015"/>
      <c r="L32" s="1016"/>
      <c r="M32" s="971"/>
      <c r="N32" s="971"/>
    </row>
    <row r="33" spans="1:14" ht="15" customHeight="1">
      <c r="A33" s="1021" t="s">
        <v>172</v>
      </c>
      <c r="B33" s="1022"/>
      <c r="C33" s="441">
        <f>SUM(C26:C32)</f>
        <v>1507</v>
      </c>
      <c r="D33" s="437"/>
      <c r="E33" s="980"/>
      <c r="F33" s="980"/>
      <c r="G33" s="980"/>
      <c r="H33" s="1023">
        <f>SUM(H26:H32)</f>
        <v>16638150</v>
      </c>
      <c r="I33" s="1024"/>
      <c r="J33" s="1024"/>
      <c r="K33" s="1024"/>
      <c r="L33" s="1025"/>
      <c r="M33" s="438"/>
      <c r="N33" s="442"/>
    </row>
    <row r="34" spans="1:14" ht="15" customHeight="1" thickBot="1">
      <c r="A34" s="1017" t="s">
        <v>205</v>
      </c>
      <c r="B34" s="1017"/>
      <c r="C34" s="1017"/>
      <c r="D34" s="1017"/>
      <c r="E34" s="1017"/>
      <c r="F34" s="1017"/>
      <c r="G34" s="1017"/>
      <c r="H34" s="1017"/>
      <c r="I34" s="1017"/>
      <c r="J34" s="1017"/>
      <c r="K34" s="1017"/>
      <c r="L34" s="1017"/>
      <c r="M34" s="1017"/>
      <c r="N34" s="1017"/>
    </row>
    <row r="35" spans="1:14" ht="15" customHeight="1" thickTop="1" thickBot="1">
      <c r="A35" s="1018" t="s">
        <v>830</v>
      </c>
      <c r="B35" s="1019"/>
      <c r="C35" s="1019"/>
      <c r="D35" s="1019" t="s">
        <v>831</v>
      </c>
      <c r="E35" s="1019"/>
      <c r="F35" s="1020" t="s">
        <v>832</v>
      </c>
      <c r="G35" s="1020"/>
      <c r="H35" s="1020"/>
      <c r="I35" s="1026" t="s">
        <v>833</v>
      </c>
      <c r="J35" s="1026"/>
      <c r="K35" s="1026"/>
      <c r="L35" s="1026"/>
      <c r="M35" s="1027" t="s">
        <v>834</v>
      </c>
      <c r="N35" s="1028"/>
    </row>
    <row r="36" spans="1:14" ht="15" customHeight="1">
      <c r="A36" s="1031">
        <v>43040</v>
      </c>
      <c r="B36" s="1032"/>
      <c r="C36" s="1033"/>
      <c r="D36" s="1012" t="s">
        <v>835</v>
      </c>
      <c r="E36" s="1012"/>
      <c r="F36" s="996">
        <v>1606068905</v>
      </c>
      <c r="G36" s="996"/>
      <c r="H36" s="996"/>
      <c r="I36" s="997" t="s">
        <v>819</v>
      </c>
      <c r="J36" s="997"/>
      <c r="K36" s="997"/>
      <c r="L36" s="997"/>
      <c r="M36" s="998">
        <v>1606068905</v>
      </c>
      <c r="N36" s="999"/>
    </row>
    <row r="37" spans="1:14" ht="15" customHeight="1" thickBot="1">
      <c r="A37" s="1000">
        <v>43069</v>
      </c>
      <c r="B37" s="1001"/>
      <c r="C37" s="1002"/>
      <c r="D37" s="1006" t="s">
        <v>912</v>
      </c>
      <c r="E37" s="1006"/>
      <c r="F37" s="1007">
        <v>16638150</v>
      </c>
      <c r="G37" s="1007"/>
      <c r="H37" s="1007"/>
      <c r="I37" s="1008">
        <v>0</v>
      </c>
      <c r="J37" s="1008"/>
      <c r="K37" s="1008"/>
      <c r="L37" s="1008"/>
      <c r="M37" s="1029">
        <v>1622707055</v>
      </c>
      <c r="N37" s="1030"/>
    </row>
    <row r="38" spans="1:14" ht="15" customHeight="1" thickBot="1">
      <c r="A38" s="993" t="s">
        <v>836</v>
      </c>
      <c r="B38" s="994"/>
      <c r="C38" s="994"/>
      <c r="D38" s="994"/>
      <c r="E38" s="995"/>
      <c r="F38" s="1003">
        <f>SUM(F36:H37)</f>
        <v>1622707055</v>
      </c>
      <c r="G38" s="1004"/>
      <c r="H38" s="1005"/>
      <c r="I38" s="988">
        <f>SUM(I36:L37)</f>
        <v>0</v>
      </c>
      <c r="J38" s="989"/>
      <c r="K38" s="989"/>
      <c r="L38" s="990"/>
      <c r="M38" s="991">
        <f>M37</f>
        <v>1622707055</v>
      </c>
      <c r="N38" s="992"/>
    </row>
    <row r="39" spans="1:14" ht="15" customHeight="1" thickTop="1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293"/>
    </row>
    <row r="40" spans="1:14" ht="15" customHeight="1">
      <c r="A40" s="445" t="s">
        <v>336</v>
      </c>
      <c r="B40" s="445"/>
      <c r="C40" s="445"/>
      <c r="D40" s="90" t="s">
        <v>98</v>
      </c>
      <c r="E40" s="90"/>
      <c r="F40" s="90"/>
      <c r="G40" s="90"/>
      <c r="H40" s="90"/>
      <c r="I40" s="90"/>
      <c r="J40" s="90"/>
      <c r="K40" s="90"/>
      <c r="L40" s="70"/>
      <c r="M40" s="952">
        <v>1207840</v>
      </c>
      <c r="N40" s="952"/>
    </row>
    <row r="41" spans="1:14" ht="15" customHeight="1">
      <c r="A41" s="68" t="s">
        <v>154</v>
      </c>
      <c r="B41" s="119"/>
      <c r="C41" s="70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</row>
    <row r="42" spans="1:14" ht="15" customHeight="1" thickBot="1">
      <c r="A42" s="942" t="s">
        <v>155</v>
      </c>
      <c r="B42" s="942"/>
      <c r="C42" s="942"/>
      <c r="D42" s="942" t="s">
        <v>156</v>
      </c>
      <c r="E42" s="942"/>
      <c r="F42" s="942"/>
      <c r="G42" s="942" t="s">
        <v>157</v>
      </c>
      <c r="H42" s="942"/>
      <c r="I42" s="942"/>
      <c r="J42" s="942"/>
      <c r="K42" s="942"/>
      <c r="L42" s="942"/>
      <c r="M42" s="942"/>
      <c r="N42" s="942"/>
    </row>
    <row r="43" spans="1:14" ht="15" customHeight="1" thickTop="1" thickBot="1">
      <c r="A43" s="943" t="s">
        <v>158</v>
      </c>
      <c r="B43" s="943"/>
      <c r="C43" s="943"/>
      <c r="D43" s="975">
        <v>1207840</v>
      </c>
      <c r="E43" s="975"/>
      <c r="F43" s="975"/>
      <c r="G43" s="1009" t="s">
        <v>159</v>
      </c>
      <c r="H43" s="1010"/>
      <c r="I43" s="1010"/>
      <c r="J43" s="1010"/>
      <c r="K43" s="1010"/>
      <c r="L43" s="1010"/>
      <c r="M43" s="1010"/>
      <c r="N43" s="1011"/>
    </row>
    <row r="44" spans="1:14" ht="15" customHeight="1" thickTop="1">
      <c r="A44" s="964" t="s">
        <v>142</v>
      </c>
      <c r="B44" s="964"/>
      <c r="C44" s="964"/>
      <c r="D44" s="964"/>
      <c r="E44" s="964"/>
      <c r="F44" s="964"/>
      <c r="G44" s="964"/>
      <c r="H44" s="964"/>
      <c r="I44" s="964"/>
      <c r="J44" s="964"/>
      <c r="K44" s="964"/>
      <c r="L44" s="964"/>
      <c r="M44" s="964"/>
      <c r="N44" s="964"/>
    </row>
    <row r="45" spans="1:14" ht="15" customHeight="1">
      <c r="A45" s="926">
        <v>1207840</v>
      </c>
      <c r="B45" s="926"/>
      <c r="C45" s="926"/>
      <c r="D45" s="101">
        <v>166370</v>
      </c>
      <c r="E45" s="121" t="s">
        <v>153</v>
      </c>
      <c r="F45" s="446" t="s">
        <v>115</v>
      </c>
      <c r="G45" s="953">
        <f>ROUND(A45/D45,2)</f>
        <v>7.26</v>
      </c>
      <c r="H45" s="953"/>
      <c r="I45" s="925"/>
      <c r="J45" s="925"/>
      <c r="K45" s="925"/>
      <c r="L45" s="925"/>
      <c r="M45" s="925"/>
      <c r="N45" s="925"/>
    </row>
    <row r="46" spans="1:14" ht="15" customHeight="1" thickBot="1">
      <c r="A46" s="973" t="s">
        <v>118</v>
      </c>
      <c r="B46" s="973"/>
      <c r="C46" s="122" t="s">
        <v>119</v>
      </c>
      <c r="D46" s="435" t="s">
        <v>120</v>
      </c>
      <c r="E46" s="816" t="s">
        <v>121</v>
      </c>
      <c r="F46" s="816"/>
      <c r="G46" s="816"/>
      <c r="H46" s="824" t="s">
        <v>122</v>
      </c>
      <c r="I46" s="825"/>
      <c r="J46" s="825"/>
      <c r="K46" s="825"/>
      <c r="L46" s="826"/>
      <c r="M46" s="816" t="s">
        <v>130</v>
      </c>
      <c r="N46" s="816"/>
    </row>
    <row r="47" spans="1:14" ht="15" customHeight="1" thickTop="1">
      <c r="A47" s="936">
        <v>79.319999999999993</v>
      </c>
      <c r="B47" s="936"/>
      <c r="C47" s="113">
        <v>258</v>
      </c>
      <c r="D47" s="916">
        <f>G45</f>
        <v>7.26</v>
      </c>
      <c r="E47" s="980">
        <f>ROUND(A47*$D$47,-1)</f>
        <v>580</v>
      </c>
      <c r="F47" s="980"/>
      <c r="G47" s="980"/>
      <c r="H47" s="939">
        <f>ROUND(E47*C47,0)</f>
        <v>149640</v>
      </c>
      <c r="I47" s="940"/>
      <c r="J47" s="940"/>
      <c r="K47" s="940"/>
      <c r="L47" s="941"/>
      <c r="M47" s="970"/>
      <c r="N47" s="970"/>
    </row>
    <row r="48" spans="1:14" ht="15" customHeight="1">
      <c r="A48" s="914">
        <v>92.54</v>
      </c>
      <c r="B48" s="914"/>
      <c r="C48" s="106">
        <v>196</v>
      </c>
      <c r="D48" s="916"/>
      <c r="E48" s="980">
        <f t="shared" ref="E48:E53" si="4">ROUND(A48*$D$47,-1)</f>
        <v>670</v>
      </c>
      <c r="F48" s="980"/>
      <c r="G48" s="980"/>
      <c r="H48" s="939">
        <f t="shared" ref="H48:H53" si="5">ROUND(E48*C48,0)</f>
        <v>131320</v>
      </c>
      <c r="I48" s="940"/>
      <c r="J48" s="940"/>
      <c r="K48" s="940"/>
      <c r="L48" s="941"/>
      <c r="M48" s="969"/>
      <c r="N48" s="969"/>
    </row>
    <row r="49" spans="1:14" ht="15" customHeight="1">
      <c r="A49" s="914">
        <v>109.07</v>
      </c>
      <c r="B49" s="914"/>
      <c r="C49" s="106">
        <v>815</v>
      </c>
      <c r="D49" s="916"/>
      <c r="E49" s="980">
        <f t="shared" si="4"/>
        <v>790</v>
      </c>
      <c r="F49" s="980"/>
      <c r="G49" s="980"/>
      <c r="H49" s="939">
        <f t="shared" si="5"/>
        <v>643850</v>
      </c>
      <c r="I49" s="940"/>
      <c r="J49" s="940"/>
      <c r="K49" s="940"/>
      <c r="L49" s="941"/>
      <c r="M49" s="969"/>
      <c r="N49" s="969"/>
    </row>
    <row r="50" spans="1:14" ht="15" customHeight="1">
      <c r="A50" s="914">
        <v>128.9</v>
      </c>
      <c r="B50" s="914"/>
      <c r="C50" s="106">
        <v>68</v>
      </c>
      <c r="D50" s="916"/>
      <c r="E50" s="980">
        <f t="shared" si="4"/>
        <v>940</v>
      </c>
      <c r="F50" s="980"/>
      <c r="G50" s="980"/>
      <c r="H50" s="939">
        <f t="shared" si="5"/>
        <v>63920</v>
      </c>
      <c r="I50" s="940"/>
      <c r="J50" s="940"/>
      <c r="K50" s="940"/>
      <c r="L50" s="941"/>
      <c r="M50" s="969"/>
      <c r="N50" s="969"/>
    </row>
    <row r="51" spans="1:14" ht="15" customHeight="1">
      <c r="A51" s="914">
        <v>158.63999999999999</v>
      </c>
      <c r="B51" s="914"/>
      <c r="C51" s="106">
        <v>102</v>
      </c>
      <c r="D51" s="916"/>
      <c r="E51" s="980">
        <f t="shared" si="4"/>
        <v>1150</v>
      </c>
      <c r="F51" s="980"/>
      <c r="G51" s="980"/>
      <c r="H51" s="939">
        <f t="shared" si="5"/>
        <v>117300</v>
      </c>
      <c r="I51" s="940"/>
      <c r="J51" s="940"/>
      <c r="K51" s="940"/>
      <c r="L51" s="941"/>
      <c r="M51" s="969"/>
      <c r="N51" s="969"/>
    </row>
    <row r="52" spans="1:14" ht="15" customHeight="1">
      <c r="A52" s="914">
        <v>188.39</v>
      </c>
      <c r="B52" s="914"/>
      <c r="C52" s="106">
        <v>34</v>
      </c>
      <c r="D52" s="916"/>
      <c r="E52" s="980">
        <f t="shared" si="4"/>
        <v>1370</v>
      </c>
      <c r="F52" s="980"/>
      <c r="G52" s="980"/>
      <c r="H52" s="939">
        <f t="shared" si="5"/>
        <v>46580</v>
      </c>
      <c r="I52" s="940"/>
      <c r="J52" s="940"/>
      <c r="K52" s="940"/>
      <c r="L52" s="941"/>
      <c r="M52" s="969"/>
      <c r="N52" s="969"/>
    </row>
    <row r="53" spans="1:14" ht="15" customHeight="1">
      <c r="A53" s="914">
        <v>221.44</v>
      </c>
      <c r="B53" s="914"/>
      <c r="C53" s="106">
        <v>34</v>
      </c>
      <c r="D53" s="937"/>
      <c r="E53" s="980">
        <f t="shared" si="4"/>
        <v>1610</v>
      </c>
      <c r="F53" s="980"/>
      <c r="G53" s="980"/>
      <c r="H53" s="939">
        <f t="shared" si="5"/>
        <v>54740</v>
      </c>
      <c r="I53" s="940"/>
      <c r="J53" s="940"/>
      <c r="K53" s="940"/>
      <c r="L53" s="941"/>
      <c r="M53" s="971"/>
      <c r="N53" s="971"/>
    </row>
    <row r="54" spans="1:14" ht="15" customHeight="1">
      <c r="A54" s="873" t="s">
        <v>124</v>
      </c>
      <c r="B54" s="987"/>
      <c r="C54" s="434">
        <f>SUM(C47:C53)</f>
        <v>1507</v>
      </c>
      <c r="D54" s="443"/>
      <c r="E54" s="918"/>
      <c r="F54" s="918"/>
      <c r="G54" s="918"/>
      <c r="H54" s="947">
        <f>SUM(H47:H53)</f>
        <v>1207350</v>
      </c>
      <c r="I54" s="948"/>
      <c r="J54" s="948"/>
      <c r="K54" s="948"/>
      <c r="L54" s="949"/>
      <c r="M54" s="438" t="s">
        <v>125</v>
      </c>
      <c r="N54" s="442">
        <f>H54-A45</f>
        <v>-490</v>
      </c>
    </row>
  </sheetData>
  <mergeCells count="172">
    <mergeCell ref="M1:N1"/>
    <mergeCell ref="A10:G10"/>
    <mergeCell ref="H10:K10"/>
    <mergeCell ref="L10:N10"/>
    <mergeCell ref="A11:N11"/>
    <mergeCell ref="A12:C12"/>
    <mergeCell ref="G12:H12"/>
    <mergeCell ref="I12:N12"/>
    <mergeCell ref="A3:C3"/>
    <mergeCell ref="D3:G3"/>
    <mergeCell ref="H3:K3"/>
    <mergeCell ref="L3:N3"/>
    <mergeCell ref="D9:G9"/>
    <mergeCell ref="H9:K9"/>
    <mergeCell ref="L9:N9"/>
    <mergeCell ref="A4:C9"/>
    <mergeCell ref="D4:G4"/>
    <mergeCell ref="H4:K4"/>
    <mergeCell ref="E15:G15"/>
    <mergeCell ref="H15:L15"/>
    <mergeCell ref="M15:N15"/>
    <mergeCell ref="A16:B16"/>
    <mergeCell ref="E16:G16"/>
    <mergeCell ref="H16:L16"/>
    <mergeCell ref="M16:N16"/>
    <mergeCell ref="A13:B13"/>
    <mergeCell ref="E13:G13"/>
    <mergeCell ref="H13:L13"/>
    <mergeCell ref="M13:N13"/>
    <mergeCell ref="A14:B14"/>
    <mergeCell ref="D14:D20"/>
    <mergeCell ref="E14:G14"/>
    <mergeCell ref="H14:L14"/>
    <mergeCell ref="M14:N14"/>
    <mergeCell ref="A15:B15"/>
    <mergeCell ref="A19:B19"/>
    <mergeCell ref="E19:G19"/>
    <mergeCell ref="H19:L19"/>
    <mergeCell ref="M19:N19"/>
    <mergeCell ref="A20:B20"/>
    <mergeCell ref="E20:G20"/>
    <mergeCell ref="H20:L20"/>
    <mergeCell ref="M20:N20"/>
    <mergeCell ref="A17:B17"/>
    <mergeCell ref="E17:G17"/>
    <mergeCell ref="H17:L17"/>
    <mergeCell ref="M17:N17"/>
    <mergeCell ref="A18:B18"/>
    <mergeCell ref="E18:G18"/>
    <mergeCell ref="H18:L18"/>
    <mergeCell ref="M18:N18"/>
    <mergeCell ref="A21:B21"/>
    <mergeCell ref="E21:G21"/>
    <mergeCell ref="H21:L21"/>
    <mergeCell ref="M23:N23"/>
    <mergeCell ref="A24:N24"/>
    <mergeCell ref="A25:B25"/>
    <mergeCell ref="E25:G25"/>
    <mergeCell ref="H25:L25"/>
    <mergeCell ref="M25:N25"/>
    <mergeCell ref="M37:N37"/>
    <mergeCell ref="A36:C36"/>
    <mergeCell ref="A26:B26"/>
    <mergeCell ref="D26:D32"/>
    <mergeCell ref="E26:G26"/>
    <mergeCell ref="H26:L26"/>
    <mergeCell ref="M26:N26"/>
    <mergeCell ref="A27:B27"/>
    <mergeCell ref="E27:G27"/>
    <mergeCell ref="H27:L27"/>
    <mergeCell ref="M27:N27"/>
    <mergeCell ref="A28:B28"/>
    <mergeCell ref="A32:B32"/>
    <mergeCell ref="E32:G32"/>
    <mergeCell ref="H32:L32"/>
    <mergeCell ref="M32:N32"/>
    <mergeCell ref="A30:B30"/>
    <mergeCell ref="E30:G30"/>
    <mergeCell ref="H30:L30"/>
    <mergeCell ref="M30:N30"/>
    <mergeCell ref="A31:B31"/>
    <mergeCell ref="E31:G31"/>
    <mergeCell ref="H31:L31"/>
    <mergeCell ref="M31:N31"/>
    <mergeCell ref="M28:N28"/>
    <mergeCell ref="A29:B29"/>
    <mergeCell ref="E29:G29"/>
    <mergeCell ref="H29:L29"/>
    <mergeCell ref="M29:N29"/>
    <mergeCell ref="A34:N34"/>
    <mergeCell ref="A35:C35"/>
    <mergeCell ref="D35:E35"/>
    <mergeCell ref="F35:H35"/>
    <mergeCell ref="A33:B33"/>
    <mergeCell ref="E33:G33"/>
    <mergeCell ref="H33:L33"/>
    <mergeCell ref="I35:L35"/>
    <mergeCell ref="M35:N35"/>
    <mergeCell ref="E28:G28"/>
    <mergeCell ref="H28:L28"/>
    <mergeCell ref="A47:B47"/>
    <mergeCell ref="A46:B46"/>
    <mergeCell ref="E46:G46"/>
    <mergeCell ref="H46:L46"/>
    <mergeCell ref="M46:N46"/>
    <mergeCell ref="I38:L38"/>
    <mergeCell ref="M38:N38"/>
    <mergeCell ref="A38:E38"/>
    <mergeCell ref="F36:H36"/>
    <mergeCell ref="I36:L36"/>
    <mergeCell ref="M36:N36"/>
    <mergeCell ref="A37:C37"/>
    <mergeCell ref="F38:H38"/>
    <mergeCell ref="D37:E37"/>
    <mergeCell ref="F37:H37"/>
    <mergeCell ref="I37:L37"/>
    <mergeCell ref="M40:N40"/>
    <mergeCell ref="A42:C42"/>
    <mergeCell ref="D42:F42"/>
    <mergeCell ref="G42:N42"/>
    <mergeCell ref="A43:C43"/>
    <mergeCell ref="D43:F43"/>
    <mergeCell ref="G43:N43"/>
    <mergeCell ref="D36:E36"/>
    <mergeCell ref="A54:B54"/>
    <mergeCell ref="E54:G54"/>
    <mergeCell ref="H54:L54"/>
    <mergeCell ref="A51:B51"/>
    <mergeCell ref="E51:G51"/>
    <mergeCell ref="H51:L51"/>
    <mergeCell ref="M51:N51"/>
    <mergeCell ref="A52:B52"/>
    <mergeCell ref="E52:G52"/>
    <mergeCell ref="H52:L52"/>
    <mergeCell ref="M52:N52"/>
    <mergeCell ref="D47:D53"/>
    <mergeCell ref="E47:G47"/>
    <mergeCell ref="H47:L47"/>
    <mergeCell ref="M47:N47"/>
    <mergeCell ref="A48:B48"/>
    <mergeCell ref="E48:G48"/>
    <mergeCell ref="H48:L48"/>
    <mergeCell ref="M48:N48"/>
    <mergeCell ref="A49:B49"/>
    <mergeCell ref="E49:G49"/>
    <mergeCell ref="H49:L49"/>
    <mergeCell ref="M49:N49"/>
    <mergeCell ref="A50:B50"/>
    <mergeCell ref="A53:B53"/>
    <mergeCell ref="E53:G53"/>
    <mergeCell ref="H53:L53"/>
    <mergeCell ref="M53:N53"/>
    <mergeCell ref="L4:N4"/>
    <mergeCell ref="D5:G5"/>
    <mergeCell ref="H5:K5"/>
    <mergeCell ref="L5:N5"/>
    <mergeCell ref="D6:G6"/>
    <mergeCell ref="H6:K6"/>
    <mergeCell ref="L6:N6"/>
    <mergeCell ref="D7:G7"/>
    <mergeCell ref="H7:K7"/>
    <mergeCell ref="L7:N7"/>
    <mergeCell ref="D8:G8"/>
    <mergeCell ref="H8:K8"/>
    <mergeCell ref="L8:N8"/>
    <mergeCell ref="A44:N44"/>
    <mergeCell ref="A45:C45"/>
    <mergeCell ref="G45:H45"/>
    <mergeCell ref="I45:N45"/>
    <mergeCell ref="E50:G50"/>
    <mergeCell ref="H50:L50"/>
    <mergeCell ref="M50:N50"/>
  </mergeCells>
  <phoneticPr fontId="2" type="noConversion"/>
  <pageMargins left="0.23622047244094491" right="0.31496062992125984" top="0.53" bottom="0.2" header="0.31496062992125984" footer="0.31496062992125984"/>
  <pageSetup paperSize="9" orientation="portrait" verticalDpi="200" r:id="rId1"/>
  <headerFooter>
    <oddFooter>&amp;C-5-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N64"/>
  <sheetViews>
    <sheetView workbookViewId="0">
      <selection activeCell="W31" sqref="W31"/>
    </sheetView>
  </sheetViews>
  <sheetFormatPr defaultRowHeight="14.4"/>
  <cols>
    <col min="1" max="2" width="5.5" customWidth="1"/>
    <col min="3" max="3" width="9.796875" customWidth="1"/>
    <col min="4" max="4" width="11.69921875" customWidth="1"/>
    <col min="5" max="5" width="8.69921875" customWidth="1"/>
    <col min="6" max="6" width="4.69921875" customWidth="1"/>
    <col min="7" max="7" width="6.5" customWidth="1"/>
    <col min="8" max="12" width="3.69921875" customWidth="1"/>
    <col min="13" max="13" width="6.3984375" customWidth="1"/>
    <col min="14" max="14" width="8.59765625" customWidth="1"/>
  </cols>
  <sheetData>
    <row r="1" spans="1:14" ht="15" customHeight="1">
      <c r="A1" s="445" t="s">
        <v>337</v>
      </c>
      <c r="B1" s="445"/>
      <c r="C1" s="445"/>
      <c r="D1" s="90" t="s">
        <v>98</v>
      </c>
      <c r="E1" s="90"/>
      <c r="F1" s="90"/>
      <c r="G1" s="90"/>
      <c r="H1" s="90"/>
      <c r="I1" s="90"/>
      <c r="J1" s="90"/>
      <c r="K1" s="90"/>
      <c r="L1" s="70"/>
      <c r="M1" s="952">
        <v>1581220</v>
      </c>
      <c r="N1" s="952"/>
    </row>
    <row r="2" spans="1:14" ht="15" customHeight="1">
      <c r="A2" s="440" t="s">
        <v>160</v>
      </c>
      <c r="B2" s="445"/>
      <c r="C2" s="445"/>
      <c r="D2" s="63"/>
      <c r="E2" s="63"/>
      <c r="F2" s="63"/>
      <c r="G2" s="63"/>
      <c r="H2" s="63"/>
      <c r="I2" s="63"/>
      <c r="J2" s="63"/>
      <c r="K2" s="63"/>
      <c r="L2" s="123"/>
      <c r="M2" s="123"/>
      <c r="N2" s="123"/>
    </row>
    <row r="3" spans="1:14" ht="15" customHeight="1">
      <c r="A3" s="616" t="s">
        <v>736</v>
      </c>
      <c r="B3" s="445"/>
      <c r="C3" s="445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ht="15" customHeight="1">
      <c r="A4" s="926">
        <f>M1</f>
        <v>1581220</v>
      </c>
      <c r="B4" s="926"/>
      <c r="C4" s="926"/>
      <c r="D4" s="101">
        <v>166370</v>
      </c>
      <c r="E4" s="121" t="s">
        <v>153</v>
      </c>
      <c r="F4" s="446" t="s">
        <v>115</v>
      </c>
      <c r="G4" s="953">
        <f>ROUND(A4/D4,2)</f>
        <v>9.5</v>
      </c>
      <c r="H4" s="953"/>
      <c r="I4" s="925"/>
      <c r="J4" s="925"/>
      <c r="K4" s="925"/>
      <c r="L4" s="925"/>
      <c r="M4" s="925"/>
      <c r="N4" s="925"/>
    </row>
    <row r="5" spans="1:14" ht="12.6" customHeight="1" thickBot="1">
      <c r="A5" s="973" t="s">
        <v>118</v>
      </c>
      <c r="B5" s="973"/>
      <c r="C5" s="122" t="s">
        <v>119</v>
      </c>
      <c r="D5" s="435" t="s">
        <v>120</v>
      </c>
      <c r="E5" s="816" t="s">
        <v>121</v>
      </c>
      <c r="F5" s="816"/>
      <c r="G5" s="816"/>
      <c r="H5" s="824" t="s">
        <v>122</v>
      </c>
      <c r="I5" s="825"/>
      <c r="J5" s="825"/>
      <c r="K5" s="825"/>
      <c r="L5" s="826"/>
      <c r="M5" s="816" t="s">
        <v>130</v>
      </c>
      <c r="N5" s="816"/>
    </row>
    <row r="6" spans="1:14" ht="12.6" customHeight="1" thickTop="1">
      <c r="A6" s="936">
        <v>79.319999999999993</v>
      </c>
      <c r="B6" s="936"/>
      <c r="C6" s="113">
        <v>258</v>
      </c>
      <c r="D6" s="916">
        <f>G4</f>
        <v>9.5</v>
      </c>
      <c r="E6" s="938">
        <f>ROUND(A6*$D$6,-1)</f>
        <v>750</v>
      </c>
      <c r="F6" s="938"/>
      <c r="G6" s="938"/>
      <c r="H6" s="939">
        <f>ROUND(E6*C6,0)</f>
        <v>193500</v>
      </c>
      <c r="I6" s="940"/>
      <c r="J6" s="940"/>
      <c r="K6" s="940"/>
      <c r="L6" s="941"/>
      <c r="M6" s="970"/>
      <c r="N6" s="970"/>
    </row>
    <row r="7" spans="1:14" ht="12.6" customHeight="1">
      <c r="A7" s="914">
        <v>92.54</v>
      </c>
      <c r="B7" s="914"/>
      <c r="C7" s="106">
        <v>196</v>
      </c>
      <c r="D7" s="916"/>
      <c r="E7" s="918">
        <f>ROUND(A7*$D$6,-1)</f>
        <v>880</v>
      </c>
      <c r="F7" s="918"/>
      <c r="G7" s="918"/>
      <c r="H7" s="919">
        <f t="shared" ref="H7:H12" si="0">ROUND(E7*C7,0)</f>
        <v>172480</v>
      </c>
      <c r="I7" s="920"/>
      <c r="J7" s="920"/>
      <c r="K7" s="920"/>
      <c r="L7" s="921"/>
      <c r="M7" s="969"/>
      <c r="N7" s="969"/>
    </row>
    <row r="8" spans="1:14" ht="12.6" customHeight="1">
      <c r="A8" s="914">
        <v>109.07</v>
      </c>
      <c r="B8" s="914"/>
      <c r="C8" s="106">
        <v>815</v>
      </c>
      <c r="D8" s="916"/>
      <c r="E8" s="918">
        <f>ROUND(A8*$D$6,-1)</f>
        <v>1040</v>
      </c>
      <c r="F8" s="918"/>
      <c r="G8" s="918"/>
      <c r="H8" s="919">
        <f t="shared" si="0"/>
        <v>847600</v>
      </c>
      <c r="I8" s="920"/>
      <c r="J8" s="920"/>
      <c r="K8" s="920"/>
      <c r="L8" s="921"/>
      <c r="M8" s="969"/>
      <c r="N8" s="969"/>
    </row>
    <row r="9" spans="1:14" ht="12.6" customHeight="1">
      <c r="A9" s="914">
        <v>128.9</v>
      </c>
      <c r="B9" s="914"/>
      <c r="C9" s="106">
        <v>68</v>
      </c>
      <c r="D9" s="916"/>
      <c r="E9" s="918">
        <f>ROUND(A9*$D$6,-1)</f>
        <v>1220</v>
      </c>
      <c r="F9" s="918"/>
      <c r="G9" s="918"/>
      <c r="H9" s="919">
        <f t="shared" si="0"/>
        <v>82960</v>
      </c>
      <c r="I9" s="920"/>
      <c r="J9" s="920"/>
      <c r="K9" s="920"/>
      <c r="L9" s="921"/>
      <c r="M9" s="969"/>
      <c r="N9" s="969"/>
    </row>
    <row r="10" spans="1:14" ht="12.6" customHeight="1">
      <c r="A10" s="914">
        <v>158.63999999999999</v>
      </c>
      <c r="B10" s="914"/>
      <c r="C10" s="106">
        <v>102</v>
      </c>
      <c r="D10" s="916"/>
      <c r="E10" s="918">
        <f t="shared" ref="E10:E12" si="1">ROUND(A10*$D$6,-1)</f>
        <v>1510</v>
      </c>
      <c r="F10" s="918"/>
      <c r="G10" s="918"/>
      <c r="H10" s="919">
        <f t="shared" si="0"/>
        <v>154020</v>
      </c>
      <c r="I10" s="920"/>
      <c r="J10" s="920"/>
      <c r="K10" s="920"/>
      <c r="L10" s="921"/>
      <c r="M10" s="969"/>
      <c r="N10" s="969"/>
    </row>
    <row r="11" spans="1:14" ht="12.6" customHeight="1">
      <c r="A11" s="914">
        <v>188.39</v>
      </c>
      <c r="B11" s="914"/>
      <c r="C11" s="106">
        <v>34</v>
      </c>
      <c r="D11" s="916"/>
      <c r="E11" s="918">
        <f t="shared" si="1"/>
        <v>1790</v>
      </c>
      <c r="F11" s="918"/>
      <c r="G11" s="918"/>
      <c r="H11" s="919">
        <f t="shared" si="0"/>
        <v>60860</v>
      </c>
      <c r="I11" s="920"/>
      <c r="J11" s="920"/>
      <c r="K11" s="920"/>
      <c r="L11" s="921"/>
      <c r="M11" s="969"/>
      <c r="N11" s="969"/>
    </row>
    <row r="12" spans="1:14" ht="12.6" customHeight="1">
      <c r="A12" s="914">
        <v>221.44</v>
      </c>
      <c r="B12" s="914"/>
      <c r="C12" s="106">
        <v>34</v>
      </c>
      <c r="D12" s="937"/>
      <c r="E12" s="918">
        <f t="shared" si="1"/>
        <v>2100</v>
      </c>
      <c r="F12" s="918"/>
      <c r="G12" s="918"/>
      <c r="H12" s="919">
        <f t="shared" si="0"/>
        <v>71400</v>
      </c>
      <c r="I12" s="920"/>
      <c r="J12" s="920"/>
      <c r="K12" s="920"/>
      <c r="L12" s="921"/>
      <c r="M12" s="971"/>
      <c r="N12" s="971"/>
    </row>
    <row r="13" spans="1:14" ht="12.6" customHeight="1">
      <c r="A13" s="873" t="s">
        <v>124</v>
      </c>
      <c r="B13" s="987"/>
      <c r="C13" s="434">
        <f>SUM(C6:C12)</f>
        <v>1507</v>
      </c>
      <c r="D13" s="443"/>
      <c r="E13" s="918"/>
      <c r="F13" s="918"/>
      <c r="G13" s="918"/>
      <c r="H13" s="947">
        <f>SUM(H6:H12)</f>
        <v>1582820</v>
      </c>
      <c r="I13" s="948"/>
      <c r="J13" s="948"/>
      <c r="K13" s="948"/>
      <c r="L13" s="949"/>
      <c r="M13" s="438" t="s">
        <v>125</v>
      </c>
      <c r="N13" s="442">
        <f>H13-A4</f>
        <v>1600</v>
      </c>
    </row>
    <row r="14" spans="1:14" ht="15" customHeight="1">
      <c r="A14" s="70"/>
      <c r="B14" s="70"/>
      <c r="C14" s="100"/>
      <c r="D14" s="70"/>
      <c r="E14" s="297"/>
      <c r="F14" s="297"/>
      <c r="G14" s="297"/>
      <c r="H14" s="298"/>
      <c r="I14" s="298"/>
      <c r="J14" s="298"/>
      <c r="K14" s="298"/>
      <c r="L14" s="298"/>
      <c r="M14" s="70"/>
      <c r="N14" s="293"/>
    </row>
    <row r="15" spans="1:14" ht="15" customHeight="1">
      <c r="A15" s="742" t="s">
        <v>338</v>
      </c>
      <c r="B15" s="445"/>
      <c r="C15" s="445"/>
      <c r="D15" s="90"/>
      <c r="E15" s="90"/>
      <c r="F15" s="90" t="s">
        <v>98</v>
      </c>
      <c r="G15" s="90"/>
      <c r="H15" s="90"/>
      <c r="I15" s="90"/>
      <c r="J15" s="90"/>
      <c r="K15" s="90"/>
      <c r="L15" s="70"/>
      <c r="M15" s="952">
        <v>2575340</v>
      </c>
      <c r="N15" s="952"/>
    </row>
    <row r="16" spans="1:14" ht="15" customHeight="1">
      <c r="A16" s="68" t="s">
        <v>190</v>
      </c>
      <c r="B16" s="445"/>
      <c r="C16" s="445"/>
      <c r="D16" s="63"/>
      <c r="E16" s="63"/>
      <c r="F16" s="63"/>
      <c r="G16" s="63"/>
      <c r="H16" s="63"/>
      <c r="I16" s="63"/>
      <c r="J16" s="63"/>
      <c r="K16" s="63"/>
      <c r="L16" s="439"/>
      <c r="M16" s="125"/>
      <c r="N16" s="125"/>
    </row>
    <row r="17" spans="1:14" ht="12.6" customHeight="1">
      <c r="A17" s="928" t="s">
        <v>161</v>
      </c>
      <c r="B17" s="930"/>
      <c r="C17" s="913" t="s">
        <v>162</v>
      </c>
      <c r="D17" s="913" t="s">
        <v>163</v>
      </c>
      <c r="E17" s="913" t="s">
        <v>164</v>
      </c>
      <c r="F17" s="928" t="s">
        <v>165</v>
      </c>
      <c r="G17" s="930"/>
      <c r="H17" s="928" t="s">
        <v>166</v>
      </c>
      <c r="I17" s="929"/>
      <c r="J17" s="930"/>
      <c r="K17" s="1112" t="s">
        <v>167</v>
      </c>
      <c r="L17" s="1113"/>
      <c r="M17" s="1114"/>
      <c r="N17" s="1118" t="s">
        <v>168</v>
      </c>
    </row>
    <row r="18" spans="1:14" ht="12.6" customHeight="1" thickBot="1">
      <c r="A18" s="1108"/>
      <c r="B18" s="1109"/>
      <c r="C18" s="1110"/>
      <c r="D18" s="1110"/>
      <c r="E18" s="1110"/>
      <c r="F18" s="1108"/>
      <c r="G18" s="1109"/>
      <c r="H18" s="1108"/>
      <c r="I18" s="1111"/>
      <c r="J18" s="1109"/>
      <c r="K18" s="1115"/>
      <c r="L18" s="1116"/>
      <c r="M18" s="1117"/>
      <c r="N18" s="1119"/>
    </row>
    <row r="19" spans="1:14" ht="12.6" customHeight="1" thickTop="1">
      <c r="A19" s="1091">
        <v>23369.15</v>
      </c>
      <c r="B19" s="1092"/>
      <c r="C19" s="1097">
        <v>23226.3</v>
      </c>
      <c r="D19" s="1100">
        <v>23226.3</v>
      </c>
      <c r="E19" s="127" t="s">
        <v>169</v>
      </c>
      <c r="F19" s="1103">
        <v>23166</v>
      </c>
      <c r="G19" s="1104"/>
      <c r="H19" s="1105">
        <v>2568600</v>
      </c>
      <c r="I19" s="1106"/>
      <c r="J19" s="1107"/>
      <c r="K19" s="1105">
        <v>2568600</v>
      </c>
      <c r="L19" s="1106"/>
      <c r="M19" s="1107"/>
      <c r="N19" s="1082">
        <v>151.4</v>
      </c>
    </row>
    <row r="20" spans="1:14" ht="12.6" customHeight="1">
      <c r="A20" s="1093"/>
      <c r="B20" s="1094"/>
      <c r="C20" s="1098"/>
      <c r="D20" s="1101"/>
      <c r="E20" s="128" t="s">
        <v>170</v>
      </c>
      <c r="F20" s="1084">
        <v>60.3</v>
      </c>
      <c r="G20" s="1085"/>
      <c r="H20" s="1086">
        <v>6740</v>
      </c>
      <c r="I20" s="1087"/>
      <c r="J20" s="1088"/>
      <c r="K20" s="1086">
        <v>6740</v>
      </c>
      <c r="L20" s="1087"/>
      <c r="M20" s="1088"/>
      <c r="N20" s="1083"/>
    </row>
    <row r="21" spans="1:14" ht="12.6" customHeight="1">
      <c r="A21" s="1095"/>
      <c r="B21" s="1096"/>
      <c r="C21" s="1099"/>
      <c r="D21" s="1102"/>
      <c r="E21" s="129" t="s">
        <v>171</v>
      </c>
      <c r="F21" s="1084">
        <f>SUM(F19:F20)</f>
        <v>23226.3</v>
      </c>
      <c r="G21" s="1085"/>
      <c r="H21" s="845">
        <f>H19+H20</f>
        <v>2575340</v>
      </c>
      <c r="I21" s="1089"/>
      <c r="J21" s="1090"/>
      <c r="K21" s="845">
        <f>SUM(K19:K20)</f>
        <v>2575340</v>
      </c>
      <c r="L21" s="1089"/>
      <c r="M21" s="1090"/>
      <c r="N21" s="130"/>
    </row>
    <row r="22" spans="1:14" ht="10.199999999999999" customHeight="1">
      <c r="A22" s="342"/>
      <c r="B22" s="342"/>
      <c r="C22" s="343"/>
      <c r="D22" s="344" t="s">
        <v>913</v>
      </c>
      <c r="E22" s="345"/>
      <c r="F22" s="346"/>
      <c r="G22" s="346"/>
      <c r="H22" s="120"/>
      <c r="I22" s="120"/>
      <c r="J22" s="120"/>
      <c r="K22" s="120"/>
      <c r="L22" s="120"/>
      <c r="M22" s="120"/>
      <c r="N22" s="345"/>
    </row>
    <row r="23" spans="1:14" ht="15" customHeight="1">
      <c r="A23" s="445" t="s">
        <v>339</v>
      </c>
      <c r="B23" s="445"/>
      <c r="C23" s="445"/>
      <c r="D23" s="90"/>
      <c r="E23" s="90"/>
      <c r="F23" s="90" t="s">
        <v>98</v>
      </c>
      <c r="G23" s="90"/>
      <c r="H23" s="90"/>
      <c r="I23" s="90"/>
      <c r="J23" s="90"/>
      <c r="K23" s="90"/>
      <c r="L23" s="70"/>
      <c r="M23" s="952">
        <v>1326200</v>
      </c>
      <c r="N23" s="952"/>
    </row>
    <row r="24" spans="1:14" ht="15" customHeight="1">
      <c r="A24" s="926">
        <v>1326200</v>
      </c>
      <c r="B24" s="926"/>
      <c r="C24" s="926"/>
      <c r="D24" s="101">
        <v>166370</v>
      </c>
      <c r="E24" s="121" t="s">
        <v>143</v>
      </c>
      <c r="F24" s="446" t="s">
        <v>132</v>
      </c>
      <c r="G24" s="953">
        <f>ROUND(A24/D24,2)</f>
        <v>7.97</v>
      </c>
      <c r="H24" s="953"/>
      <c r="I24" s="925"/>
      <c r="J24" s="925"/>
      <c r="K24" s="925"/>
      <c r="L24" s="925"/>
      <c r="M24" s="925"/>
      <c r="N24" s="925"/>
    </row>
    <row r="25" spans="1:14" ht="13.8" customHeight="1" thickBot="1">
      <c r="A25" s="973" t="s">
        <v>118</v>
      </c>
      <c r="B25" s="973"/>
      <c r="C25" s="122" t="s">
        <v>119</v>
      </c>
      <c r="D25" s="435" t="s">
        <v>120</v>
      </c>
      <c r="E25" s="816" t="s">
        <v>133</v>
      </c>
      <c r="F25" s="816"/>
      <c r="G25" s="816"/>
      <c r="H25" s="824" t="s">
        <v>122</v>
      </c>
      <c r="I25" s="825"/>
      <c r="J25" s="825"/>
      <c r="K25" s="825"/>
      <c r="L25" s="826"/>
      <c r="M25" s="816" t="s">
        <v>130</v>
      </c>
      <c r="N25" s="816"/>
    </row>
    <row r="26" spans="1:14" ht="13.8" customHeight="1" thickTop="1">
      <c r="A26" s="936">
        <v>79.319999999999993</v>
      </c>
      <c r="B26" s="936"/>
      <c r="C26" s="113">
        <v>258</v>
      </c>
      <c r="D26" s="916">
        <f>G24</f>
        <v>7.97</v>
      </c>
      <c r="E26" s="918">
        <f>ROUND(A26*$D$26,-1)</f>
        <v>630</v>
      </c>
      <c r="F26" s="918"/>
      <c r="G26" s="918"/>
      <c r="H26" s="919">
        <f t="shared" ref="H26" si="2">ROUND(E26*C26,0)</f>
        <v>162540</v>
      </c>
      <c r="I26" s="920"/>
      <c r="J26" s="920"/>
      <c r="K26" s="920"/>
      <c r="L26" s="921"/>
      <c r="M26" s="970"/>
      <c r="N26" s="970"/>
    </row>
    <row r="27" spans="1:14" ht="13.8" customHeight="1">
      <c r="A27" s="914">
        <v>92.54</v>
      </c>
      <c r="B27" s="914"/>
      <c r="C27" s="106">
        <v>196</v>
      </c>
      <c r="D27" s="916"/>
      <c r="E27" s="918">
        <f>ROUND(A27*$D$26,-1)</f>
        <v>740</v>
      </c>
      <c r="F27" s="918"/>
      <c r="G27" s="918"/>
      <c r="H27" s="919">
        <f t="shared" ref="H27:H32" si="3">ROUND(E27*C27,0)</f>
        <v>145040</v>
      </c>
      <c r="I27" s="920"/>
      <c r="J27" s="920"/>
      <c r="K27" s="920"/>
      <c r="L27" s="921"/>
      <c r="M27" s="969"/>
      <c r="N27" s="969"/>
    </row>
    <row r="28" spans="1:14" ht="13.8" customHeight="1">
      <c r="A28" s="914">
        <v>109.07</v>
      </c>
      <c r="B28" s="914"/>
      <c r="C28" s="106">
        <v>815</v>
      </c>
      <c r="D28" s="916"/>
      <c r="E28" s="918">
        <f t="shared" ref="E28:E32" si="4">ROUND(A28*$D$26,-1)</f>
        <v>870</v>
      </c>
      <c r="F28" s="918"/>
      <c r="G28" s="918"/>
      <c r="H28" s="919">
        <f t="shared" si="3"/>
        <v>709050</v>
      </c>
      <c r="I28" s="920"/>
      <c r="J28" s="920"/>
      <c r="K28" s="920"/>
      <c r="L28" s="921"/>
      <c r="M28" s="969"/>
      <c r="N28" s="969"/>
    </row>
    <row r="29" spans="1:14" ht="13.8" customHeight="1">
      <c r="A29" s="914">
        <v>128.9</v>
      </c>
      <c r="B29" s="914"/>
      <c r="C29" s="106">
        <v>68</v>
      </c>
      <c r="D29" s="916"/>
      <c r="E29" s="918">
        <f t="shared" si="4"/>
        <v>1030</v>
      </c>
      <c r="F29" s="918"/>
      <c r="G29" s="918"/>
      <c r="H29" s="919">
        <f t="shared" si="3"/>
        <v>70040</v>
      </c>
      <c r="I29" s="920"/>
      <c r="J29" s="920"/>
      <c r="K29" s="920"/>
      <c r="L29" s="921"/>
      <c r="M29" s="969"/>
      <c r="N29" s="969"/>
    </row>
    <row r="30" spans="1:14" ht="13.8" customHeight="1">
      <c r="A30" s="914">
        <v>158.63999999999999</v>
      </c>
      <c r="B30" s="914"/>
      <c r="C30" s="106">
        <v>102</v>
      </c>
      <c r="D30" s="916"/>
      <c r="E30" s="918">
        <f t="shared" si="4"/>
        <v>1260</v>
      </c>
      <c r="F30" s="918"/>
      <c r="G30" s="918"/>
      <c r="H30" s="919">
        <f t="shared" si="3"/>
        <v>128520</v>
      </c>
      <c r="I30" s="920"/>
      <c r="J30" s="920"/>
      <c r="K30" s="920"/>
      <c r="L30" s="921"/>
      <c r="M30" s="969"/>
      <c r="N30" s="969"/>
    </row>
    <row r="31" spans="1:14" ht="13.8" customHeight="1">
      <c r="A31" s="914">
        <v>188.39</v>
      </c>
      <c r="B31" s="914"/>
      <c r="C31" s="106">
        <v>34</v>
      </c>
      <c r="D31" s="916"/>
      <c r="E31" s="918">
        <f t="shared" si="4"/>
        <v>1500</v>
      </c>
      <c r="F31" s="918"/>
      <c r="G31" s="918"/>
      <c r="H31" s="919">
        <f t="shared" si="3"/>
        <v>51000</v>
      </c>
      <c r="I31" s="920"/>
      <c r="J31" s="920"/>
      <c r="K31" s="920"/>
      <c r="L31" s="921"/>
      <c r="M31" s="969"/>
      <c r="N31" s="969"/>
    </row>
    <row r="32" spans="1:14" ht="13.8" customHeight="1">
      <c r="A32" s="914">
        <v>221.44</v>
      </c>
      <c r="B32" s="914"/>
      <c r="C32" s="106">
        <v>34</v>
      </c>
      <c r="D32" s="937"/>
      <c r="E32" s="918">
        <f t="shared" si="4"/>
        <v>1760</v>
      </c>
      <c r="F32" s="918"/>
      <c r="G32" s="918"/>
      <c r="H32" s="919">
        <f t="shared" si="3"/>
        <v>59840</v>
      </c>
      <c r="I32" s="920"/>
      <c r="J32" s="920"/>
      <c r="K32" s="920"/>
      <c r="L32" s="921"/>
      <c r="M32" s="971"/>
      <c r="N32" s="971"/>
    </row>
    <row r="33" spans="1:14" ht="13.8" customHeight="1">
      <c r="A33" s="873" t="s">
        <v>103</v>
      </c>
      <c r="B33" s="987"/>
      <c r="C33" s="434">
        <f>SUM(C26:C32)</f>
        <v>1507</v>
      </c>
      <c r="D33" s="443"/>
      <c r="E33" s="918"/>
      <c r="F33" s="918"/>
      <c r="G33" s="918"/>
      <c r="H33" s="947">
        <f>SUM(H26:H32)</f>
        <v>1326030</v>
      </c>
      <c r="I33" s="948"/>
      <c r="J33" s="948"/>
      <c r="K33" s="948"/>
      <c r="L33" s="949"/>
      <c r="M33" s="438" t="s">
        <v>134</v>
      </c>
      <c r="N33" s="442">
        <f>H33-A24</f>
        <v>-170</v>
      </c>
    </row>
    <row r="34" spans="1:14" ht="13.8" customHeight="1">
      <c r="A34" s="70"/>
      <c r="B34" s="70"/>
      <c r="C34" s="100"/>
      <c r="D34" s="70"/>
      <c r="E34" s="297"/>
      <c r="F34" s="297"/>
      <c r="G34" s="297"/>
      <c r="H34" s="298"/>
      <c r="I34" s="298"/>
      <c r="J34" s="298"/>
      <c r="K34" s="298"/>
      <c r="L34" s="298"/>
      <c r="M34" s="70"/>
      <c r="N34" s="293"/>
    </row>
    <row r="35" spans="1:14" ht="13.8" customHeight="1" thickBot="1">
      <c r="A35" s="1075" t="s">
        <v>737</v>
      </c>
      <c r="B35" s="1075"/>
      <c r="C35" s="1075"/>
      <c r="D35" s="1075"/>
      <c r="E35" s="340"/>
      <c r="F35" s="340"/>
      <c r="G35" s="340"/>
      <c r="H35" s="341"/>
      <c r="I35" s="341"/>
      <c r="J35" s="341"/>
      <c r="K35" s="341"/>
      <c r="L35" s="341"/>
      <c r="M35" s="126"/>
      <c r="N35" s="89"/>
    </row>
    <row r="36" spans="1:14" ht="13.8" customHeight="1" thickTop="1" thickBot="1">
      <c r="A36" s="1067" t="s">
        <v>741</v>
      </c>
      <c r="B36" s="1068"/>
      <c r="C36" s="1068"/>
      <c r="D36" s="1068" t="s">
        <v>738</v>
      </c>
      <c r="E36" s="1068"/>
      <c r="F36" s="1068"/>
      <c r="G36" s="1068"/>
      <c r="H36" s="1068" t="s">
        <v>739</v>
      </c>
      <c r="I36" s="1068"/>
      <c r="J36" s="1068"/>
      <c r="K36" s="1068"/>
      <c r="L36" s="1068"/>
      <c r="M36" s="1068" t="s">
        <v>740</v>
      </c>
      <c r="N36" s="1069"/>
    </row>
    <row r="37" spans="1:14" ht="13.8" customHeight="1">
      <c r="A37" s="1070">
        <v>43060</v>
      </c>
      <c r="B37" s="1071"/>
      <c r="C37" s="1071"/>
      <c r="D37" s="1072" t="s">
        <v>914</v>
      </c>
      <c r="E37" s="1072"/>
      <c r="F37" s="1072"/>
      <c r="G37" s="1072"/>
      <c r="H37" s="1073">
        <v>26200</v>
      </c>
      <c r="I37" s="1073"/>
      <c r="J37" s="1073"/>
      <c r="K37" s="1073"/>
      <c r="L37" s="1073"/>
      <c r="M37" s="1071"/>
      <c r="N37" s="1074"/>
    </row>
    <row r="38" spans="1:14" ht="13.8" customHeight="1">
      <c r="A38" s="1057">
        <v>43063</v>
      </c>
      <c r="B38" s="1058"/>
      <c r="C38" s="1058"/>
      <c r="D38" s="1076" t="s">
        <v>915</v>
      </c>
      <c r="E38" s="1076"/>
      <c r="F38" s="1076"/>
      <c r="G38" s="1076"/>
      <c r="H38" s="1061">
        <v>1050000</v>
      </c>
      <c r="I38" s="1061"/>
      <c r="J38" s="1061"/>
      <c r="K38" s="1061"/>
      <c r="L38" s="1061"/>
      <c r="M38" s="1058"/>
      <c r="N38" s="1062"/>
    </row>
    <row r="39" spans="1:14" ht="13.8" customHeight="1" thickBot="1">
      <c r="A39" s="1080">
        <v>43063</v>
      </c>
      <c r="B39" s="1078"/>
      <c r="C39" s="1078"/>
      <c r="D39" s="1081" t="s">
        <v>916</v>
      </c>
      <c r="E39" s="1081"/>
      <c r="F39" s="1081"/>
      <c r="G39" s="1081"/>
      <c r="H39" s="1077">
        <v>250000</v>
      </c>
      <c r="I39" s="1077"/>
      <c r="J39" s="1077"/>
      <c r="K39" s="1077"/>
      <c r="L39" s="1077"/>
      <c r="M39" s="1078"/>
      <c r="N39" s="1079"/>
    </row>
    <row r="40" spans="1:14" ht="13.8" customHeight="1" thickBot="1">
      <c r="A40" s="1063" t="s">
        <v>742</v>
      </c>
      <c r="B40" s="1064"/>
      <c r="C40" s="1064"/>
      <c r="D40" s="1064" t="s">
        <v>743</v>
      </c>
      <c r="E40" s="1064"/>
      <c r="F40" s="1064"/>
      <c r="G40" s="1064"/>
      <c r="H40" s="1065">
        <f>SUM(H37:L39)</f>
        <v>1326200</v>
      </c>
      <c r="I40" s="1065"/>
      <c r="J40" s="1065"/>
      <c r="K40" s="1065"/>
      <c r="L40" s="1065"/>
      <c r="M40" s="1064"/>
      <c r="N40" s="1066"/>
    </row>
    <row r="41" spans="1:14" ht="13.8" customHeight="1" thickTop="1">
      <c r="A41" s="446"/>
      <c r="B41" s="446"/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</row>
    <row r="42" spans="1:14" ht="14.4" customHeight="1">
      <c r="A42" s="719" t="s">
        <v>873</v>
      </c>
      <c r="B42" s="719"/>
      <c r="C42" s="719"/>
      <c r="D42" s="90"/>
      <c r="E42" s="90"/>
      <c r="F42" s="90" t="s">
        <v>98</v>
      </c>
      <c r="G42" s="90"/>
      <c r="H42" s="90"/>
      <c r="I42" s="90"/>
      <c r="J42" s="90"/>
      <c r="K42" s="90"/>
      <c r="L42" s="70"/>
      <c r="M42" s="952">
        <v>1169000</v>
      </c>
      <c r="N42" s="952"/>
    </row>
    <row r="43" spans="1:14" ht="12" customHeight="1">
      <c r="A43" s="926">
        <v>1169000</v>
      </c>
      <c r="B43" s="926"/>
      <c r="C43" s="926"/>
      <c r="D43" s="101">
        <v>166370</v>
      </c>
      <c r="E43" s="121" t="s">
        <v>143</v>
      </c>
      <c r="F43" s="720" t="s">
        <v>132</v>
      </c>
      <c r="G43" s="953">
        <f>ROUND(A43/D43,2)</f>
        <v>7.03</v>
      </c>
      <c r="H43" s="953"/>
      <c r="I43" s="925"/>
      <c r="J43" s="925"/>
      <c r="K43" s="925"/>
      <c r="L43" s="925"/>
      <c r="M43" s="925"/>
      <c r="N43" s="925"/>
    </row>
    <row r="44" spans="1:14" ht="12" customHeight="1" thickBot="1">
      <c r="A44" s="973" t="s">
        <v>118</v>
      </c>
      <c r="B44" s="973"/>
      <c r="C44" s="122" t="s">
        <v>119</v>
      </c>
      <c r="D44" s="715" t="s">
        <v>120</v>
      </c>
      <c r="E44" s="816" t="s">
        <v>133</v>
      </c>
      <c r="F44" s="816"/>
      <c r="G44" s="816"/>
      <c r="H44" s="824" t="s">
        <v>122</v>
      </c>
      <c r="I44" s="825"/>
      <c r="J44" s="825"/>
      <c r="K44" s="825"/>
      <c r="L44" s="826"/>
      <c r="M44" s="816" t="s">
        <v>130</v>
      </c>
      <c r="N44" s="816"/>
    </row>
    <row r="45" spans="1:14" ht="12" customHeight="1" thickTop="1">
      <c r="A45" s="936">
        <v>79.319999999999993</v>
      </c>
      <c r="B45" s="936"/>
      <c r="C45" s="113">
        <v>258</v>
      </c>
      <c r="D45" s="916">
        <f>G43</f>
        <v>7.03</v>
      </c>
      <c r="E45" s="918">
        <f>ROUND(A45*$D$45,-1)</f>
        <v>560</v>
      </c>
      <c r="F45" s="918"/>
      <c r="G45" s="918"/>
      <c r="H45" s="919">
        <f t="shared" ref="H45:H51" si="5">ROUND(E45*C45,0)</f>
        <v>144480</v>
      </c>
      <c r="I45" s="920"/>
      <c r="J45" s="920"/>
      <c r="K45" s="920"/>
      <c r="L45" s="921"/>
      <c r="M45" s="970"/>
      <c r="N45" s="970"/>
    </row>
    <row r="46" spans="1:14" ht="12" customHeight="1">
      <c r="A46" s="914">
        <v>92.54</v>
      </c>
      <c r="B46" s="914"/>
      <c r="C46" s="106">
        <v>196</v>
      </c>
      <c r="D46" s="916"/>
      <c r="E46" s="918">
        <f>ROUND(A46*$D$45,-1)</f>
        <v>650</v>
      </c>
      <c r="F46" s="918"/>
      <c r="G46" s="918"/>
      <c r="H46" s="919">
        <f t="shared" si="5"/>
        <v>127400</v>
      </c>
      <c r="I46" s="920"/>
      <c r="J46" s="920"/>
      <c r="K46" s="920"/>
      <c r="L46" s="921"/>
      <c r="M46" s="969"/>
      <c r="N46" s="969"/>
    </row>
    <row r="47" spans="1:14" ht="12" customHeight="1">
      <c r="A47" s="914">
        <v>109.07</v>
      </c>
      <c r="B47" s="914"/>
      <c r="C47" s="106">
        <v>815</v>
      </c>
      <c r="D47" s="916"/>
      <c r="E47" s="918">
        <f t="shared" ref="E47:E51" si="6">ROUND(A47*$D$45,-1)</f>
        <v>770</v>
      </c>
      <c r="F47" s="918"/>
      <c r="G47" s="918"/>
      <c r="H47" s="919">
        <f t="shared" si="5"/>
        <v>627550</v>
      </c>
      <c r="I47" s="920"/>
      <c r="J47" s="920"/>
      <c r="K47" s="920"/>
      <c r="L47" s="921"/>
      <c r="M47" s="969"/>
      <c r="N47" s="969"/>
    </row>
    <row r="48" spans="1:14" ht="12" customHeight="1">
      <c r="A48" s="914">
        <v>128.9</v>
      </c>
      <c r="B48" s="914"/>
      <c r="C48" s="106">
        <v>68</v>
      </c>
      <c r="D48" s="916"/>
      <c r="E48" s="918">
        <f t="shared" si="6"/>
        <v>910</v>
      </c>
      <c r="F48" s="918"/>
      <c r="G48" s="918"/>
      <c r="H48" s="919">
        <f t="shared" si="5"/>
        <v>61880</v>
      </c>
      <c r="I48" s="920"/>
      <c r="J48" s="920"/>
      <c r="K48" s="920"/>
      <c r="L48" s="921"/>
      <c r="M48" s="969"/>
      <c r="N48" s="969"/>
    </row>
    <row r="49" spans="1:14" ht="12" customHeight="1">
      <c r="A49" s="914">
        <v>158.63999999999999</v>
      </c>
      <c r="B49" s="914"/>
      <c r="C49" s="106">
        <v>102</v>
      </c>
      <c r="D49" s="916"/>
      <c r="E49" s="918">
        <f t="shared" si="6"/>
        <v>1120</v>
      </c>
      <c r="F49" s="918"/>
      <c r="G49" s="918"/>
      <c r="H49" s="919">
        <f t="shared" si="5"/>
        <v>114240</v>
      </c>
      <c r="I49" s="920"/>
      <c r="J49" s="920"/>
      <c r="K49" s="920"/>
      <c r="L49" s="921"/>
      <c r="M49" s="969"/>
      <c r="N49" s="969"/>
    </row>
    <row r="50" spans="1:14" ht="12" customHeight="1">
      <c r="A50" s="914">
        <v>188.39</v>
      </c>
      <c r="B50" s="914"/>
      <c r="C50" s="106">
        <v>34</v>
      </c>
      <c r="D50" s="916"/>
      <c r="E50" s="918">
        <f t="shared" si="6"/>
        <v>1320</v>
      </c>
      <c r="F50" s="918"/>
      <c r="G50" s="918"/>
      <c r="H50" s="919">
        <f t="shared" si="5"/>
        <v>44880</v>
      </c>
      <c r="I50" s="920"/>
      <c r="J50" s="920"/>
      <c r="K50" s="920"/>
      <c r="L50" s="921"/>
      <c r="M50" s="969"/>
      <c r="N50" s="969"/>
    </row>
    <row r="51" spans="1:14" ht="12" customHeight="1">
      <c r="A51" s="914">
        <v>221.44</v>
      </c>
      <c r="B51" s="914"/>
      <c r="C51" s="106">
        <v>34</v>
      </c>
      <c r="D51" s="937"/>
      <c r="E51" s="918">
        <f t="shared" si="6"/>
        <v>1560</v>
      </c>
      <c r="F51" s="918"/>
      <c r="G51" s="918"/>
      <c r="H51" s="919">
        <f t="shared" si="5"/>
        <v>53040</v>
      </c>
      <c r="I51" s="920"/>
      <c r="J51" s="920"/>
      <c r="K51" s="920"/>
      <c r="L51" s="921"/>
      <c r="M51" s="971"/>
      <c r="N51" s="971"/>
    </row>
    <row r="52" spans="1:14" ht="12" customHeight="1">
      <c r="A52" s="873" t="s">
        <v>103</v>
      </c>
      <c r="B52" s="987"/>
      <c r="C52" s="721">
        <f>SUM(C45:C51)</f>
        <v>1507</v>
      </c>
      <c r="D52" s="718"/>
      <c r="E52" s="918"/>
      <c r="F52" s="918"/>
      <c r="G52" s="918"/>
      <c r="H52" s="947">
        <f>SUM(H45:H51)</f>
        <v>1173470</v>
      </c>
      <c r="I52" s="948"/>
      <c r="J52" s="948"/>
      <c r="K52" s="948"/>
      <c r="L52" s="949"/>
      <c r="M52" s="717" t="s">
        <v>134</v>
      </c>
      <c r="N52" s="716">
        <f>H52-A43</f>
        <v>4470</v>
      </c>
    </row>
    <row r="53" spans="1:14" ht="10.8" customHeight="1">
      <c r="A53" s="70"/>
      <c r="B53" s="70"/>
      <c r="C53" s="100"/>
      <c r="D53" s="70"/>
      <c r="E53" s="297"/>
      <c r="F53" s="297"/>
      <c r="G53" s="297"/>
      <c r="H53" s="298"/>
      <c r="I53" s="298"/>
      <c r="J53" s="298"/>
      <c r="K53" s="298"/>
      <c r="L53" s="298"/>
      <c r="M53" s="70"/>
      <c r="N53" s="293"/>
    </row>
    <row r="54" spans="1:14" ht="12" customHeight="1" thickBot="1">
      <c r="A54" s="1075" t="s">
        <v>872</v>
      </c>
      <c r="B54" s="1075"/>
      <c r="C54" s="1075"/>
      <c r="D54" s="1075"/>
      <c r="E54" s="340"/>
      <c r="F54" s="340"/>
      <c r="G54" s="340"/>
      <c r="H54" s="341"/>
      <c r="I54" s="341"/>
      <c r="J54" s="341"/>
      <c r="K54" s="341"/>
      <c r="L54" s="341"/>
      <c r="M54" s="126"/>
      <c r="N54" s="89"/>
    </row>
    <row r="55" spans="1:14" ht="12" customHeight="1" thickTop="1" thickBot="1">
      <c r="A55" s="1067" t="s">
        <v>741</v>
      </c>
      <c r="B55" s="1068"/>
      <c r="C55" s="1068"/>
      <c r="D55" s="1068" t="s">
        <v>738</v>
      </c>
      <c r="E55" s="1068"/>
      <c r="F55" s="1068"/>
      <c r="G55" s="1068"/>
      <c r="H55" s="1068" t="s">
        <v>739</v>
      </c>
      <c r="I55" s="1068"/>
      <c r="J55" s="1068"/>
      <c r="K55" s="1068"/>
      <c r="L55" s="1068"/>
      <c r="M55" s="1068" t="s">
        <v>740</v>
      </c>
      <c r="N55" s="1069"/>
    </row>
    <row r="56" spans="1:14" ht="12" customHeight="1" thickBot="1">
      <c r="A56" s="1070">
        <v>43049</v>
      </c>
      <c r="B56" s="1071"/>
      <c r="C56" s="1071"/>
      <c r="D56" s="1072" t="s">
        <v>917</v>
      </c>
      <c r="E56" s="1072"/>
      <c r="F56" s="1072"/>
      <c r="G56" s="1072"/>
      <c r="H56" s="1073">
        <v>350000</v>
      </c>
      <c r="I56" s="1073"/>
      <c r="J56" s="1073"/>
      <c r="K56" s="1073"/>
      <c r="L56" s="1073"/>
      <c r="M56" s="1071"/>
      <c r="N56" s="1074"/>
    </row>
    <row r="57" spans="1:14" ht="12" customHeight="1">
      <c r="A57" s="1070">
        <v>43049</v>
      </c>
      <c r="B57" s="1071"/>
      <c r="C57" s="1071"/>
      <c r="D57" s="1072" t="s">
        <v>918</v>
      </c>
      <c r="E57" s="1072"/>
      <c r="F57" s="1072"/>
      <c r="G57" s="1072"/>
      <c r="H57" s="1073">
        <v>81000</v>
      </c>
      <c r="I57" s="1073"/>
      <c r="J57" s="1073"/>
      <c r="K57" s="1073"/>
      <c r="L57" s="1073"/>
      <c r="M57" s="1071"/>
      <c r="N57" s="1074"/>
    </row>
    <row r="58" spans="1:14" ht="12" customHeight="1">
      <c r="A58" s="1057">
        <v>43063</v>
      </c>
      <c r="B58" s="1058"/>
      <c r="C58" s="1058"/>
      <c r="D58" s="1060" t="s">
        <v>919</v>
      </c>
      <c r="E58" s="1060"/>
      <c r="F58" s="1060"/>
      <c r="G58" s="1060"/>
      <c r="H58" s="1061">
        <v>300000</v>
      </c>
      <c r="I58" s="1061"/>
      <c r="J58" s="1061"/>
      <c r="K58" s="1061"/>
      <c r="L58" s="1061"/>
      <c r="M58" s="1058"/>
      <c r="N58" s="1062"/>
    </row>
    <row r="59" spans="1:14" ht="18.600000000000001" customHeight="1">
      <c r="A59" s="1057">
        <v>43063</v>
      </c>
      <c r="B59" s="1058"/>
      <c r="C59" s="1058"/>
      <c r="D59" s="1059" t="s">
        <v>920</v>
      </c>
      <c r="E59" s="1060"/>
      <c r="F59" s="1060"/>
      <c r="G59" s="1060"/>
      <c r="H59" s="1061">
        <v>350000</v>
      </c>
      <c r="I59" s="1061"/>
      <c r="J59" s="1061"/>
      <c r="K59" s="1061"/>
      <c r="L59" s="1061"/>
      <c r="M59" s="1058"/>
      <c r="N59" s="1062"/>
    </row>
    <row r="60" spans="1:14" ht="18.600000000000001" customHeight="1" thickBot="1">
      <c r="A60" s="1057">
        <v>43063</v>
      </c>
      <c r="B60" s="1058"/>
      <c r="C60" s="1058"/>
      <c r="D60" s="1059" t="s">
        <v>921</v>
      </c>
      <c r="E60" s="1060"/>
      <c r="F60" s="1060"/>
      <c r="G60" s="1060"/>
      <c r="H60" s="1061">
        <v>88000</v>
      </c>
      <c r="I60" s="1061"/>
      <c r="J60" s="1061"/>
      <c r="K60" s="1061"/>
      <c r="L60" s="1061"/>
      <c r="M60" s="1058"/>
      <c r="N60" s="1062"/>
    </row>
    <row r="61" spans="1:14" ht="13.8" customHeight="1" thickBot="1">
      <c r="A61" s="1063" t="s">
        <v>742</v>
      </c>
      <c r="B61" s="1064"/>
      <c r="C61" s="1064"/>
      <c r="D61" s="1064" t="s">
        <v>151</v>
      </c>
      <c r="E61" s="1064"/>
      <c r="F61" s="1064"/>
      <c r="G61" s="1064"/>
      <c r="H61" s="1065">
        <f>SUM(H56:L60)</f>
        <v>1169000</v>
      </c>
      <c r="I61" s="1065"/>
      <c r="J61" s="1065"/>
      <c r="K61" s="1065"/>
      <c r="L61" s="1065"/>
      <c r="M61" s="1064"/>
      <c r="N61" s="1066"/>
    </row>
    <row r="62" spans="1:14" ht="18" thickTop="1">
      <c r="A62" s="446"/>
      <c r="B62" s="446"/>
      <c r="C62" s="446"/>
      <c r="D62" s="446"/>
      <c r="E62" s="446"/>
      <c r="F62" s="446"/>
      <c r="G62" s="446"/>
      <c r="H62" s="446"/>
      <c r="I62" s="446"/>
      <c r="J62" s="446"/>
      <c r="K62" s="446"/>
      <c r="L62" s="446"/>
      <c r="M62" s="446"/>
      <c r="N62" s="446"/>
    </row>
    <row r="63" spans="1:14" ht="17.399999999999999">
      <c r="A63" s="446"/>
      <c r="B63" s="446"/>
      <c r="C63" s="446"/>
      <c r="D63" s="446"/>
      <c r="E63" s="446"/>
      <c r="F63" s="446"/>
      <c r="G63" s="446"/>
      <c r="H63" s="446"/>
      <c r="I63" s="446"/>
      <c r="J63" s="446"/>
      <c r="K63" s="446"/>
      <c r="L63" s="446"/>
      <c r="M63" s="446"/>
      <c r="N63" s="446"/>
    </row>
    <row r="64" spans="1:14" ht="17.399999999999999">
      <c r="A64" s="446"/>
      <c r="B64" s="446"/>
      <c r="C64" s="446"/>
      <c r="D64" s="446"/>
      <c r="E64" s="446"/>
      <c r="F64" s="446"/>
      <c r="G64" s="446"/>
      <c r="H64" s="446"/>
      <c r="I64" s="446"/>
      <c r="J64" s="446"/>
      <c r="K64" s="446"/>
      <c r="L64" s="446"/>
      <c r="M64" s="446"/>
      <c r="N64" s="446"/>
    </row>
  </sheetData>
  <mergeCells count="192">
    <mergeCell ref="M1:N1"/>
    <mergeCell ref="A4:C4"/>
    <mergeCell ref="G4:H4"/>
    <mergeCell ref="I4:N4"/>
    <mergeCell ref="A5:B5"/>
    <mergeCell ref="E5:G5"/>
    <mergeCell ref="H5:L5"/>
    <mergeCell ref="M5:N5"/>
    <mergeCell ref="E8:G8"/>
    <mergeCell ref="H8:L8"/>
    <mergeCell ref="M8:N8"/>
    <mergeCell ref="A6:B6"/>
    <mergeCell ref="D6:D12"/>
    <mergeCell ref="E6:G6"/>
    <mergeCell ref="H6:L6"/>
    <mergeCell ref="M6:N6"/>
    <mergeCell ref="A7:B7"/>
    <mergeCell ref="E7:G7"/>
    <mergeCell ref="H7:L7"/>
    <mergeCell ref="M7:N7"/>
    <mergeCell ref="A8:B8"/>
    <mergeCell ref="A12:B12"/>
    <mergeCell ref="E12:G12"/>
    <mergeCell ref="H12:L12"/>
    <mergeCell ref="M12:N12"/>
    <mergeCell ref="A9:B9"/>
    <mergeCell ref="E9:G9"/>
    <mergeCell ref="H9:L9"/>
    <mergeCell ref="M9:N9"/>
    <mergeCell ref="A13:B13"/>
    <mergeCell ref="E13:G13"/>
    <mergeCell ref="H13:L13"/>
    <mergeCell ref="A10:B10"/>
    <mergeCell ref="E10:G10"/>
    <mergeCell ref="H10:L10"/>
    <mergeCell ref="M10:N10"/>
    <mergeCell ref="A11:B11"/>
    <mergeCell ref="E11:G11"/>
    <mergeCell ref="H11:L11"/>
    <mergeCell ref="M11:N11"/>
    <mergeCell ref="M15:N15"/>
    <mergeCell ref="A17:B18"/>
    <mergeCell ref="C17:C18"/>
    <mergeCell ref="D17:D18"/>
    <mergeCell ref="E17:E18"/>
    <mergeCell ref="F17:G18"/>
    <mergeCell ref="H17:J18"/>
    <mergeCell ref="K17:M18"/>
    <mergeCell ref="N17:N18"/>
    <mergeCell ref="A31:B31"/>
    <mergeCell ref="N19:N20"/>
    <mergeCell ref="F20:G20"/>
    <mergeCell ref="H20:J20"/>
    <mergeCell ref="K20:M20"/>
    <mergeCell ref="F21:G21"/>
    <mergeCell ref="H21:J21"/>
    <mergeCell ref="K21:M21"/>
    <mergeCell ref="A19:B21"/>
    <mergeCell ref="C19:C21"/>
    <mergeCell ref="D19:D21"/>
    <mergeCell ref="F19:G19"/>
    <mergeCell ref="H19:J19"/>
    <mergeCell ref="K19:M19"/>
    <mergeCell ref="H33:L33"/>
    <mergeCell ref="M23:N23"/>
    <mergeCell ref="A24:C24"/>
    <mergeCell ref="G24:H24"/>
    <mergeCell ref="I24:N24"/>
    <mergeCell ref="A25:B25"/>
    <mergeCell ref="E25:G25"/>
    <mergeCell ref="H25:L25"/>
    <mergeCell ref="M25:N25"/>
    <mergeCell ref="M29:N29"/>
    <mergeCell ref="A26:B26"/>
    <mergeCell ref="D26:D32"/>
    <mergeCell ref="E26:G26"/>
    <mergeCell ref="H26:L26"/>
    <mergeCell ref="M26:N26"/>
    <mergeCell ref="A27:B27"/>
    <mergeCell ref="E27:G27"/>
    <mergeCell ref="H27:L27"/>
    <mergeCell ref="M27:N27"/>
    <mergeCell ref="A28:B28"/>
    <mergeCell ref="A30:B30"/>
    <mergeCell ref="E30:G30"/>
    <mergeCell ref="H30:L30"/>
    <mergeCell ref="M30:N30"/>
    <mergeCell ref="A37:C37"/>
    <mergeCell ref="D37:G37"/>
    <mergeCell ref="H37:L37"/>
    <mergeCell ref="M37:N37"/>
    <mergeCell ref="A35:D35"/>
    <mergeCell ref="A36:C36"/>
    <mergeCell ref="D36:G36"/>
    <mergeCell ref="E31:G31"/>
    <mergeCell ref="E28:G28"/>
    <mergeCell ref="H28:L28"/>
    <mergeCell ref="M28:N28"/>
    <mergeCell ref="A29:B29"/>
    <mergeCell ref="E29:G29"/>
    <mergeCell ref="H29:L29"/>
    <mergeCell ref="H36:L36"/>
    <mergeCell ref="M36:N36"/>
    <mergeCell ref="H31:L31"/>
    <mergeCell ref="M31:N31"/>
    <mergeCell ref="A32:B32"/>
    <mergeCell ref="E32:G32"/>
    <mergeCell ref="H32:L32"/>
    <mergeCell ref="M32:N32"/>
    <mergeCell ref="A33:B33"/>
    <mergeCell ref="E33:G33"/>
    <mergeCell ref="A38:C38"/>
    <mergeCell ref="D38:G38"/>
    <mergeCell ref="H38:L38"/>
    <mergeCell ref="M38:N38"/>
    <mergeCell ref="M42:N42"/>
    <mergeCell ref="A43:C43"/>
    <mergeCell ref="G43:H43"/>
    <mergeCell ref="I43:N43"/>
    <mergeCell ref="A44:B44"/>
    <mergeCell ref="E44:G44"/>
    <mergeCell ref="H44:L44"/>
    <mergeCell ref="M44:N44"/>
    <mergeCell ref="H40:L40"/>
    <mergeCell ref="M40:N40"/>
    <mergeCell ref="H39:L39"/>
    <mergeCell ref="M39:N39"/>
    <mergeCell ref="A39:C39"/>
    <mergeCell ref="D39:G39"/>
    <mergeCell ref="A40:C40"/>
    <mergeCell ref="D40:G40"/>
    <mergeCell ref="A45:B45"/>
    <mergeCell ref="D45:D51"/>
    <mergeCell ref="E45:G45"/>
    <mergeCell ref="H45:L45"/>
    <mergeCell ref="M45:N45"/>
    <mergeCell ref="A46:B46"/>
    <mergeCell ref="E46:G46"/>
    <mergeCell ref="H46:L46"/>
    <mergeCell ref="M46:N46"/>
    <mergeCell ref="A47:B47"/>
    <mergeCell ref="E47:G47"/>
    <mergeCell ref="H47:L47"/>
    <mergeCell ref="M47:N47"/>
    <mergeCell ref="A48:B48"/>
    <mergeCell ref="E48:G48"/>
    <mergeCell ref="H48:L48"/>
    <mergeCell ref="M48:N48"/>
    <mergeCell ref="A49:B49"/>
    <mergeCell ref="E49:G49"/>
    <mergeCell ref="H49:L49"/>
    <mergeCell ref="M49:N49"/>
    <mergeCell ref="A50:B50"/>
    <mergeCell ref="E50:G50"/>
    <mergeCell ref="H50:L50"/>
    <mergeCell ref="A59:C59"/>
    <mergeCell ref="D59:G59"/>
    <mergeCell ref="H59:L59"/>
    <mergeCell ref="M59:N59"/>
    <mergeCell ref="M50:N50"/>
    <mergeCell ref="A51:B51"/>
    <mergeCell ref="E51:G51"/>
    <mergeCell ref="H51:L51"/>
    <mergeCell ref="M51:N51"/>
    <mergeCell ref="A52:B52"/>
    <mergeCell ref="E52:G52"/>
    <mergeCell ref="H52:L52"/>
    <mergeCell ref="A54:D54"/>
    <mergeCell ref="A60:C60"/>
    <mergeCell ref="D60:G60"/>
    <mergeCell ref="H60:L60"/>
    <mergeCell ref="M60:N60"/>
    <mergeCell ref="A61:C61"/>
    <mergeCell ref="D61:G61"/>
    <mergeCell ref="H61:L61"/>
    <mergeCell ref="M61:N61"/>
    <mergeCell ref="A55:C55"/>
    <mergeCell ref="D55:G55"/>
    <mergeCell ref="H55:L55"/>
    <mergeCell ref="M55:N55"/>
    <mergeCell ref="A56:C56"/>
    <mergeCell ref="D56:G56"/>
    <mergeCell ref="H56:L56"/>
    <mergeCell ref="M56:N56"/>
    <mergeCell ref="A58:C58"/>
    <mergeCell ref="D58:G58"/>
    <mergeCell ref="H58:L58"/>
    <mergeCell ref="M58:N58"/>
    <mergeCell ref="A57:C57"/>
    <mergeCell ref="D57:G57"/>
    <mergeCell ref="H57:L57"/>
    <mergeCell ref="M57:N57"/>
  </mergeCells>
  <phoneticPr fontId="2" type="noConversion"/>
  <pageMargins left="0.19685039370078741" right="0.27559055118110237" top="0.74803149606299213" bottom="0.27559055118110237" header="0.31496062992125984" footer="0.31496062992125984"/>
  <pageSetup paperSize="9" orientation="portrait" verticalDpi="200" r:id="rId1"/>
  <headerFooter>
    <oddFooter>&amp;C-6-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BB149"/>
  <sheetViews>
    <sheetView topLeftCell="A4" workbookViewId="0">
      <selection sqref="A1:AE53"/>
    </sheetView>
  </sheetViews>
  <sheetFormatPr defaultColWidth="2.59765625" defaultRowHeight="15" customHeight="1"/>
  <cols>
    <col min="1" max="1" width="1.3984375" style="36" customWidth="1"/>
    <col min="2" max="2" width="3.796875" style="36" bestFit="1" customWidth="1"/>
    <col min="3" max="8" width="2.59765625" style="36"/>
    <col min="9" max="9" width="3.8984375" style="36" bestFit="1" customWidth="1"/>
    <col min="10" max="10" width="3.59765625" style="36" customWidth="1"/>
    <col min="11" max="11" width="2.59765625" style="36"/>
    <col min="12" max="12" width="4.09765625" style="36" bestFit="1" customWidth="1"/>
    <col min="13" max="14" width="2.59765625" style="36"/>
    <col min="15" max="15" width="3.69921875" style="36" customWidth="1"/>
    <col min="16" max="16" width="2.3984375" style="36" customWidth="1"/>
    <col min="17" max="18" width="2.59765625" style="36"/>
    <col min="19" max="19" width="3.296875" style="36" customWidth="1"/>
    <col min="20" max="20" width="4.19921875" style="36" customWidth="1"/>
    <col min="21" max="22" width="2.59765625" style="36"/>
    <col min="23" max="23" width="4.19921875" style="36" customWidth="1"/>
    <col min="24" max="24" width="3" style="36" customWidth="1"/>
    <col min="25" max="25" width="2.59765625" style="36"/>
    <col min="26" max="26" width="1.796875" style="36" customWidth="1"/>
    <col min="27" max="29" width="2.59765625" style="36"/>
    <col min="30" max="30" width="2" style="36" customWidth="1"/>
    <col min="31" max="31" width="2.59765625" style="36"/>
    <col min="32" max="32" width="2.59765625" style="36" customWidth="1"/>
    <col min="33" max="35" width="6" style="461" customWidth="1"/>
    <col min="36" max="36" width="16" style="461" customWidth="1"/>
    <col min="37" max="37" width="6" style="463" customWidth="1"/>
    <col min="38" max="49" width="6" style="461" customWidth="1"/>
    <col min="50" max="51" width="2.59765625" style="208"/>
    <col min="52" max="54" width="2.59765625" style="197"/>
    <col min="55" max="16384" width="2.59765625" style="56"/>
  </cols>
  <sheetData>
    <row r="1" spans="1:54" s="53" customFormat="1" ht="16.2" customHeight="1">
      <c r="A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451"/>
      <c r="AH1" s="451"/>
      <c r="AI1" s="451" t="s">
        <v>311</v>
      </c>
      <c r="AJ1" s="451"/>
      <c r="AK1" s="462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2"/>
      <c r="AX1" s="318"/>
      <c r="AY1" s="318"/>
      <c r="AZ1" s="198"/>
      <c r="BA1" s="198"/>
      <c r="BB1" s="198"/>
    </row>
    <row r="2" spans="1:54" s="55" customFormat="1" ht="16.2" customHeight="1">
      <c r="B2" s="54" t="s">
        <v>874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221">
        <v>29605330</v>
      </c>
      <c r="Z2" s="1221"/>
      <c r="AA2" s="1221"/>
      <c r="AB2" s="1221"/>
      <c r="AC2" s="1221"/>
      <c r="AD2" s="1221"/>
      <c r="AE2" s="1221"/>
      <c r="AF2" s="53"/>
      <c r="AG2" s="453"/>
      <c r="AH2" s="453"/>
      <c r="AI2" s="464">
        <f>Q10-Y2</f>
        <v>0</v>
      </c>
      <c r="AJ2" s="453"/>
      <c r="AK2" s="465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4"/>
      <c r="AX2" s="319"/>
      <c r="AY2" s="319"/>
      <c r="AZ2" s="199"/>
      <c r="BA2" s="199"/>
      <c r="BB2" s="199"/>
    </row>
    <row r="3" spans="1:54" s="55" customFormat="1" ht="16.2" customHeight="1">
      <c r="B3" s="55" t="s">
        <v>861</v>
      </c>
      <c r="I3" s="139">
        <v>10</v>
      </c>
      <c r="J3" s="55" t="s">
        <v>430</v>
      </c>
      <c r="L3" s="55">
        <v>15</v>
      </c>
      <c r="M3" s="55" t="s">
        <v>431</v>
      </c>
      <c r="O3" s="55" t="s">
        <v>432</v>
      </c>
      <c r="Q3" s="55" t="s">
        <v>433</v>
      </c>
      <c r="T3" s="139">
        <v>11</v>
      </c>
      <c r="U3" s="55" t="s">
        <v>430</v>
      </c>
      <c r="W3" s="55">
        <v>14</v>
      </c>
      <c r="X3" s="55" t="s">
        <v>876</v>
      </c>
      <c r="AG3" s="455"/>
      <c r="AH3" s="455"/>
      <c r="AI3" s="466" t="s">
        <v>409</v>
      </c>
      <c r="AJ3" s="455"/>
      <c r="AK3" s="467"/>
      <c r="AL3" s="455"/>
      <c r="AM3" s="455"/>
      <c r="AN3" s="455"/>
      <c r="AO3" s="455"/>
      <c r="AP3" s="455"/>
      <c r="AQ3" s="455"/>
      <c r="AR3" s="455"/>
      <c r="AS3" s="455"/>
      <c r="AT3" s="455"/>
      <c r="AU3" s="455"/>
      <c r="AV3" s="455"/>
      <c r="AW3" s="454"/>
      <c r="AX3" s="319"/>
      <c r="AY3" s="319"/>
      <c r="AZ3" s="199"/>
      <c r="BA3" s="199"/>
      <c r="BB3" s="199"/>
    </row>
    <row r="4" spans="1:54" s="55" customFormat="1" ht="16.2" customHeight="1">
      <c r="B4" s="1159" t="s">
        <v>434</v>
      </c>
      <c r="C4" s="1159"/>
      <c r="D4" s="1159"/>
      <c r="E4" s="1159"/>
      <c r="F4" s="1159"/>
      <c r="G4" s="1159"/>
      <c r="H4" s="1159"/>
      <c r="I4" s="1159"/>
      <c r="J4" s="1159"/>
      <c r="K4" s="1159"/>
      <c r="L4" s="1159"/>
      <c r="M4" s="1159"/>
      <c r="N4" s="1159"/>
      <c r="O4" s="1159"/>
      <c r="P4" s="1159"/>
      <c r="Q4" s="1159"/>
      <c r="R4" s="1159"/>
      <c r="S4" s="1159"/>
      <c r="T4" s="1159"/>
      <c r="U4" s="1159" t="s">
        <v>435</v>
      </c>
      <c r="V4" s="1159"/>
      <c r="W4" s="1159"/>
      <c r="X4" s="1159"/>
      <c r="Y4" s="1159"/>
      <c r="Z4" s="1159"/>
      <c r="AA4" s="1159"/>
      <c r="AB4" s="1159"/>
      <c r="AC4" s="1159"/>
      <c r="AD4" s="1159"/>
      <c r="AE4" s="1159"/>
      <c r="AG4" s="455"/>
      <c r="AH4" s="455"/>
      <c r="AI4" s="1238" t="s">
        <v>312</v>
      </c>
      <c r="AJ4" s="1238"/>
      <c r="AK4" s="1238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4"/>
      <c r="AX4" s="319"/>
      <c r="AY4" s="319"/>
      <c r="AZ4" s="199"/>
      <c r="BA4" s="199"/>
      <c r="BB4" s="199"/>
    </row>
    <row r="5" spans="1:54" s="55" customFormat="1" ht="16.2" customHeight="1">
      <c r="B5" s="1159" t="s">
        <v>436</v>
      </c>
      <c r="C5" s="1159"/>
      <c r="D5" s="1159"/>
      <c r="E5" s="1159"/>
      <c r="F5" s="1159" t="s">
        <v>437</v>
      </c>
      <c r="G5" s="1159"/>
      <c r="H5" s="1159"/>
      <c r="I5" s="1159"/>
      <c r="J5" s="1159" t="s">
        <v>438</v>
      </c>
      <c r="K5" s="1159"/>
      <c r="L5" s="1159"/>
      <c r="M5" s="1159"/>
      <c r="N5" s="1159" t="s">
        <v>439</v>
      </c>
      <c r="O5" s="1159"/>
      <c r="P5" s="1159"/>
      <c r="Q5" s="1159"/>
      <c r="R5" s="1159"/>
      <c r="S5" s="1159"/>
      <c r="T5" s="1159"/>
      <c r="U5" s="1159" t="s">
        <v>440</v>
      </c>
      <c r="V5" s="1159"/>
      <c r="W5" s="1159"/>
      <c r="X5" s="1159"/>
      <c r="Y5" s="1159"/>
      <c r="Z5" s="1159"/>
      <c r="AA5" s="1159"/>
      <c r="AB5" s="1159"/>
      <c r="AC5" s="1159"/>
      <c r="AD5" s="1159"/>
      <c r="AE5" s="1159"/>
      <c r="AG5" s="455"/>
      <c r="AH5" s="455"/>
      <c r="AI5" s="468" t="s">
        <v>161</v>
      </c>
      <c r="AJ5" s="468" t="s">
        <v>162</v>
      </c>
      <c r="AK5" s="468" t="s">
        <v>165</v>
      </c>
      <c r="AL5" s="455"/>
      <c r="AM5" s="455"/>
      <c r="AN5" s="455"/>
      <c r="AO5" s="455"/>
      <c r="AP5" s="455"/>
      <c r="AQ5" s="455"/>
      <c r="AR5" s="455"/>
      <c r="AS5" s="455"/>
      <c r="AT5" s="455"/>
      <c r="AU5" s="455"/>
      <c r="AV5" s="455"/>
      <c r="AW5" s="454"/>
      <c r="AX5" s="319"/>
      <c r="AY5" s="319"/>
      <c r="AZ5" s="199"/>
      <c r="BA5" s="199"/>
      <c r="BB5" s="199"/>
    </row>
    <row r="6" spans="1:54" s="55" customFormat="1" ht="16.2" customHeight="1">
      <c r="B6" s="1239">
        <v>2509853</v>
      </c>
      <c r="C6" s="1239"/>
      <c r="D6" s="1239"/>
      <c r="E6" s="1239"/>
      <c r="F6" s="1239">
        <v>2539113</v>
      </c>
      <c r="G6" s="1239"/>
      <c r="H6" s="1239"/>
      <c r="I6" s="1239"/>
      <c r="J6" s="1240">
        <v>29260</v>
      </c>
      <c r="K6" s="1240"/>
      <c r="L6" s="1240"/>
      <c r="M6" s="1240"/>
      <c r="N6" s="1159" t="s">
        <v>441</v>
      </c>
      <c r="O6" s="1159"/>
      <c r="P6" s="1159"/>
      <c r="Q6" s="1160">
        <v>13879760</v>
      </c>
      <c r="R6" s="1160"/>
      <c r="S6" s="1160"/>
      <c r="T6" s="1160"/>
      <c r="U6" s="1160">
        <v>13881630</v>
      </c>
      <c r="V6" s="1160"/>
      <c r="W6" s="1160"/>
      <c r="X6" s="1160"/>
      <c r="Y6" s="1159" t="s">
        <v>442</v>
      </c>
      <c r="Z6" s="1159"/>
      <c r="AA6" s="1159"/>
      <c r="AB6" s="1241">
        <v>29260</v>
      </c>
      <c r="AC6" s="1241"/>
      <c r="AD6" s="1241"/>
      <c r="AE6" s="1241"/>
      <c r="AG6" s="455"/>
      <c r="AH6" s="455"/>
      <c r="AI6" s="469">
        <v>3296</v>
      </c>
      <c r="AJ6" s="469">
        <v>3312</v>
      </c>
      <c r="AK6" s="469">
        <f>(AJ6-AI6)</f>
        <v>16</v>
      </c>
      <c r="AL6" s="455"/>
      <c r="AM6" s="455"/>
      <c r="AN6" s="455"/>
      <c r="AO6" s="455"/>
      <c r="AP6" s="455"/>
      <c r="AQ6" s="455"/>
      <c r="AR6" s="455"/>
      <c r="AS6" s="455"/>
      <c r="AT6" s="455"/>
      <c r="AU6" s="455"/>
      <c r="AV6" s="455"/>
      <c r="AW6" s="454"/>
      <c r="AX6" s="319"/>
      <c r="AY6" s="319"/>
      <c r="AZ6" s="199"/>
      <c r="BA6" s="199"/>
      <c r="BB6" s="199"/>
    </row>
    <row r="7" spans="1:54" s="55" customFormat="1" ht="16.2" customHeight="1">
      <c r="B7" s="1239"/>
      <c r="C7" s="1239"/>
      <c r="D7" s="1239"/>
      <c r="E7" s="1239"/>
      <c r="F7" s="1239"/>
      <c r="G7" s="1239"/>
      <c r="H7" s="1239"/>
      <c r="I7" s="1239"/>
      <c r="J7" s="1240"/>
      <c r="K7" s="1240"/>
      <c r="L7" s="1240"/>
      <c r="M7" s="1240"/>
      <c r="N7" s="1159" t="s">
        <v>443</v>
      </c>
      <c r="O7" s="1159"/>
      <c r="P7" s="1159"/>
      <c r="Q7" s="1160">
        <v>13167000</v>
      </c>
      <c r="R7" s="1160"/>
      <c r="S7" s="1160"/>
      <c r="T7" s="1160"/>
      <c r="U7" s="1160">
        <v>13169690</v>
      </c>
      <c r="V7" s="1160"/>
      <c r="W7" s="1160"/>
      <c r="X7" s="1175"/>
      <c r="Y7" s="1172" t="s">
        <v>444</v>
      </c>
      <c r="Z7" s="1173"/>
      <c r="AA7" s="1174"/>
      <c r="AB7" s="1242">
        <v>15380</v>
      </c>
      <c r="AC7" s="1160"/>
      <c r="AD7" s="1160"/>
      <c r="AE7" s="1160"/>
      <c r="AG7" s="455"/>
      <c r="AH7" s="455"/>
      <c r="AI7" s="455"/>
      <c r="AJ7" s="455"/>
      <c r="AK7" s="455"/>
      <c r="AL7" s="455"/>
      <c r="AM7" s="455"/>
      <c r="AN7" s="455"/>
      <c r="AO7" s="455"/>
      <c r="AP7" s="455"/>
      <c r="AQ7" s="455"/>
      <c r="AR7" s="455"/>
      <c r="AS7" s="455"/>
      <c r="AT7" s="455"/>
      <c r="AU7" s="455"/>
      <c r="AV7" s="455"/>
      <c r="AW7" s="454"/>
      <c r="AX7" s="319"/>
      <c r="AY7" s="319"/>
      <c r="AZ7" s="199"/>
      <c r="BA7" s="199"/>
      <c r="BB7" s="199"/>
    </row>
    <row r="8" spans="1:54" s="55" customFormat="1" ht="16.2" customHeight="1">
      <c r="B8" s="1239"/>
      <c r="C8" s="1239"/>
      <c r="D8" s="1239"/>
      <c r="E8" s="1239"/>
      <c r="F8" s="1239"/>
      <c r="G8" s="1239"/>
      <c r="H8" s="1239"/>
      <c r="I8" s="1239"/>
      <c r="J8" s="1240"/>
      <c r="K8" s="1240"/>
      <c r="L8" s="1240"/>
      <c r="M8" s="1240"/>
      <c r="N8" s="1159" t="s">
        <v>445</v>
      </c>
      <c r="O8" s="1159"/>
      <c r="P8" s="1159"/>
      <c r="Q8" s="1160">
        <v>2823290</v>
      </c>
      <c r="R8" s="1160"/>
      <c r="S8" s="1160"/>
      <c r="T8" s="1160"/>
      <c r="U8" s="1160">
        <v>2822980</v>
      </c>
      <c r="V8" s="1160"/>
      <c r="W8" s="1160"/>
      <c r="X8" s="1160"/>
      <c r="Y8" s="1243">
        <v>27</v>
      </c>
      <c r="Z8" s="1243"/>
      <c r="AA8" s="1243"/>
      <c r="AB8" s="1160"/>
      <c r="AC8" s="1160"/>
      <c r="AD8" s="1160"/>
      <c r="AE8" s="1160"/>
      <c r="AG8" s="455"/>
      <c r="AH8" s="455"/>
      <c r="AI8" s="1244" t="s">
        <v>410</v>
      </c>
      <c r="AJ8" s="470" t="s">
        <v>488</v>
      </c>
      <c r="AK8" s="470" t="s">
        <v>411</v>
      </c>
      <c r="AL8" s="470" t="s">
        <v>489</v>
      </c>
      <c r="AM8" s="470" t="s">
        <v>412</v>
      </c>
      <c r="AN8" s="455"/>
      <c r="AO8" s="455"/>
      <c r="AP8" s="455"/>
      <c r="AQ8" s="455"/>
      <c r="AR8" s="455"/>
      <c r="AS8" s="455"/>
      <c r="AT8" s="455"/>
      <c r="AU8" s="455"/>
      <c r="AV8" s="455"/>
      <c r="AW8" s="454"/>
      <c r="AX8" s="319"/>
      <c r="AY8" s="319"/>
      <c r="AZ8" s="199"/>
      <c r="BA8" s="199"/>
      <c r="BB8" s="199"/>
    </row>
    <row r="9" spans="1:54" s="55" customFormat="1" ht="16.2" customHeight="1">
      <c r="B9" s="1239"/>
      <c r="C9" s="1239"/>
      <c r="D9" s="1239"/>
      <c r="E9" s="1239"/>
      <c r="F9" s="1239"/>
      <c r="G9" s="1239"/>
      <c r="H9" s="1239"/>
      <c r="I9" s="1239"/>
      <c r="J9" s="1240"/>
      <c r="K9" s="1240"/>
      <c r="L9" s="1240"/>
      <c r="M9" s="1240"/>
      <c r="N9" s="1159" t="s">
        <v>446</v>
      </c>
      <c r="O9" s="1159"/>
      <c r="P9" s="1159"/>
      <c r="Q9" s="1160">
        <v>-264720</v>
      </c>
      <c r="R9" s="1160"/>
      <c r="S9" s="1160"/>
      <c r="T9" s="1160"/>
      <c r="U9" s="1160">
        <v>-264720</v>
      </c>
      <c r="V9" s="1160"/>
      <c r="W9" s="1160"/>
      <c r="X9" s="1160"/>
      <c r="Y9" s="1247" t="s">
        <v>447</v>
      </c>
      <c r="Z9" s="1159"/>
      <c r="AA9" s="1159"/>
      <c r="AB9" s="1248">
        <f>U10-Q10</f>
        <v>4250</v>
      </c>
      <c r="AC9" s="1248"/>
      <c r="AD9" s="1248"/>
      <c r="AE9" s="1248"/>
      <c r="AG9" s="455"/>
      <c r="AH9" s="455"/>
      <c r="AI9" s="1245"/>
      <c r="AJ9" s="470" t="s">
        <v>44</v>
      </c>
      <c r="AK9" s="471">
        <v>12497570</v>
      </c>
      <c r="AL9" s="472">
        <f>(Q6-AK9)/AK9</f>
        <v>0.11059669999847971</v>
      </c>
      <c r="AM9" s="473">
        <f>Q6-U6</f>
        <v>-1870</v>
      </c>
      <c r="AN9" s="455"/>
      <c r="AO9" s="455"/>
      <c r="AP9" s="455" t="s">
        <v>313</v>
      </c>
      <c r="AQ9" s="455"/>
      <c r="AR9" s="455"/>
      <c r="AS9" s="455"/>
      <c r="AT9" s="455"/>
      <c r="AU9" s="455"/>
      <c r="AV9" s="455"/>
      <c r="AW9" s="454"/>
      <c r="AX9" s="319"/>
      <c r="AY9" s="319"/>
      <c r="AZ9" s="199"/>
      <c r="BA9" s="199"/>
      <c r="BB9" s="199"/>
    </row>
    <row r="10" spans="1:54" ht="16.2" customHeight="1">
      <c r="B10" s="1239"/>
      <c r="C10" s="1239"/>
      <c r="D10" s="1239"/>
      <c r="E10" s="1239"/>
      <c r="F10" s="1239"/>
      <c r="G10" s="1239"/>
      <c r="H10" s="1239"/>
      <c r="I10" s="1239"/>
      <c r="J10" s="1240"/>
      <c r="K10" s="1240"/>
      <c r="L10" s="1240"/>
      <c r="M10" s="1240"/>
      <c r="N10" s="1159" t="s">
        <v>448</v>
      </c>
      <c r="O10" s="1159"/>
      <c r="P10" s="1159"/>
      <c r="Q10" s="1248">
        <f>SUM(Q6:Q9)</f>
        <v>29605330</v>
      </c>
      <c r="R10" s="1248"/>
      <c r="S10" s="1248"/>
      <c r="T10" s="1248"/>
      <c r="U10" s="1248">
        <f>SUM(U6:U9)</f>
        <v>29609580</v>
      </c>
      <c r="V10" s="1248"/>
      <c r="W10" s="1248"/>
      <c r="X10" s="1248"/>
      <c r="Y10" s="1159"/>
      <c r="Z10" s="1159"/>
      <c r="AA10" s="1159"/>
      <c r="AB10" s="1248"/>
      <c r="AC10" s="1248"/>
      <c r="AD10" s="1248"/>
      <c r="AE10" s="1248"/>
      <c r="AF10" s="55"/>
      <c r="AG10" s="455"/>
      <c r="AH10" s="455"/>
      <c r="AI10" s="1245"/>
      <c r="AJ10" s="470" t="s">
        <v>43</v>
      </c>
      <c r="AK10" s="471">
        <v>13158290</v>
      </c>
      <c r="AL10" s="472">
        <f>(Q7-AK10)/AK10</f>
        <v>6.6194011531893579E-4</v>
      </c>
      <c r="AM10" s="473">
        <f>Q7-U7</f>
        <v>-2690</v>
      </c>
      <c r="AN10" s="455"/>
      <c r="AO10" s="455"/>
      <c r="AP10" s="455" t="s">
        <v>413</v>
      </c>
      <c r="AQ10" s="455"/>
      <c r="AR10" s="455"/>
      <c r="AS10" s="455"/>
      <c r="AT10" s="455"/>
      <c r="AU10" s="455"/>
      <c r="AV10" s="455"/>
      <c r="AW10" s="456"/>
    </row>
    <row r="11" spans="1:54" ht="16.2" customHeight="1">
      <c r="A11" s="57"/>
      <c r="AG11" s="451"/>
      <c r="AH11" s="451"/>
      <c r="AI11" s="1245"/>
      <c r="AJ11" s="474" t="s">
        <v>414</v>
      </c>
      <c r="AK11" s="475">
        <v>2929520</v>
      </c>
      <c r="AL11" s="472">
        <f>(Q8-AK11)/AK11</f>
        <v>-3.6261913214451512E-2</v>
      </c>
      <c r="AM11" s="473">
        <f>Q8-U8</f>
        <v>310</v>
      </c>
      <c r="AN11" s="451"/>
      <c r="AO11" s="451"/>
      <c r="AP11" s="451" t="s">
        <v>415</v>
      </c>
      <c r="AQ11" s="451"/>
      <c r="AR11" s="451"/>
      <c r="AS11" s="451"/>
      <c r="AT11" s="451"/>
      <c r="AU11" s="451"/>
      <c r="AV11" s="451"/>
      <c r="AW11" s="456"/>
    </row>
    <row r="12" spans="1:54" ht="16.2" customHeight="1">
      <c r="A12" s="59"/>
      <c r="B12" s="58" t="s">
        <v>875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176">
        <v>61267810</v>
      </c>
      <c r="X12" s="1176"/>
      <c r="Y12" s="1176"/>
      <c r="Z12" s="1176"/>
      <c r="AA12" s="1176"/>
      <c r="AB12" s="1176"/>
      <c r="AC12" s="1176"/>
      <c r="AD12" s="1176"/>
      <c r="AE12" s="1176"/>
      <c r="AG12" s="476"/>
      <c r="AH12" s="476"/>
      <c r="AI12" s="1246"/>
      <c r="AJ12" s="474" t="s">
        <v>490</v>
      </c>
      <c r="AK12" s="477">
        <f>SUM(AK9:AK11)</f>
        <v>28585380</v>
      </c>
      <c r="AL12" s="478"/>
      <c r="AM12" s="479">
        <f>SUM(AM9:AM11)</f>
        <v>-4250</v>
      </c>
      <c r="AN12" s="451"/>
      <c r="AO12" s="451"/>
      <c r="AP12" s="451"/>
      <c r="AQ12" s="451"/>
      <c r="AR12" s="451"/>
      <c r="AS12" s="451"/>
      <c r="AT12" s="451"/>
      <c r="AU12" s="451"/>
      <c r="AV12" s="457"/>
      <c r="AW12" s="456"/>
    </row>
    <row r="13" spans="1:54" ht="16.2" customHeight="1">
      <c r="A13" s="59"/>
      <c r="B13" s="308" t="s">
        <v>449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G13" s="451"/>
      <c r="AH13" s="451"/>
      <c r="AI13" s="451"/>
      <c r="AJ13" s="451"/>
      <c r="AK13" s="462"/>
      <c r="AL13" s="451"/>
      <c r="AM13" s="451"/>
      <c r="AN13" s="451"/>
      <c r="AO13" s="451"/>
      <c r="AP13" s="451" t="s">
        <v>491</v>
      </c>
      <c r="AQ13" s="451"/>
      <c r="AR13" s="451"/>
      <c r="AS13" s="451"/>
      <c r="AT13" s="451"/>
      <c r="AU13" s="451"/>
      <c r="AV13" s="451"/>
      <c r="AW13" s="456"/>
    </row>
    <row r="14" spans="1:54" ht="16.2" customHeight="1" thickBot="1">
      <c r="A14" s="60"/>
      <c r="B14" s="308" t="s">
        <v>862</v>
      </c>
      <c r="C14" s="308"/>
      <c r="D14" s="308"/>
      <c r="E14" s="308"/>
      <c r="F14" s="308"/>
      <c r="G14" s="308"/>
      <c r="H14" s="308"/>
      <c r="I14" s="308">
        <v>10</v>
      </c>
      <c r="J14" s="308" t="s">
        <v>430</v>
      </c>
      <c r="K14" s="308"/>
      <c r="L14" s="308">
        <v>15</v>
      </c>
      <c r="M14" s="308" t="s">
        <v>431</v>
      </c>
      <c r="N14" s="308"/>
      <c r="O14" s="308" t="s">
        <v>432</v>
      </c>
      <c r="P14" s="308"/>
      <c r="Q14" s="308" t="s">
        <v>433</v>
      </c>
      <c r="R14" s="308"/>
      <c r="S14" s="308"/>
      <c r="T14" s="308">
        <v>11</v>
      </c>
      <c r="U14" s="308" t="s">
        <v>430</v>
      </c>
      <c r="V14" s="308"/>
      <c r="W14" s="308">
        <v>14</v>
      </c>
      <c r="X14" s="308" t="s">
        <v>543</v>
      </c>
      <c r="Y14" s="308"/>
      <c r="Z14" s="308"/>
      <c r="AA14" s="308"/>
      <c r="AB14" s="308"/>
      <c r="AC14" s="308"/>
      <c r="AD14" s="308"/>
      <c r="AE14" s="308"/>
      <c r="AG14" s="451"/>
      <c r="AH14" s="451"/>
      <c r="AI14" s="451"/>
      <c r="AJ14" s="451"/>
      <c r="AK14" s="462"/>
      <c r="AL14" s="451"/>
      <c r="AM14" s="451"/>
      <c r="AN14" s="451"/>
      <c r="AO14" s="451"/>
      <c r="AP14" s="451"/>
      <c r="AQ14" s="451"/>
      <c r="AR14" s="451"/>
      <c r="AS14" s="451"/>
      <c r="AT14" s="451"/>
      <c r="AU14" s="451"/>
      <c r="AV14" s="451"/>
      <c r="AW14" s="456"/>
    </row>
    <row r="15" spans="1:54" ht="16.2" customHeight="1" thickBot="1">
      <c r="A15" s="59"/>
      <c r="B15" s="1153" t="s">
        <v>450</v>
      </c>
      <c r="C15" s="1154"/>
      <c r="D15" s="1154"/>
      <c r="E15" s="1154"/>
      <c r="F15" s="1155"/>
      <c r="G15" s="1156" t="s">
        <v>451</v>
      </c>
      <c r="H15" s="1157"/>
      <c r="I15" s="1157"/>
      <c r="J15" s="1158"/>
      <c r="K15" s="1164" t="s">
        <v>452</v>
      </c>
      <c r="L15" s="1154"/>
      <c r="M15" s="1154"/>
      <c r="N15" s="1155"/>
      <c r="O15" s="1156" t="s">
        <v>453</v>
      </c>
      <c r="P15" s="1157"/>
      <c r="Q15" s="1157"/>
      <c r="R15" s="1158"/>
      <c r="S15" s="1164" t="s">
        <v>454</v>
      </c>
      <c r="T15" s="1154"/>
      <c r="U15" s="1154"/>
      <c r="V15" s="1155"/>
      <c r="W15" s="1164"/>
      <c r="X15" s="1154"/>
      <c r="Y15" s="1154"/>
      <c r="Z15" s="1155"/>
      <c r="AA15" s="1164" t="s">
        <v>448</v>
      </c>
      <c r="AB15" s="1154"/>
      <c r="AC15" s="1154"/>
      <c r="AD15" s="1154"/>
      <c r="AE15" s="1165"/>
      <c r="AG15" s="451"/>
      <c r="AH15" s="451"/>
      <c r="AI15" s="1217" t="s">
        <v>314</v>
      </c>
      <c r="AJ15" s="1217"/>
      <c r="AK15" s="1217" t="s">
        <v>492</v>
      </c>
      <c r="AL15" s="1217"/>
      <c r="AM15" s="480" t="s">
        <v>315</v>
      </c>
      <c r="AN15" s="451"/>
      <c r="AO15" s="451"/>
      <c r="AP15" s="481" t="s">
        <v>493</v>
      </c>
      <c r="AQ15" s="482" t="s">
        <v>161</v>
      </c>
      <c r="AR15" s="483" t="s">
        <v>517</v>
      </c>
      <c r="AS15" s="1218" t="s">
        <v>518</v>
      </c>
      <c r="AT15" s="1219"/>
      <c r="AU15" s="1220"/>
      <c r="AV15" s="458" t="s">
        <v>316</v>
      </c>
      <c r="AW15" s="456"/>
    </row>
    <row r="16" spans="1:54" ht="16.2" customHeight="1" thickTop="1">
      <c r="A16" s="59"/>
      <c r="B16" s="1151" t="s">
        <v>455</v>
      </c>
      <c r="C16" s="1152"/>
      <c r="D16" s="1152"/>
      <c r="E16" s="1152"/>
      <c r="F16" s="1152"/>
      <c r="G16" s="1131">
        <v>485712</v>
      </c>
      <c r="H16" s="1131"/>
      <c r="I16" s="1131"/>
      <c r="J16" s="1131"/>
      <c r="K16" s="1131">
        <v>1398</v>
      </c>
      <c r="L16" s="1131"/>
      <c r="M16" s="1131"/>
      <c r="N16" s="1131"/>
      <c r="O16" s="1131">
        <v>14187</v>
      </c>
      <c r="P16" s="1131"/>
      <c r="Q16" s="1131"/>
      <c r="R16" s="1131"/>
      <c r="S16" s="1131">
        <v>2265</v>
      </c>
      <c r="T16" s="1131"/>
      <c r="U16" s="1131"/>
      <c r="V16" s="1131"/>
      <c r="W16" s="1131"/>
      <c r="X16" s="1131"/>
      <c r="Y16" s="1131"/>
      <c r="Z16" s="1131"/>
      <c r="AA16" s="1131">
        <f>SUM(G16,O16:Z16)</f>
        <v>502164</v>
      </c>
      <c r="AB16" s="1131"/>
      <c r="AC16" s="1131"/>
      <c r="AD16" s="1131"/>
      <c r="AE16" s="1132"/>
      <c r="AG16" s="451"/>
      <c r="AH16" s="451"/>
      <c r="AI16" s="474" t="s">
        <v>317</v>
      </c>
      <c r="AJ16" s="475">
        <v>55859320</v>
      </c>
      <c r="AK16" s="474" t="s">
        <v>494</v>
      </c>
      <c r="AL16" s="475">
        <v>477477</v>
      </c>
      <c r="AM16" s="484">
        <f>G16-AL16</f>
        <v>8235</v>
      </c>
      <c r="AN16" s="451"/>
      <c r="AO16" s="451"/>
      <c r="AP16" s="485" t="s">
        <v>318</v>
      </c>
      <c r="AQ16" s="486">
        <v>31458</v>
      </c>
      <c r="AR16" s="486">
        <v>31842</v>
      </c>
      <c r="AS16" s="487">
        <f>AR16-AQ16</f>
        <v>384</v>
      </c>
      <c r="AT16" s="488"/>
      <c r="AU16" s="489"/>
      <c r="AV16" s="1249">
        <f>ROUND(AS21*220,0)</f>
        <v>234740</v>
      </c>
      <c r="AW16" s="456"/>
    </row>
    <row r="17" spans="1:49" ht="16.2" customHeight="1" thickBot="1">
      <c r="A17" s="59"/>
      <c r="B17" s="1252" t="s">
        <v>456</v>
      </c>
      <c r="C17" s="1253"/>
      <c r="D17" s="1253"/>
      <c r="E17" s="1253"/>
      <c r="F17" s="1253"/>
      <c r="G17" s="1145">
        <v>55624530</v>
      </c>
      <c r="H17" s="1145"/>
      <c r="I17" s="1145"/>
      <c r="J17" s="1145"/>
      <c r="K17" s="1145">
        <v>3495000</v>
      </c>
      <c r="L17" s="1145"/>
      <c r="M17" s="1145"/>
      <c r="N17" s="1145"/>
      <c r="O17" s="1145">
        <v>1835240</v>
      </c>
      <c r="P17" s="1145"/>
      <c r="Q17" s="1145"/>
      <c r="R17" s="1145"/>
      <c r="S17" s="1145">
        <v>313040</v>
      </c>
      <c r="T17" s="1145"/>
      <c r="U17" s="1145"/>
      <c r="V17" s="1145"/>
      <c r="W17" s="1146"/>
      <c r="X17" s="1146"/>
      <c r="Y17" s="1146"/>
      <c r="Z17" s="1146"/>
      <c r="AA17" s="1145">
        <f>SUM(G17:Z17)</f>
        <v>61267810</v>
      </c>
      <c r="AB17" s="1145"/>
      <c r="AC17" s="1145"/>
      <c r="AD17" s="1145"/>
      <c r="AE17" s="1147"/>
      <c r="AG17" s="451"/>
      <c r="AH17" s="451"/>
      <c r="AI17" s="474" t="s">
        <v>73</v>
      </c>
      <c r="AJ17" s="475">
        <f>(AJ18)*2500</f>
        <v>3520000</v>
      </c>
      <c r="AK17" s="474" t="s">
        <v>319</v>
      </c>
      <c r="AL17" s="475">
        <v>11864</v>
      </c>
      <c r="AM17" s="490">
        <f>O16-AL17</f>
        <v>2323</v>
      </c>
      <c r="AN17" s="451"/>
      <c r="AO17" s="451"/>
      <c r="AP17" s="491"/>
      <c r="AQ17" s="492">
        <v>49384</v>
      </c>
      <c r="AR17" s="492">
        <v>49384</v>
      </c>
      <c r="AS17" s="493">
        <f>AR17-AQ17</f>
        <v>0</v>
      </c>
      <c r="AT17" s="494"/>
      <c r="AU17" s="495"/>
      <c r="AV17" s="1250"/>
      <c r="AW17" s="456"/>
    </row>
    <row r="18" spans="1:49" ht="16.2" customHeight="1">
      <c r="A18" s="59"/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G18" s="451"/>
      <c r="AH18" s="451"/>
      <c r="AI18" s="474" t="s">
        <v>416</v>
      </c>
      <c r="AJ18" s="475">
        <f>[1]한전보고!C39</f>
        <v>1408</v>
      </c>
      <c r="AK18" s="474" t="s">
        <v>320</v>
      </c>
      <c r="AL18" s="475">
        <v>1903</v>
      </c>
      <c r="AM18" s="496">
        <f>S16-AL18</f>
        <v>362</v>
      </c>
      <c r="AN18" s="451"/>
      <c r="AO18" s="451"/>
      <c r="AP18" s="491"/>
      <c r="AQ18" s="469">
        <v>853</v>
      </c>
      <c r="AR18" s="469">
        <v>888</v>
      </c>
      <c r="AS18" s="493">
        <f>AR18-AQ18</f>
        <v>35</v>
      </c>
      <c r="AT18" s="494"/>
      <c r="AU18" s="495"/>
      <c r="AV18" s="1250"/>
      <c r="AW18" s="456"/>
    </row>
    <row r="19" spans="1:49" ht="16.2" customHeight="1" thickBot="1">
      <c r="A19" s="60"/>
      <c r="B19" s="308" t="s">
        <v>457</v>
      </c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G19" s="451"/>
      <c r="AH19" s="451"/>
      <c r="AI19" s="474" t="s">
        <v>321</v>
      </c>
      <c r="AJ19" s="497">
        <f>AJ16-AJ17</f>
        <v>52339320</v>
      </c>
      <c r="AK19" s="462" t="s">
        <v>103</v>
      </c>
      <c r="AL19" s="498">
        <f>SUM(AL16:AL18)</f>
        <v>491244</v>
      </c>
      <c r="AM19" s="451"/>
      <c r="AN19" s="451"/>
      <c r="AO19" s="451"/>
      <c r="AP19" s="491"/>
      <c r="AQ19" s="469">
        <v>5493</v>
      </c>
      <c r="AR19" s="469">
        <v>5529</v>
      </c>
      <c r="AS19" s="493">
        <f>AR19-AQ19</f>
        <v>36</v>
      </c>
      <c r="AT19" s="494"/>
      <c r="AU19" s="499" t="s">
        <v>495</v>
      </c>
      <c r="AV19" s="1250"/>
      <c r="AW19" s="456"/>
    </row>
    <row r="20" spans="1:49" ht="16.2" customHeight="1" thickBot="1">
      <c r="A20" s="59"/>
      <c r="B20" s="1153" t="s">
        <v>458</v>
      </c>
      <c r="C20" s="1154"/>
      <c r="D20" s="1154"/>
      <c r="E20" s="1154"/>
      <c r="F20" s="1154"/>
      <c r="G20" s="1155"/>
      <c r="H20" s="1156" t="s">
        <v>459</v>
      </c>
      <c r="I20" s="1157"/>
      <c r="J20" s="1157"/>
      <c r="K20" s="1157"/>
      <c r="L20" s="1158"/>
      <c r="M20" s="1164" t="s">
        <v>460</v>
      </c>
      <c r="N20" s="1154"/>
      <c r="O20" s="1154"/>
      <c r="P20" s="1154"/>
      <c r="Q20" s="1155"/>
      <c r="R20" s="1164" t="s">
        <v>461</v>
      </c>
      <c r="S20" s="1154"/>
      <c r="T20" s="1154"/>
      <c r="U20" s="1154"/>
      <c r="V20" s="1154"/>
      <c r="W20" s="1154"/>
      <c r="X20" s="1154"/>
      <c r="Y20" s="1154"/>
      <c r="Z20" s="1154"/>
      <c r="AA20" s="1154"/>
      <c r="AB20" s="1154"/>
      <c r="AC20" s="1154"/>
      <c r="AD20" s="1154"/>
      <c r="AE20" s="1165"/>
      <c r="AG20" s="451"/>
      <c r="AH20" s="451"/>
      <c r="AI20" s="474" t="s">
        <v>519</v>
      </c>
      <c r="AJ20" s="475">
        <v>1897040</v>
      </c>
      <c r="AK20" s="462"/>
      <c r="AL20" s="451"/>
      <c r="AM20" s="498"/>
      <c r="AN20" s="451"/>
      <c r="AO20" s="451"/>
      <c r="AP20" s="491"/>
      <c r="AQ20" s="469">
        <v>1108</v>
      </c>
      <c r="AR20" s="469">
        <v>1108</v>
      </c>
      <c r="AS20" s="493">
        <v>0</v>
      </c>
      <c r="AT20" s="494"/>
      <c r="AU20" s="499" t="s">
        <v>322</v>
      </c>
      <c r="AV20" s="1250"/>
      <c r="AW20" s="456"/>
    </row>
    <row r="21" spans="1:49" ht="16.2" customHeight="1" thickTop="1" thickBot="1">
      <c r="A21" s="59"/>
      <c r="B21" s="1166" t="s">
        <v>462</v>
      </c>
      <c r="C21" s="1167"/>
      <c r="D21" s="1167"/>
      <c r="E21" s="1167"/>
      <c r="F21" s="1167"/>
      <c r="G21" s="1168"/>
      <c r="H21" s="1133">
        <v>385694</v>
      </c>
      <c r="I21" s="1134"/>
      <c r="J21" s="1134"/>
      <c r="K21" s="1134"/>
      <c r="L21" s="1135"/>
      <c r="M21" s="1133">
        <v>40940500</v>
      </c>
      <c r="N21" s="1134"/>
      <c r="O21" s="1134"/>
      <c r="P21" s="1134"/>
      <c r="Q21" s="1135"/>
      <c r="R21" s="1161" t="s">
        <v>463</v>
      </c>
      <c r="S21" s="1162"/>
      <c r="T21" s="1162"/>
      <c r="U21" s="1162"/>
      <c r="V21" s="1162"/>
      <c r="W21" s="1162"/>
      <c r="X21" s="1162"/>
      <c r="Y21" s="1162"/>
      <c r="Z21" s="1162"/>
      <c r="AA21" s="1162"/>
      <c r="AB21" s="1162"/>
      <c r="AC21" s="1162"/>
      <c r="AD21" s="1162"/>
      <c r="AE21" s="1163"/>
      <c r="AG21" s="451"/>
      <c r="AH21" s="451"/>
      <c r="AI21" s="474" t="s">
        <v>417</v>
      </c>
      <c r="AJ21" s="475">
        <v>277690</v>
      </c>
      <c r="AK21" s="500">
        <f>AJ20+AJ21</f>
        <v>2174730</v>
      </c>
      <c r="AL21" s="501"/>
      <c r="AM21" s="501"/>
      <c r="AN21" s="451"/>
      <c r="AO21" s="451"/>
      <c r="AP21" s="502"/>
      <c r="AQ21" s="503" t="s">
        <v>496</v>
      </c>
      <c r="AR21" s="503"/>
      <c r="AS21" s="1232">
        <f>AS16+AS17+AS18+(AS19*18)+(AS20*47)</f>
        <v>1067</v>
      </c>
      <c r="AT21" s="1233"/>
      <c r="AU21" s="1234"/>
      <c r="AV21" s="1251"/>
      <c r="AW21" s="456"/>
    </row>
    <row r="22" spans="1:49" ht="16.2" customHeight="1">
      <c r="A22" s="59"/>
      <c r="B22" s="1222" t="s">
        <v>464</v>
      </c>
      <c r="C22" s="1121"/>
      <c r="D22" s="1121"/>
      <c r="E22" s="1121"/>
      <c r="F22" s="1121"/>
      <c r="G22" s="1122"/>
      <c r="H22" s="1123">
        <v>1398</v>
      </c>
      <c r="I22" s="1124"/>
      <c r="J22" s="1124"/>
      <c r="K22" s="1124"/>
      <c r="L22" s="1125"/>
      <c r="M22" s="1123">
        <v>3495000</v>
      </c>
      <c r="N22" s="1124"/>
      <c r="O22" s="1124"/>
      <c r="P22" s="1124"/>
      <c r="Q22" s="1125"/>
      <c r="R22" s="1136" t="s">
        <v>465</v>
      </c>
      <c r="S22" s="1137"/>
      <c r="T22" s="1137"/>
      <c r="U22" s="1137"/>
      <c r="V22" s="1137"/>
      <c r="W22" s="1137"/>
      <c r="X22" s="1137"/>
      <c r="Y22" s="1137"/>
      <c r="Z22" s="1137"/>
      <c r="AA22" s="1137"/>
      <c r="AB22" s="1137"/>
      <c r="AC22" s="1137"/>
      <c r="AD22" s="1137"/>
      <c r="AE22" s="1138"/>
      <c r="AG22" s="451"/>
      <c r="AH22" s="451"/>
      <c r="AI22" s="474"/>
      <c r="AJ22" s="475"/>
      <c r="AK22" s="462"/>
      <c r="AL22" s="501"/>
      <c r="AM22" s="504"/>
      <c r="AN22" s="451"/>
      <c r="AO22" s="451"/>
      <c r="AP22" s="505" t="s">
        <v>418</v>
      </c>
      <c r="AQ22" s="506">
        <v>50930</v>
      </c>
      <c r="AR22" s="506">
        <v>51182</v>
      </c>
      <c r="AS22" s="487">
        <f>AR22-AQ22</f>
        <v>252</v>
      </c>
      <c r="AT22" s="488"/>
      <c r="AU22" s="489"/>
      <c r="AV22" s="1249">
        <f>ROUND(AS26*220,0)</f>
        <v>173140</v>
      </c>
      <c r="AW22" s="456"/>
    </row>
    <row r="23" spans="1:49" ht="16.2" customHeight="1">
      <c r="A23" s="59"/>
      <c r="B23" s="1256" t="s">
        <v>466</v>
      </c>
      <c r="C23" s="1120" t="s">
        <v>467</v>
      </c>
      <c r="D23" s="1121"/>
      <c r="E23" s="1121"/>
      <c r="F23" s="1121"/>
      <c r="G23" s="1122"/>
      <c r="H23" s="1148">
        <v>76441</v>
      </c>
      <c r="I23" s="1149"/>
      <c r="J23" s="1149"/>
      <c r="K23" s="1149"/>
      <c r="L23" s="1150"/>
      <c r="M23" s="1169">
        <v>10235920</v>
      </c>
      <c r="N23" s="1170"/>
      <c r="O23" s="1170"/>
      <c r="P23" s="1170"/>
      <c r="Q23" s="1171"/>
      <c r="R23" s="1136" t="s">
        <v>468</v>
      </c>
      <c r="S23" s="1137"/>
      <c r="T23" s="1137"/>
      <c r="U23" s="1137"/>
      <c r="V23" s="1137"/>
      <c r="W23" s="1137"/>
      <c r="X23" s="1137"/>
      <c r="Y23" s="1137"/>
      <c r="Z23" s="1137"/>
      <c r="AA23" s="1137"/>
      <c r="AB23" s="1137"/>
      <c r="AC23" s="1137"/>
      <c r="AD23" s="1137"/>
      <c r="AE23" s="1138"/>
      <c r="AG23" s="451"/>
      <c r="AH23" s="451"/>
      <c r="AI23" s="451"/>
      <c r="AJ23" s="451"/>
      <c r="AK23" s="500"/>
      <c r="AL23" s="501">
        <f>52616420-52556420</f>
        <v>60000</v>
      </c>
      <c r="AM23" s="504"/>
      <c r="AN23" s="451"/>
      <c r="AO23" s="451"/>
      <c r="AP23" s="507"/>
      <c r="AQ23" s="508">
        <v>7318</v>
      </c>
      <c r="AR23" s="508">
        <v>7318</v>
      </c>
      <c r="AS23" s="493">
        <f>AR23-AQ23</f>
        <v>0</v>
      </c>
      <c r="AT23" s="494"/>
      <c r="AU23" s="495"/>
      <c r="AV23" s="1250"/>
      <c r="AW23" s="456"/>
    </row>
    <row r="24" spans="1:49" ht="16.2" customHeight="1">
      <c r="A24" s="59"/>
      <c r="B24" s="1257"/>
      <c r="C24" s="1120" t="s">
        <v>453</v>
      </c>
      <c r="D24" s="1121"/>
      <c r="E24" s="1121"/>
      <c r="F24" s="1121"/>
      <c r="G24" s="1122"/>
      <c r="H24" s="1123">
        <v>14187</v>
      </c>
      <c r="I24" s="1124"/>
      <c r="J24" s="1124"/>
      <c r="K24" s="1124"/>
      <c r="L24" s="1125"/>
      <c r="M24" s="1123">
        <v>1835240</v>
      </c>
      <c r="N24" s="1124"/>
      <c r="O24" s="1124"/>
      <c r="P24" s="1124"/>
      <c r="Q24" s="1125"/>
      <c r="R24" s="1126" t="s">
        <v>469</v>
      </c>
      <c r="S24" s="1127"/>
      <c r="T24" s="1127"/>
      <c r="U24" s="1127"/>
      <c r="V24" s="1127"/>
      <c r="W24" s="1127"/>
      <c r="X24" s="1127"/>
      <c r="Y24" s="1127"/>
      <c r="Z24" s="1127"/>
      <c r="AA24" s="1127"/>
      <c r="AB24" s="1127"/>
      <c r="AC24" s="1127"/>
      <c r="AD24" s="1127"/>
      <c r="AE24" s="1128"/>
      <c r="AG24" s="451"/>
      <c r="AH24" s="451"/>
      <c r="AI24" s="478" t="s">
        <v>419</v>
      </c>
      <c r="AJ24" s="475">
        <f>[1]한전보고!H27</f>
        <v>384285</v>
      </c>
      <c r="AK24" s="462"/>
      <c r="AL24" s="451"/>
      <c r="AM24" s="498"/>
      <c r="AN24" s="451"/>
      <c r="AO24" s="451"/>
      <c r="AP24" s="507"/>
      <c r="AQ24" s="508">
        <v>14354</v>
      </c>
      <c r="AR24" s="508">
        <v>14449</v>
      </c>
      <c r="AS24" s="493">
        <f>AR24-AQ24</f>
        <v>95</v>
      </c>
      <c r="AT24" s="494"/>
      <c r="AU24" s="495"/>
      <c r="AV24" s="1250"/>
      <c r="AW24" s="456"/>
    </row>
    <row r="25" spans="1:49" ht="16.2" customHeight="1">
      <c r="A25" s="59"/>
      <c r="B25" s="1257"/>
      <c r="C25" s="1120" t="s">
        <v>454</v>
      </c>
      <c r="D25" s="1121"/>
      <c r="E25" s="1121"/>
      <c r="F25" s="1121"/>
      <c r="G25" s="1122"/>
      <c r="H25" s="1123">
        <v>2265</v>
      </c>
      <c r="I25" s="1124"/>
      <c r="J25" s="1124"/>
      <c r="K25" s="1124"/>
      <c r="L25" s="1125"/>
      <c r="M25" s="1123">
        <v>313040</v>
      </c>
      <c r="N25" s="1124"/>
      <c r="O25" s="1124"/>
      <c r="P25" s="1124"/>
      <c r="Q25" s="1125"/>
      <c r="R25" s="1126" t="s">
        <v>470</v>
      </c>
      <c r="S25" s="1127"/>
      <c r="T25" s="1127"/>
      <c r="U25" s="1127"/>
      <c r="V25" s="1127"/>
      <c r="W25" s="1127"/>
      <c r="X25" s="1127"/>
      <c r="Y25" s="1127"/>
      <c r="Z25" s="1127"/>
      <c r="AA25" s="1127"/>
      <c r="AB25" s="1127"/>
      <c r="AC25" s="1127"/>
      <c r="AD25" s="1127"/>
      <c r="AE25" s="1128"/>
      <c r="AG25" s="451"/>
      <c r="AH25" s="451"/>
      <c r="AI25" s="478" t="s">
        <v>323</v>
      </c>
      <c r="AJ25" s="475">
        <v>38346350</v>
      </c>
      <c r="AK25" s="500"/>
      <c r="AL25" s="509">
        <f>1970/1507</f>
        <v>1.307232913072329</v>
      </c>
      <c r="AM25" s="504"/>
      <c r="AN25" s="451"/>
      <c r="AO25" s="451"/>
      <c r="AP25" s="507"/>
      <c r="AQ25" s="508">
        <v>3135</v>
      </c>
      <c r="AR25" s="508">
        <v>3145</v>
      </c>
      <c r="AS25" s="510">
        <f>AR25-AQ25</f>
        <v>10</v>
      </c>
      <c r="AT25" s="511"/>
      <c r="AU25" s="499" t="s">
        <v>324</v>
      </c>
      <c r="AV25" s="1250"/>
      <c r="AW25" s="456"/>
    </row>
    <row r="26" spans="1:49" ht="16.2" customHeight="1" thickBot="1">
      <c r="A26" s="59"/>
      <c r="B26" s="1258"/>
      <c r="C26" s="1259" t="s">
        <v>471</v>
      </c>
      <c r="D26" s="1260"/>
      <c r="E26" s="1260"/>
      <c r="F26" s="1260"/>
      <c r="G26" s="1261"/>
      <c r="H26" s="1139">
        <f>SUM(H23:H25)</f>
        <v>92893</v>
      </c>
      <c r="I26" s="1140"/>
      <c r="J26" s="1140"/>
      <c r="K26" s="1140"/>
      <c r="L26" s="1141"/>
      <c r="M26" s="1142">
        <f>SUM(M23:Q25)</f>
        <v>12384200</v>
      </c>
      <c r="N26" s="1143"/>
      <c r="O26" s="1143"/>
      <c r="P26" s="1143"/>
      <c r="Q26" s="1144"/>
      <c r="R26" s="1139"/>
      <c r="S26" s="1140"/>
      <c r="T26" s="1140"/>
      <c r="U26" s="1140"/>
      <c r="V26" s="1140"/>
      <c r="W26" s="1140"/>
      <c r="X26" s="1140"/>
      <c r="Y26" s="1140"/>
      <c r="Z26" s="1140"/>
      <c r="AA26" s="1140"/>
      <c r="AB26" s="1140"/>
      <c r="AC26" s="1140"/>
      <c r="AD26" s="1140"/>
      <c r="AE26" s="1262"/>
      <c r="AG26" s="451"/>
      <c r="AH26" s="451"/>
      <c r="AI26" s="451"/>
      <c r="AJ26" s="451"/>
      <c r="AK26" s="462"/>
      <c r="AL26" s="501"/>
      <c r="AM26" s="501"/>
      <c r="AN26" s="451"/>
      <c r="AO26" s="451"/>
      <c r="AP26" s="512"/>
      <c r="AQ26" s="513" t="s">
        <v>496</v>
      </c>
      <c r="AR26" s="514"/>
      <c r="AS26" s="1232">
        <f>AS22+AS23+AS24+AS25*44</f>
        <v>787</v>
      </c>
      <c r="AT26" s="1233"/>
      <c r="AU26" s="1234"/>
      <c r="AV26" s="1251"/>
      <c r="AW26" s="456"/>
    </row>
    <row r="27" spans="1:49" ht="16.2" customHeight="1" thickBot="1">
      <c r="A27" s="59"/>
      <c r="B27" s="1263" t="s">
        <v>472</v>
      </c>
      <c r="C27" s="1260"/>
      <c r="D27" s="1260"/>
      <c r="E27" s="1260"/>
      <c r="F27" s="1260"/>
      <c r="G27" s="1261"/>
      <c r="H27" s="1139">
        <v>19745</v>
      </c>
      <c r="I27" s="1140"/>
      <c r="J27" s="1140"/>
      <c r="K27" s="1140"/>
      <c r="L27" s="1141"/>
      <c r="M27" s="1139">
        <v>2764580</v>
      </c>
      <c r="N27" s="1140"/>
      <c r="O27" s="1140"/>
      <c r="P27" s="1140"/>
      <c r="Q27" s="1141"/>
      <c r="R27" s="309" t="s">
        <v>473</v>
      </c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311"/>
      <c r="AG27" s="451"/>
      <c r="AH27" s="451"/>
      <c r="AI27" s="474" t="s">
        <v>420</v>
      </c>
      <c r="AJ27" s="515">
        <f>ROUNDDOWN(AJ16*0.009,-1)</f>
        <v>502730</v>
      </c>
      <c r="AK27" s="462"/>
      <c r="AL27" s="516"/>
      <c r="AM27" s="498"/>
      <c r="AN27" s="451"/>
      <c r="AO27" s="451"/>
      <c r="AP27" s="517" t="s">
        <v>325</v>
      </c>
      <c r="AQ27" s="518">
        <v>38067</v>
      </c>
      <c r="AR27" s="518">
        <v>38790</v>
      </c>
      <c r="AS27" s="1229">
        <f>AR27-AQ27</f>
        <v>723</v>
      </c>
      <c r="AT27" s="1230"/>
      <c r="AU27" s="1231"/>
      <c r="AV27" s="459">
        <f>ROUND(AS27*AR39,-1)</f>
        <v>159060</v>
      </c>
      <c r="AW27" s="456"/>
    </row>
    <row r="28" spans="1:49" ht="16.2" customHeight="1" thickBot="1">
      <c r="A28" s="59"/>
      <c r="B28" s="1256" t="s">
        <v>817</v>
      </c>
      <c r="C28" s="1120" t="s">
        <v>474</v>
      </c>
      <c r="D28" s="1121"/>
      <c r="E28" s="1121"/>
      <c r="F28" s="1121"/>
      <c r="G28" s="1122"/>
      <c r="H28" s="1123">
        <v>1172</v>
      </c>
      <c r="I28" s="1124"/>
      <c r="J28" s="1124"/>
      <c r="K28" s="1124"/>
      <c r="L28" s="1125"/>
      <c r="M28" s="1123">
        <v>257840</v>
      </c>
      <c r="N28" s="1124"/>
      <c r="O28" s="1124"/>
      <c r="P28" s="1124"/>
      <c r="Q28" s="1125"/>
      <c r="R28" s="1126" t="s">
        <v>475</v>
      </c>
      <c r="S28" s="1129"/>
      <c r="T28" s="1129"/>
      <c r="U28" s="1129"/>
      <c r="V28" s="1129"/>
      <c r="W28" s="1129"/>
      <c r="X28" s="1129"/>
      <c r="Y28" s="1129"/>
      <c r="Z28" s="1129"/>
      <c r="AA28" s="1129"/>
      <c r="AB28" s="1129"/>
      <c r="AC28" s="1129"/>
      <c r="AD28" s="1129"/>
      <c r="AE28" s="1130"/>
      <c r="AG28" s="451"/>
      <c r="AH28" s="451"/>
      <c r="AI28" s="451"/>
      <c r="AJ28" s="451"/>
      <c r="AK28" s="462"/>
      <c r="AL28" s="462" t="s">
        <v>520</v>
      </c>
      <c r="AM28" s="451"/>
      <c r="AN28" s="451"/>
      <c r="AO28" s="451"/>
      <c r="AP28" s="519" t="s">
        <v>497</v>
      </c>
      <c r="AQ28" s="518">
        <v>9145</v>
      </c>
      <c r="AR28" s="518">
        <v>9609</v>
      </c>
      <c r="AS28" s="1229">
        <f>AR28-AQ28</f>
        <v>464</v>
      </c>
      <c r="AT28" s="1230"/>
      <c r="AU28" s="1231"/>
      <c r="AV28" s="459">
        <f>ROUND(AS28*AR39,-1)</f>
        <v>102080</v>
      </c>
      <c r="AW28" s="456"/>
    </row>
    <row r="29" spans="1:49" ht="16.2" customHeight="1" thickBot="1">
      <c r="A29" s="59"/>
      <c r="B29" s="1257"/>
      <c r="C29" s="1120" t="s">
        <v>498</v>
      </c>
      <c r="D29" s="1121"/>
      <c r="E29" s="1121"/>
      <c r="F29" s="1121"/>
      <c r="G29" s="1122"/>
      <c r="H29" s="1123">
        <v>889</v>
      </c>
      <c r="I29" s="1124"/>
      <c r="J29" s="1124"/>
      <c r="K29" s="1124"/>
      <c r="L29" s="1125"/>
      <c r="M29" s="1123">
        <v>195580</v>
      </c>
      <c r="N29" s="1124"/>
      <c r="O29" s="1124"/>
      <c r="P29" s="1124"/>
      <c r="Q29" s="1125"/>
      <c r="R29" s="1126" t="s">
        <v>499</v>
      </c>
      <c r="S29" s="1127"/>
      <c r="T29" s="1127"/>
      <c r="U29" s="1127"/>
      <c r="V29" s="1127"/>
      <c r="W29" s="1127"/>
      <c r="X29" s="1127"/>
      <c r="Y29" s="1127"/>
      <c r="Z29" s="1127"/>
      <c r="AA29" s="1127"/>
      <c r="AB29" s="1127"/>
      <c r="AC29" s="1127"/>
      <c r="AD29" s="1127"/>
      <c r="AE29" s="1128"/>
      <c r="AG29" s="451"/>
      <c r="AH29" s="451"/>
      <c r="AI29" s="451" t="s">
        <v>326</v>
      </c>
      <c r="AJ29" s="451"/>
      <c r="AK29" s="500">
        <f>AJ16+AJ20+AJ21</f>
        <v>58034050</v>
      </c>
      <c r="AL29" s="498">
        <f>AK29-M39</f>
        <v>-3233760</v>
      </c>
      <c r="AM29" s="498"/>
      <c r="AN29" s="451"/>
      <c r="AO29" s="451"/>
      <c r="AP29" s="519" t="s">
        <v>421</v>
      </c>
      <c r="AQ29" s="520" t="s">
        <v>500</v>
      </c>
      <c r="AR29" s="521"/>
      <c r="AS29" s="522" t="s">
        <v>521</v>
      </c>
      <c r="AT29" s="523"/>
      <c r="AU29" s="524"/>
      <c r="AV29" s="460" t="s">
        <v>521</v>
      </c>
      <c r="AW29" s="456"/>
    </row>
    <row r="30" spans="1:49" ht="16.2" customHeight="1">
      <c r="A30" s="59"/>
      <c r="B30" s="1257"/>
      <c r="C30" s="1120" t="s">
        <v>501</v>
      </c>
      <c r="D30" s="1121"/>
      <c r="E30" s="1121"/>
      <c r="F30" s="1121"/>
      <c r="G30" s="1122"/>
      <c r="H30" s="1123">
        <v>540</v>
      </c>
      <c r="I30" s="1124"/>
      <c r="J30" s="1124"/>
      <c r="K30" s="1124"/>
      <c r="L30" s="1125"/>
      <c r="M30" s="1123">
        <v>118800</v>
      </c>
      <c r="N30" s="1124"/>
      <c r="O30" s="1124"/>
      <c r="P30" s="1124"/>
      <c r="Q30" s="1125"/>
      <c r="R30" s="1126" t="s">
        <v>499</v>
      </c>
      <c r="S30" s="1127"/>
      <c r="T30" s="1127"/>
      <c r="U30" s="1127"/>
      <c r="V30" s="1127"/>
      <c r="W30" s="1127"/>
      <c r="X30" s="1127"/>
      <c r="Y30" s="1127"/>
      <c r="Z30" s="1127"/>
      <c r="AA30" s="1127"/>
      <c r="AB30" s="1127"/>
      <c r="AC30" s="1127"/>
      <c r="AD30" s="1127"/>
      <c r="AE30" s="1128"/>
      <c r="AG30" s="451"/>
      <c r="AH30" s="451"/>
      <c r="AI30" s="451" t="s">
        <v>522</v>
      </c>
      <c r="AJ30" s="451"/>
      <c r="AK30" s="525">
        <f>AL16+AL17+AL18</f>
        <v>491244</v>
      </c>
      <c r="AL30" s="498">
        <f>AK30-H39</f>
        <v>-10920</v>
      </c>
      <c r="AM30" s="451"/>
      <c r="AN30" s="451"/>
      <c r="AO30" s="451"/>
      <c r="AP30" s="485" t="s">
        <v>502</v>
      </c>
      <c r="AQ30" s="526">
        <v>51036</v>
      </c>
      <c r="AR30" s="526">
        <v>51036</v>
      </c>
      <c r="AS30" s="487">
        <f>AR30-AQ30</f>
        <v>0</v>
      </c>
      <c r="AT30" s="488"/>
      <c r="AU30" s="489"/>
      <c r="AV30" s="1265" t="e">
        <f>ROUND(#REF!*AR39,-1)</f>
        <v>#REF!</v>
      </c>
      <c r="AW30" s="456"/>
    </row>
    <row r="31" spans="1:49" ht="16.2" customHeight="1" thickBot="1">
      <c r="A31" s="59"/>
      <c r="B31" s="1257"/>
      <c r="C31" s="1120" t="s">
        <v>503</v>
      </c>
      <c r="D31" s="1121"/>
      <c r="E31" s="1121"/>
      <c r="F31" s="1121"/>
      <c r="G31" s="1122"/>
      <c r="H31" s="1123">
        <v>428</v>
      </c>
      <c r="I31" s="1124"/>
      <c r="J31" s="1124"/>
      <c r="K31" s="1124"/>
      <c r="L31" s="1125"/>
      <c r="M31" s="1123">
        <v>94160</v>
      </c>
      <c r="N31" s="1124"/>
      <c r="O31" s="1124"/>
      <c r="P31" s="1124"/>
      <c r="Q31" s="1125"/>
      <c r="R31" s="1126" t="s">
        <v>504</v>
      </c>
      <c r="S31" s="1127"/>
      <c r="T31" s="1127"/>
      <c r="U31" s="1127"/>
      <c r="V31" s="1127"/>
      <c r="W31" s="1127"/>
      <c r="X31" s="1127"/>
      <c r="Y31" s="1127"/>
      <c r="Z31" s="1127"/>
      <c r="AA31" s="1127"/>
      <c r="AB31" s="1127"/>
      <c r="AC31" s="1127"/>
      <c r="AD31" s="1127"/>
      <c r="AE31" s="1128"/>
      <c r="AG31" s="451"/>
      <c r="AH31" s="451"/>
      <c r="AI31" s="451"/>
      <c r="AJ31" s="498"/>
      <c r="AK31" s="457"/>
      <c r="AL31" s="527"/>
      <c r="AM31" s="451"/>
      <c r="AN31" s="451"/>
      <c r="AO31" s="451"/>
      <c r="AP31" s="491"/>
      <c r="AQ31" s="528">
        <v>3167</v>
      </c>
      <c r="AR31" s="528">
        <v>3167</v>
      </c>
      <c r="AS31" s="493">
        <f>AR31-AQ31</f>
        <v>0</v>
      </c>
      <c r="AT31" s="494"/>
      <c r="AU31" s="495"/>
      <c r="AV31" s="1266"/>
      <c r="AW31" s="456"/>
    </row>
    <row r="32" spans="1:49" ht="16.2" customHeight="1" thickBot="1">
      <c r="A32" s="59"/>
      <c r="B32" s="1257"/>
      <c r="C32" s="1120" t="s">
        <v>505</v>
      </c>
      <c r="D32" s="1121"/>
      <c r="E32" s="1121"/>
      <c r="F32" s="1121"/>
      <c r="G32" s="1122"/>
      <c r="H32" s="1123">
        <v>262</v>
      </c>
      <c r="I32" s="1124"/>
      <c r="J32" s="1124"/>
      <c r="K32" s="1124"/>
      <c r="L32" s="1125"/>
      <c r="M32" s="1123">
        <v>57640</v>
      </c>
      <c r="N32" s="1124"/>
      <c r="O32" s="1124"/>
      <c r="P32" s="1124"/>
      <c r="Q32" s="1125"/>
      <c r="R32" s="1126" t="s">
        <v>506</v>
      </c>
      <c r="S32" s="1127"/>
      <c r="T32" s="1127"/>
      <c r="U32" s="1127"/>
      <c r="V32" s="1127"/>
      <c r="W32" s="1127"/>
      <c r="X32" s="1127"/>
      <c r="Y32" s="1127"/>
      <c r="Z32" s="1127"/>
      <c r="AA32" s="1127"/>
      <c r="AB32" s="1127"/>
      <c r="AC32" s="1127"/>
      <c r="AD32" s="1127"/>
      <c r="AE32" s="1128"/>
      <c r="AG32" s="451"/>
      <c r="AH32" s="451"/>
      <c r="AI32" s="498" t="s">
        <v>327</v>
      </c>
      <c r="AJ32" s="498">
        <f>-3738210-300000-1382490-1746490</f>
        <v>-7167190</v>
      </c>
      <c r="AK32" s="500"/>
      <c r="AL32" s="530">
        <f>M26-610520</f>
        <v>11773680</v>
      </c>
      <c r="AM32" s="451"/>
      <c r="AN32" s="451"/>
      <c r="AO32" s="451"/>
      <c r="AP32" s="531" t="s">
        <v>328</v>
      </c>
      <c r="AQ32" s="518">
        <v>8307</v>
      </c>
      <c r="AR32" s="518">
        <v>8887</v>
      </c>
      <c r="AS32" s="1229">
        <f>AR32-AQ32</f>
        <v>580</v>
      </c>
      <c r="AT32" s="1230"/>
      <c r="AU32" s="1231"/>
      <c r="AV32" s="459">
        <f>ROUND(AS32*AR39,-1)</f>
        <v>127600</v>
      </c>
      <c r="AW32" s="456"/>
    </row>
    <row r="33" spans="1:49" ht="16.2" customHeight="1">
      <c r="A33" s="59"/>
      <c r="B33" s="1257"/>
      <c r="C33" s="1120" t="s">
        <v>507</v>
      </c>
      <c r="D33" s="1121"/>
      <c r="E33" s="1121"/>
      <c r="F33" s="1121"/>
      <c r="G33" s="1122"/>
      <c r="H33" s="1123">
        <v>305</v>
      </c>
      <c r="I33" s="1124"/>
      <c r="J33" s="1124"/>
      <c r="K33" s="1124"/>
      <c r="L33" s="1125"/>
      <c r="M33" s="1123">
        <v>67100</v>
      </c>
      <c r="N33" s="1124"/>
      <c r="O33" s="1124"/>
      <c r="P33" s="1124"/>
      <c r="Q33" s="1125"/>
      <c r="R33" s="1126" t="s">
        <v>508</v>
      </c>
      <c r="S33" s="1127"/>
      <c r="T33" s="1127"/>
      <c r="U33" s="1127"/>
      <c r="V33" s="1127"/>
      <c r="W33" s="1127"/>
      <c r="X33" s="1127"/>
      <c r="Y33" s="1127"/>
      <c r="Z33" s="1127"/>
      <c r="AA33" s="1127"/>
      <c r="AB33" s="1127"/>
      <c r="AC33" s="1127"/>
      <c r="AD33" s="1127"/>
      <c r="AE33" s="1128"/>
      <c r="AG33" s="451"/>
      <c r="AH33" s="451"/>
      <c r="AI33" s="451" t="s">
        <v>509</v>
      </c>
      <c r="AJ33" s="532">
        <f>-3620390-60000</f>
        <v>-3680390</v>
      </c>
      <c r="AK33" s="500"/>
      <c r="AL33" s="533"/>
      <c r="AM33" s="498"/>
      <c r="AN33" s="451"/>
      <c r="AO33" s="451"/>
      <c r="AP33" s="505" t="s">
        <v>329</v>
      </c>
      <c r="AQ33" s="506">
        <v>7324</v>
      </c>
      <c r="AR33" s="506">
        <v>7374</v>
      </c>
      <c r="AS33" s="487">
        <f>AR33-AQ33</f>
        <v>50</v>
      </c>
      <c r="AT33" s="488"/>
      <c r="AU33" s="489"/>
      <c r="AV33" s="1249" t="e">
        <f>ROUND(#REF!*220,0)</f>
        <v>#REF!</v>
      </c>
      <c r="AW33" s="456"/>
    </row>
    <row r="34" spans="1:49" ht="16.2" customHeight="1">
      <c r="A34" s="59"/>
      <c r="B34" s="1257"/>
      <c r="C34" s="1120" t="s">
        <v>510</v>
      </c>
      <c r="D34" s="1121"/>
      <c r="E34" s="1121"/>
      <c r="F34" s="1121"/>
      <c r="G34" s="1122"/>
      <c r="H34" s="1123">
        <v>236</v>
      </c>
      <c r="I34" s="1124"/>
      <c r="J34" s="1124"/>
      <c r="K34" s="1124"/>
      <c r="L34" s="1125"/>
      <c r="M34" s="1123">
        <v>51920</v>
      </c>
      <c r="N34" s="1124"/>
      <c r="O34" s="1124"/>
      <c r="P34" s="1124"/>
      <c r="Q34" s="1125"/>
      <c r="R34" s="1126" t="s">
        <v>511</v>
      </c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8"/>
      <c r="AG34" s="451"/>
      <c r="AH34" s="451"/>
      <c r="AI34" s="498"/>
      <c r="AJ34" s="498"/>
      <c r="AK34" s="534"/>
      <c r="AL34" s="498"/>
      <c r="AM34" s="498"/>
      <c r="AN34" s="451"/>
      <c r="AO34" s="451"/>
      <c r="AP34" s="507"/>
      <c r="AQ34" s="508">
        <v>2845</v>
      </c>
      <c r="AR34" s="508">
        <v>2872</v>
      </c>
      <c r="AS34" s="510">
        <f>AR34-AQ34</f>
        <v>27</v>
      </c>
      <c r="AT34" s="511"/>
      <c r="AU34" s="499" t="s">
        <v>422</v>
      </c>
      <c r="AV34" s="1250"/>
      <c r="AW34" s="456"/>
    </row>
    <row r="35" spans="1:49" ht="16.2" customHeight="1" thickBot="1">
      <c r="A35" s="59"/>
      <c r="B35" s="1257"/>
      <c r="C35" s="1120" t="s">
        <v>812</v>
      </c>
      <c r="D35" s="1121"/>
      <c r="E35" s="1121"/>
      <c r="F35" s="1121"/>
      <c r="G35" s="1122"/>
      <c r="H35" s="1123">
        <v>0</v>
      </c>
      <c r="I35" s="1124"/>
      <c r="J35" s="1124"/>
      <c r="K35" s="1124"/>
      <c r="L35" s="1125"/>
      <c r="M35" s="1123">
        <v>470490</v>
      </c>
      <c r="N35" s="1124"/>
      <c r="O35" s="1124"/>
      <c r="P35" s="1124"/>
      <c r="Q35" s="1125"/>
      <c r="R35" s="1126" t="s">
        <v>821</v>
      </c>
      <c r="S35" s="1127"/>
      <c r="T35" s="1127"/>
      <c r="U35" s="1127"/>
      <c r="V35" s="1127"/>
      <c r="W35" s="1127"/>
      <c r="X35" s="1127"/>
      <c r="Y35" s="1127"/>
      <c r="Z35" s="1127"/>
      <c r="AA35" s="1127"/>
      <c r="AB35" s="1127"/>
      <c r="AC35" s="1127"/>
      <c r="AD35" s="1127"/>
      <c r="AE35" s="1128"/>
      <c r="AG35" s="451"/>
      <c r="AH35" s="451"/>
      <c r="AI35" s="667"/>
      <c r="AJ35" s="498"/>
      <c r="AK35" s="500"/>
      <c r="AL35" s="498"/>
      <c r="AM35" s="498"/>
      <c r="AN35" s="451"/>
      <c r="AO35" s="451"/>
      <c r="AP35" s="512"/>
      <c r="AQ35" s="672"/>
      <c r="AR35" s="673"/>
      <c r="AS35" s="674"/>
      <c r="AT35" s="675"/>
      <c r="AU35" s="676"/>
      <c r="AV35" s="668"/>
      <c r="AW35" s="456"/>
    </row>
    <row r="36" spans="1:49" ht="16.2" customHeight="1" thickBot="1">
      <c r="A36" s="59"/>
      <c r="B36" s="1257"/>
      <c r="C36" s="1120" t="s">
        <v>813</v>
      </c>
      <c r="D36" s="1121"/>
      <c r="E36" s="1121"/>
      <c r="F36" s="1121"/>
      <c r="G36" s="1122"/>
      <c r="H36" s="1123">
        <v>0</v>
      </c>
      <c r="I36" s="1124"/>
      <c r="J36" s="1124"/>
      <c r="K36" s="1124"/>
      <c r="L36" s="1125"/>
      <c r="M36" s="1123">
        <v>100000</v>
      </c>
      <c r="N36" s="1124"/>
      <c r="O36" s="1124"/>
      <c r="P36" s="1124"/>
      <c r="Q36" s="1125"/>
      <c r="R36" s="1126" t="s">
        <v>818</v>
      </c>
      <c r="S36" s="1127"/>
      <c r="T36" s="1127"/>
      <c r="U36" s="1127"/>
      <c r="V36" s="1127"/>
      <c r="W36" s="1127"/>
      <c r="X36" s="1127"/>
      <c r="Y36" s="1127"/>
      <c r="Z36" s="1127"/>
      <c r="AA36" s="1127"/>
      <c r="AB36" s="1127"/>
      <c r="AC36" s="1127"/>
      <c r="AD36" s="1127"/>
      <c r="AE36" s="1128"/>
      <c r="AG36" s="451"/>
      <c r="AH36" s="451"/>
      <c r="AI36" s="667"/>
      <c r="AJ36" s="498"/>
      <c r="AK36" s="500"/>
      <c r="AL36" s="498"/>
      <c r="AM36" s="498"/>
      <c r="AN36" s="451"/>
      <c r="AO36" s="451"/>
      <c r="AP36" s="512"/>
      <c r="AQ36" s="672"/>
      <c r="AR36" s="673"/>
      <c r="AS36" s="674"/>
      <c r="AT36" s="675"/>
      <c r="AU36" s="676"/>
      <c r="AV36" s="668"/>
      <c r="AW36" s="456"/>
    </row>
    <row r="37" spans="1:49" ht="16.2" customHeight="1" thickBot="1">
      <c r="A37" s="59"/>
      <c r="B37" s="1257"/>
      <c r="C37" s="1120" t="s">
        <v>814</v>
      </c>
      <c r="D37" s="1121"/>
      <c r="E37" s="1121"/>
      <c r="F37" s="1121"/>
      <c r="G37" s="1122"/>
      <c r="H37" s="1123">
        <v>0</v>
      </c>
      <c r="I37" s="1124"/>
      <c r="J37" s="1124"/>
      <c r="K37" s="1124"/>
      <c r="L37" s="1125"/>
      <c r="M37" s="1123">
        <v>270000</v>
      </c>
      <c r="N37" s="1124"/>
      <c r="O37" s="1124"/>
      <c r="P37" s="1124"/>
      <c r="Q37" s="1125"/>
      <c r="R37" s="1126" t="s">
        <v>877</v>
      </c>
      <c r="S37" s="1127"/>
      <c r="T37" s="1127"/>
      <c r="U37" s="1127"/>
      <c r="V37" s="1127"/>
      <c r="W37" s="1127"/>
      <c r="X37" s="1127"/>
      <c r="Y37" s="1127"/>
      <c r="Z37" s="1127"/>
      <c r="AA37" s="1127"/>
      <c r="AB37" s="1127"/>
      <c r="AC37" s="1127"/>
      <c r="AD37" s="1127"/>
      <c r="AE37" s="1128"/>
      <c r="AG37" s="451"/>
      <c r="AH37" s="451"/>
      <c r="AI37" s="667"/>
      <c r="AJ37" s="498"/>
      <c r="AK37" s="500"/>
      <c r="AL37" s="498"/>
      <c r="AM37" s="498"/>
      <c r="AN37" s="451"/>
      <c r="AO37" s="451"/>
      <c r="AP37" s="512"/>
      <c r="AQ37" s="672"/>
      <c r="AR37" s="673"/>
      <c r="AS37" s="674"/>
      <c r="AT37" s="675"/>
      <c r="AU37" s="676"/>
      <c r="AV37" s="668"/>
      <c r="AW37" s="456"/>
    </row>
    <row r="38" spans="1:49" ht="16.2" customHeight="1" thickBot="1">
      <c r="A38" s="59"/>
      <c r="B38" s="1264"/>
      <c r="C38" s="1267" t="s">
        <v>512</v>
      </c>
      <c r="D38" s="1268"/>
      <c r="E38" s="1268"/>
      <c r="F38" s="1268"/>
      <c r="G38" s="1269"/>
      <c r="H38" s="1213">
        <f>SUM(H28:L37)</f>
        <v>3832</v>
      </c>
      <c r="I38" s="1214"/>
      <c r="J38" s="1214"/>
      <c r="K38" s="1214"/>
      <c r="L38" s="1216"/>
      <c r="M38" s="1213">
        <f>SUM(M28:Q37)</f>
        <v>1683530</v>
      </c>
      <c r="N38" s="1214"/>
      <c r="O38" s="1214"/>
      <c r="P38" s="1214"/>
      <c r="Q38" s="1216"/>
      <c r="R38" s="1213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5"/>
      <c r="AG38" s="451"/>
      <c r="AH38" s="451"/>
      <c r="AI38" s="533"/>
      <c r="AJ38" s="498"/>
      <c r="AK38" s="500"/>
      <c r="AL38" s="498"/>
      <c r="AM38" s="498"/>
      <c r="AN38" s="451"/>
      <c r="AO38" s="451"/>
      <c r="AP38" s="535" t="s">
        <v>423</v>
      </c>
      <c r="AQ38" s="518">
        <v>24939</v>
      </c>
      <c r="AR38" s="518">
        <v>25402</v>
      </c>
      <c r="AS38" s="1229">
        <f>AR38-AQ38</f>
        <v>463</v>
      </c>
      <c r="AT38" s="1230"/>
      <c r="AU38" s="1231"/>
      <c r="AV38" s="459">
        <f>ROUND(AS38*AR39,-1)</f>
        <v>101860</v>
      </c>
      <c r="AW38" s="456"/>
    </row>
    <row r="39" spans="1:49" ht="16.2" customHeight="1" thickTop="1" thickBot="1">
      <c r="A39" s="59"/>
      <c r="B39" s="1223" t="s">
        <v>513</v>
      </c>
      <c r="C39" s="1224"/>
      <c r="D39" s="1224"/>
      <c r="E39" s="1224"/>
      <c r="F39" s="1224"/>
      <c r="G39" s="1224"/>
      <c r="H39" s="1225">
        <f>SUM(H21,H26,H27,H38)</f>
        <v>502164</v>
      </c>
      <c r="I39" s="1225"/>
      <c r="J39" s="1225"/>
      <c r="K39" s="1225"/>
      <c r="L39" s="1225"/>
      <c r="M39" s="1225">
        <f>SUM(M21+M22+M26+M27+M38)</f>
        <v>61267810</v>
      </c>
      <c r="N39" s="1225"/>
      <c r="O39" s="1225"/>
      <c r="P39" s="1225"/>
      <c r="Q39" s="1225"/>
      <c r="R39" s="1226"/>
      <c r="S39" s="1227"/>
      <c r="T39" s="1227"/>
      <c r="U39" s="1227"/>
      <c r="V39" s="1227"/>
      <c r="W39" s="1227"/>
      <c r="X39" s="1227"/>
      <c r="Y39" s="1227"/>
      <c r="Z39" s="1227"/>
      <c r="AA39" s="1227"/>
      <c r="AB39" s="1227"/>
      <c r="AC39" s="1227"/>
      <c r="AD39" s="1227"/>
      <c r="AE39" s="1228"/>
      <c r="AG39" s="451"/>
      <c r="AH39" s="451"/>
      <c r="AI39" s="498"/>
      <c r="AJ39" s="498"/>
      <c r="AK39" s="500"/>
      <c r="AL39" s="498"/>
      <c r="AM39" s="498"/>
      <c r="AN39" s="451"/>
      <c r="AO39" s="451"/>
      <c r="AP39" s="536" t="s">
        <v>3</v>
      </c>
      <c r="AQ39" s="537" t="s">
        <v>209</v>
      </c>
      <c r="AR39" s="538">
        <v>220</v>
      </c>
      <c r="AS39" s="1235" t="e">
        <f>AS21+AS26+#REF!+AS28+#REF!+AS32+AS27+AS38</f>
        <v>#REF!</v>
      </c>
      <c r="AT39" s="1236"/>
      <c r="AU39" s="1237"/>
      <c r="AV39" s="459" t="e">
        <f>SUM(AV16:AV38)</f>
        <v>#REF!</v>
      </c>
      <c r="AW39" s="456"/>
    </row>
    <row r="40" spans="1:49" ht="9.6" customHeight="1">
      <c r="A40" s="59"/>
      <c r="B40" s="312"/>
      <c r="C40" s="312"/>
      <c r="D40" s="312"/>
      <c r="E40" s="312"/>
      <c r="F40" s="312"/>
      <c r="G40" s="312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G40" s="451"/>
      <c r="AH40" s="451"/>
      <c r="AI40" s="451"/>
      <c r="AJ40" s="498"/>
      <c r="AK40" s="500"/>
      <c r="AL40" s="498"/>
      <c r="AM40" s="498"/>
      <c r="AN40" s="451"/>
      <c r="AO40" s="451"/>
      <c r="AP40" s="451"/>
      <c r="AQ40" s="451"/>
      <c r="AR40" s="451"/>
      <c r="AS40" s="451"/>
      <c r="AT40" s="451"/>
      <c r="AU40" s="451"/>
      <c r="AV40" s="451"/>
      <c r="AW40" s="456"/>
    </row>
    <row r="41" spans="1:49" ht="16.2" customHeight="1">
      <c r="A41" s="59"/>
      <c r="B41" s="308" t="s">
        <v>816</v>
      </c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G41" s="451"/>
      <c r="AH41" s="451"/>
      <c r="AI41" s="451"/>
      <c r="AJ41" s="539"/>
      <c r="AK41" s="529" t="s">
        <v>514</v>
      </c>
      <c r="AL41" s="462" t="s">
        <v>515</v>
      </c>
      <c r="AM41" s="462" t="s">
        <v>330</v>
      </c>
      <c r="AN41" s="451"/>
      <c r="AO41" s="451"/>
      <c r="AP41" s="451"/>
      <c r="AQ41" s="451"/>
      <c r="AR41" s="451"/>
      <c r="AS41" s="451"/>
      <c r="AT41" s="451"/>
      <c r="AU41" s="451"/>
      <c r="AV41" s="451"/>
      <c r="AW41" s="456"/>
    </row>
    <row r="42" spans="1:49" ht="16.2" customHeight="1">
      <c r="A42" s="59"/>
      <c r="B42" s="308"/>
      <c r="C42" s="308" t="s">
        <v>820</v>
      </c>
      <c r="D42" s="308"/>
      <c r="E42" s="308"/>
      <c r="F42" s="308"/>
      <c r="G42" s="1192" t="s">
        <v>819</v>
      </c>
      <c r="H42" s="1192"/>
      <c r="I42" s="1192"/>
      <c r="J42" s="1192"/>
      <c r="K42" s="1192"/>
      <c r="L42" s="151" t="s">
        <v>0</v>
      </c>
      <c r="M42" s="1270" t="s">
        <v>819</v>
      </c>
      <c r="N42" s="1270"/>
      <c r="O42" s="1270"/>
      <c r="P42" s="157" t="s">
        <v>0</v>
      </c>
      <c r="Q42" s="1270" t="s">
        <v>819</v>
      </c>
      <c r="R42" s="1270"/>
      <c r="S42" s="1270"/>
      <c r="T42" s="157" t="s">
        <v>0</v>
      </c>
      <c r="U42" s="1271" t="s">
        <v>819</v>
      </c>
      <c r="V42" s="1271"/>
      <c r="W42" s="1271"/>
      <c r="Y42" s="308" t="s">
        <v>0</v>
      </c>
      <c r="Z42" s="1198" t="s">
        <v>819</v>
      </c>
      <c r="AA42" s="1198"/>
      <c r="AB42" s="1198"/>
      <c r="AC42" s="1198"/>
      <c r="AD42" s="1198"/>
      <c r="AE42" s="308" t="s">
        <v>0</v>
      </c>
      <c r="AG42" s="451"/>
      <c r="AH42" s="451"/>
      <c r="AI42" s="1191" t="s">
        <v>331</v>
      </c>
      <c r="AJ42" s="1191"/>
      <c r="AK42" s="525">
        <v>-5237880</v>
      </c>
      <c r="AL42" s="500">
        <v>-610520</v>
      </c>
      <c r="AM42" s="527">
        <f>SUM(AK42:AL42)</f>
        <v>-5848400</v>
      </c>
      <c r="AN42" s="451"/>
      <c r="AO42" s="451"/>
      <c r="AP42" s="451"/>
      <c r="AQ42" s="451"/>
      <c r="AR42" s="451"/>
      <c r="AS42" s="451"/>
      <c r="AT42" s="451"/>
      <c r="AU42" s="451"/>
      <c r="AV42" s="451"/>
      <c r="AW42" s="456"/>
    </row>
    <row r="43" spans="1:49" ht="16.2" customHeight="1">
      <c r="A43" s="59"/>
      <c r="B43" s="308"/>
      <c r="C43" s="308" t="s">
        <v>477</v>
      </c>
      <c r="D43" s="308"/>
      <c r="E43" s="308"/>
      <c r="F43" s="308"/>
      <c r="G43" s="1179">
        <v>12384200</v>
      </c>
      <c r="H43" s="1179"/>
      <c r="I43" s="1179"/>
      <c r="J43" s="1179"/>
      <c r="K43" s="1179"/>
      <c r="L43" s="314" t="s">
        <v>478</v>
      </c>
      <c r="M43" s="1180">
        <v>166370</v>
      </c>
      <c r="N43" s="1180"/>
      <c r="O43" s="1180"/>
      <c r="P43" s="1180"/>
      <c r="Q43" s="1180"/>
      <c r="R43" s="1180"/>
      <c r="S43" s="315" t="s">
        <v>369</v>
      </c>
      <c r="T43" s="1181">
        <v>74.44</v>
      </c>
      <c r="U43" s="1181"/>
      <c r="V43" s="1181"/>
      <c r="W43" s="1181"/>
      <c r="X43" s="308" t="s">
        <v>476</v>
      </c>
      <c r="Y43" s="308" t="s">
        <v>479</v>
      </c>
      <c r="Z43" s="308" t="s">
        <v>93</v>
      </c>
      <c r="AA43" s="308"/>
      <c r="AB43" s="308"/>
      <c r="AC43" s="308"/>
      <c r="AD43" s="308"/>
      <c r="AE43" s="308"/>
      <c r="AG43" s="451"/>
      <c r="AH43" s="451"/>
      <c r="AI43" s="1190" t="s">
        <v>424</v>
      </c>
      <c r="AJ43" s="1190"/>
      <c r="AK43" s="525">
        <v>-668140</v>
      </c>
      <c r="AL43" s="498">
        <v>-573440</v>
      </c>
      <c r="AM43" s="527">
        <f>SUM(AK43:AL43)</f>
        <v>-1241580</v>
      </c>
      <c r="AN43" s="451"/>
      <c r="AO43" s="451"/>
      <c r="AP43" s="451"/>
      <c r="AQ43" s="451"/>
      <c r="AR43" s="451"/>
      <c r="AS43" s="451"/>
      <c r="AT43" s="451"/>
      <c r="AU43" s="451"/>
      <c r="AV43" s="451"/>
      <c r="AW43" s="456"/>
    </row>
    <row r="44" spans="1:49" ht="16.2" customHeight="1" thickBot="1">
      <c r="A44" s="59"/>
      <c r="B44" s="308"/>
      <c r="C44" s="308" t="s">
        <v>480</v>
      </c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G44" s="451"/>
      <c r="AH44" s="451"/>
      <c r="AI44" s="1190" t="s">
        <v>332</v>
      </c>
      <c r="AJ44" s="1190"/>
      <c r="AK44" s="525">
        <v>-460830</v>
      </c>
      <c r="AL44" s="527">
        <v>-460830</v>
      </c>
      <c r="AM44" s="527">
        <f>SUM(AK44:AL44)</f>
        <v>-921660</v>
      </c>
      <c r="AN44" s="451"/>
      <c r="AO44" s="451"/>
      <c r="AP44" s="451"/>
      <c r="AQ44" s="451"/>
      <c r="AR44" s="451"/>
      <c r="AS44" s="451"/>
      <c r="AT44" s="451"/>
      <c r="AU44" s="451"/>
      <c r="AV44" s="451"/>
      <c r="AW44" s="456"/>
    </row>
    <row r="45" spans="1:49" ht="16.2" customHeight="1" thickBot="1">
      <c r="A45" s="59"/>
      <c r="B45" s="1177" t="s">
        <v>481</v>
      </c>
      <c r="C45" s="1178"/>
      <c r="D45" s="1178"/>
      <c r="E45" s="1178"/>
      <c r="F45" s="1178"/>
      <c r="G45" s="1178" t="s">
        <v>482</v>
      </c>
      <c r="H45" s="1178"/>
      <c r="I45" s="1178"/>
      <c r="J45" s="1178"/>
      <c r="K45" s="1178"/>
      <c r="L45" s="1178" t="s">
        <v>483</v>
      </c>
      <c r="M45" s="1178"/>
      <c r="N45" s="1178"/>
      <c r="O45" s="1178"/>
      <c r="P45" s="1178"/>
      <c r="Q45" s="1178" t="s">
        <v>484</v>
      </c>
      <c r="R45" s="1178"/>
      <c r="S45" s="1178"/>
      <c r="T45" s="1178"/>
      <c r="U45" s="1178"/>
      <c r="V45" s="1178" t="s">
        <v>485</v>
      </c>
      <c r="W45" s="1178"/>
      <c r="X45" s="1178"/>
      <c r="Y45" s="1178"/>
      <c r="Z45" s="1178"/>
      <c r="AA45" s="1178" t="s">
        <v>486</v>
      </c>
      <c r="AB45" s="1178"/>
      <c r="AC45" s="1178"/>
      <c r="AD45" s="1178"/>
      <c r="AE45" s="1197"/>
      <c r="AG45" s="451"/>
      <c r="AH45" s="451"/>
      <c r="AI45" s="1190" t="s">
        <v>333</v>
      </c>
      <c r="AJ45" s="1190"/>
      <c r="AK45" s="525">
        <v>-195000</v>
      </c>
      <c r="AL45" s="527">
        <v>-100000</v>
      </c>
      <c r="AM45" s="527">
        <f>SUM(AK45:AL45)</f>
        <v>-295000</v>
      </c>
      <c r="AN45" s="451"/>
      <c r="AO45" s="451"/>
      <c r="AP45" s="451"/>
      <c r="AQ45" s="451"/>
      <c r="AR45" s="451"/>
      <c r="AS45" s="451"/>
      <c r="AT45" s="451"/>
      <c r="AU45" s="451"/>
      <c r="AV45" s="451"/>
      <c r="AW45" s="456"/>
    </row>
    <row r="46" spans="1:49" ht="16.2" customHeight="1" thickTop="1">
      <c r="A46" s="59"/>
      <c r="B46" s="1184">
        <v>79.319999999999993</v>
      </c>
      <c r="C46" s="1185"/>
      <c r="D46" s="1185"/>
      <c r="E46" s="1185"/>
      <c r="F46" s="1185"/>
      <c r="G46" s="1199">
        <f>T43</f>
        <v>74.44</v>
      </c>
      <c r="H46" s="1200"/>
      <c r="I46" s="1200"/>
      <c r="J46" s="1200"/>
      <c r="K46" s="1201"/>
      <c r="L46" s="1193">
        <f>ROUND(B46*G46,-1)</f>
        <v>5900</v>
      </c>
      <c r="M46" s="1194"/>
      <c r="N46" s="1194"/>
      <c r="O46" s="1194"/>
      <c r="P46" s="1195"/>
      <c r="Q46" s="1131">
        <v>258</v>
      </c>
      <c r="R46" s="1131"/>
      <c r="S46" s="1131"/>
      <c r="T46" s="1131"/>
      <c r="U46" s="1131"/>
      <c r="V46" s="1189">
        <f>ROUND(L46*Q46,0)</f>
        <v>1522200</v>
      </c>
      <c r="W46" s="1152"/>
      <c r="X46" s="1152"/>
      <c r="Y46" s="1152"/>
      <c r="Z46" s="1152"/>
      <c r="AA46" s="1182"/>
      <c r="AB46" s="1182"/>
      <c r="AC46" s="1182"/>
      <c r="AD46" s="1182"/>
      <c r="AE46" s="1183"/>
      <c r="AG46" s="500"/>
      <c r="AH46" s="451"/>
      <c r="AI46" s="1196" t="s">
        <v>425</v>
      </c>
      <c r="AJ46" s="1196"/>
      <c r="AK46" s="540">
        <f>SUM(AK42:AK45)</f>
        <v>-6561850</v>
      </c>
      <c r="AL46" s="501">
        <f>SUM(AL42:AL45)</f>
        <v>-1744790</v>
      </c>
      <c r="AM46" s="501">
        <f>SUM(AM42:AM45)</f>
        <v>-8306640</v>
      </c>
      <c r="AN46" s="451"/>
      <c r="AO46" s="451"/>
      <c r="AP46" s="498"/>
      <c r="AQ46" s="451"/>
      <c r="AR46" s="451"/>
      <c r="AS46" s="451"/>
      <c r="AT46" s="451"/>
      <c r="AU46" s="451"/>
      <c r="AV46" s="451"/>
      <c r="AW46" s="456"/>
    </row>
    <row r="47" spans="1:49" ht="16.2" customHeight="1">
      <c r="A47" s="59"/>
      <c r="B47" s="1184">
        <v>92.54</v>
      </c>
      <c r="C47" s="1185"/>
      <c r="D47" s="1185"/>
      <c r="E47" s="1185"/>
      <c r="F47" s="1185"/>
      <c r="G47" s="1202"/>
      <c r="H47" s="1181"/>
      <c r="I47" s="1181"/>
      <c r="J47" s="1181"/>
      <c r="K47" s="1203"/>
      <c r="L47" s="1186">
        <f>ROUND(B47*G46,-1)</f>
        <v>6890</v>
      </c>
      <c r="M47" s="1187"/>
      <c r="N47" s="1187"/>
      <c r="O47" s="1187"/>
      <c r="P47" s="1188"/>
      <c r="Q47" s="1131">
        <v>196</v>
      </c>
      <c r="R47" s="1131"/>
      <c r="S47" s="1131"/>
      <c r="T47" s="1131"/>
      <c r="U47" s="1131"/>
      <c r="V47" s="1189">
        <f t="shared" ref="V47:V52" si="0">ROUND(L47*Q47,0)</f>
        <v>1350440</v>
      </c>
      <c r="W47" s="1152"/>
      <c r="X47" s="1152"/>
      <c r="Y47" s="1152"/>
      <c r="Z47" s="1152"/>
      <c r="AA47" s="1182"/>
      <c r="AB47" s="1182"/>
      <c r="AC47" s="1182"/>
      <c r="AD47" s="1182"/>
      <c r="AE47" s="1183"/>
      <c r="AG47" s="500"/>
      <c r="AH47" s="451"/>
      <c r="AI47" s="451"/>
      <c r="AJ47" s="451"/>
      <c r="AK47" s="525"/>
      <c r="AL47" s="451"/>
      <c r="AM47" s="527"/>
      <c r="AN47" s="451"/>
      <c r="AO47" s="451"/>
      <c r="AP47" s="451"/>
      <c r="AQ47" s="451"/>
      <c r="AR47" s="451"/>
      <c r="AS47" s="451"/>
      <c r="AT47" s="451"/>
      <c r="AU47" s="451"/>
      <c r="AV47" s="451"/>
      <c r="AW47" s="456"/>
    </row>
    <row r="48" spans="1:49" ht="16.2" customHeight="1">
      <c r="A48" s="59"/>
      <c r="B48" s="1184">
        <v>109.07</v>
      </c>
      <c r="C48" s="1185"/>
      <c r="D48" s="1185"/>
      <c r="E48" s="1185"/>
      <c r="F48" s="1185"/>
      <c r="G48" s="1202"/>
      <c r="H48" s="1181"/>
      <c r="I48" s="1181"/>
      <c r="J48" s="1181"/>
      <c r="K48" s="1203"/>
      <c r="L48" s="1186">
        <f>ROUND(B48*G46,-1)</f>
        <v>8120</v>
      </c>
      <c r="M48" s="1187"/>
      <c r="N48" s="1187"/>
      <c r="O48" s="1187"/>
      <c r="P48" s="1188"/>
      <c r="Q48" s="1131">
        <v>815</v>
      </c>
      <c r="R48" s="1131"/>
      <c r="S48" s="1131"/>
      <c r="T48" s="1131"/>
      <c r="U48" s="1131"/>
      <c r="V48" s="1189">
        <f t="shared" si="0"/>
        <v>6617800</v>
      </c>
      <c r="W48" s="1152"/>
      <c r="X48" s="1152"/>
      <c r="Y48" s="1152"/>
      <c r="Z48" s="1152"/>
      <c r="AA48" s="1182"/>
      <c r="AB48" s="1182"/>
      <c r="AC48" s="1182"/>
      <c r="AD48" s="1182"/>
      <c r="AE48" s="1183"/>
      <c r="AG48" s="500"/>
      <c r="AH48" s="451"/>
      <c r="AI48" s="451"/>
      <c r="AJ48" s="451"/>
      <c r="AK48" s="462"/>
      <c r="AL48" s="541" t="s">
        <v>516</v>
      </c>
      <c r="AM48" s="527">
        <v>2110190</v>
      </c>
      <c r="AN48" s="451"/>
      <c r="AO48" s="451"/>
      <c r="AP48" s="451"/>
      <c r="AQ48" s="451"/>
      <c r="AR48" s="451"/>
      <c r="AS48" s="451"/>
      <c r="AT48" s="451"/>
      <c r="AU48" s="451"/>
      <c r="AV48" s="451"/>
      <c r="AW48" s="456"/>
    </row>
    <row r="49" spans="1:49" ht="16.2" customHeight="1">
      <c r="A49" s="59"/>
      <c r="B49" s="1184">
        <v>128.9</v>
      </c>
      <c r="C49" s="1185"/>
      <c r="D49" s="1185"/>
      <c r="E49" s="1185"/>
      <c r="F49" s="1185"/>
      <c r="G49" s="1202"/>
      <c r="H49" s="1181"/>
      <c r="I49" s="1181"/>
      <c r="J49" s="1181"/>
      <c r="K49" s="1203"/>
      <c r="L49" s="1186">
        <f>ROUND(B49*G46,-1)</f>
        <v>9600</v>
      </c>
      <c r="M49" s="1187"/>
      <c r="N49" s="1187"/>
      <c r="O49" s="1187"/>
      <c r="P49" s="1188"/>
      <c r="Q49" s="1131">
        <v>68</v>
      </c>
      <c r="R49" s="1131"/>
      <c r="S49" s="1131"/>
      <c r="T49" s="1131"/>
      <c r="U49" s="1131"/>
      <c r="V49" s="1189">
        <f t="shared" si="0"/>
        <v>652800</v>
      </c>
      <c r="W49" s="1152"/>
      <c r="X49" s="1152"/>
      <c r="Y49" s="1152"/>
      <c r="Z49" s="1152"/>
      <c r="AA49" s="1182"/>
      <c r="AB49" s="1182"/>
      <c r="AC49" s="1182"/>
      <c r="AD49" s="1182"/>
      <c r="AE49" s="1183"/>
      <c r="AG49" s="500"/>
      <c r="AH49" s="451"/>
      <c r="AI49" s="451"/>
      <c r="AJ49" s="451"/>
      <c r="AK49" s="462"/>
      <c r="AL49" s="451"/>
      <c r="AM49" s="498"/>
      <c r="AN49" s="451"/>
      <c r="AO49" s="451"/>
      <c r="AP49" s="451"/>
      <c r="AQ49" s="451"/>
      <c r="AR49" s="451"/>
      <c r="AS49" s="451"/>
      <c r="AT49" s="451"/>
      <c r="AU49" s="451"/>
      <c r="AV49" s="451"/>
      <c r="AW49" s="456"/>
    </row>
    <row r="50" spans="1:49" ht="16.2" customHeight="1">
      <c r="A50" s="59"/>
      <c r="B50" s="1184">
        <v>158.63999999999999</v>
      </c>
      <c r="C50" s="1185"/>
      <c r="D50" s="1185"/>
      <c r="E50" s="1185"/>
      <c r="F50" s="1185"/>
      <c r="G50" s="1202"/>
      <c r="H50" s="1181"/>
      <c r="I50" s="1181"/>
      <c r="J50" s="1181"/>
      <c r="K50" s="1203"/>
      <c r="L50" s="1186">
        <f>ROUND(B50*G46,-1)</f>
        <v>11810</v>
      </c>
      <c r="M50" s="1187"/>
      <c r="N50" s="1187"/>
      <c r="O50" s="1187"/>
      <c r="P50" s="1188"/>
      <c r="Q50" s="1131">
        <v>102</v>
      </c>
      <c r="R50" s="1131"/>
      <c r="S50" s="1131"/>
      <c r="T50" s="1131"/>
      <c r="U50" s="1131"/>
      <c r="V50" s="1189">
        <f t="shared" si="0"/>
        <v>1204620</v>
      </c>
      <c r="W50" s="1152"/>
      <c r="X50" s="1152"/>
      <c r="Y50" s="1152"/>
      <c r="Z50" s="1152"/>
      <c r="AA50" s="1182"/>
      <c r="AB50" s="1182"/>
      <c r="AC50" s="1182"/>
      <c r="AD50" s="1182"/>
      <c r="AE50" s="1183"/>
      <c r="AG50" s="500"/>
      <c r="AH50" s="451"/>
      <c r="AI50" s="451"/>
      <c r="AJ50" s="527"/>
      <c r="AK50" s="462"/>
      <c r="AL50" s="451" t="s">
        <v>426</v>
      </c>
      <c r="AM50" s="542">
        <f>AM42-M23</f>
        <v>-16084320</v>
      </c>
      <c r="AN50" s="451"/>
      <c r="AO50" s="451"/>
      <c r="AP50" s="498"/>
      <c r="AQ50" s="451"/>
      <c r="AR50" s="451"/>
      <c r="AS50" s="451"/>
      <c r="AT50" s="451"/>
      <c r="AU50" s="451"/>
      <c r="AV50" s="451"/>
      <c r="AW50" s="456"/>
    </row>
    <row r="51" spans="1:49" ht="16.2" customHeight="1">
      <c r="A51" s="59"/>
      <c r="B51" s="1184">
        <v>188.39</v>
      </c>
      <c r="C51" s="1185"/>
      <c r="D51" s="1185"/>
      <c r="E51" s="1185"/>
      <c r="F51" s="1185"/>
      <c r="G51" s="1202"/>
      <c r="H51" s="1181"/>
      <c r="I51" s="1181"/>
      <c r="J51" s="1181"/>
      <c r="K51" s="1203"/>
      <c r="L51" s="1186">
        <f>ROUND(B51*G46,-1)</f>
        <v>14020</v>
      </c>
      <c r="M51" s="1187"/>
      <c r="N51" s="1187"/>
      <c r="O51" s="1187"/>
      <c r="P51" s="1188"/>
      <c r="Q51" s="1131">
        <v>34</v>
      </c>
      <c r="R51" s="1131"/>
      <c r="S51" s="1131"/>
      <c r="T51" s="1131"/>
      <c r="U51" s="1131"/>
      <c r="V51" s="1189">
        <f t="shared" si="0"/>
        <v>476680</v>
      </c>
      <c r="W51" s="1152"/>
      <c r="X51" s="1152"/>
      <c r="Y51" s="1152"/>
      <c r="Z51" s="1152"/>
      <c r="AA51" s="1182"/>
      <c r="AB51" s="1182"/>
      <c r="AC51" s="1182"/>
      <c r="AD51" s="1182"/>
      <c r="AE51" s="1183"/>
      <c r="AG51" s="500"/>
      <c r="AH51" s="451"/>
      <c r="AI51" s="451"/>
      <c r="AJ51" s="451"/>
      <c r="AK51" s="462"/>
      <c r="AL51" s="451"/>
      <c r="AM51" s="451"/>
      <c r="AN51" s="451"/>
      <c r="AO51" s="451"/>
      <c r="AP51" s="451"/>
      <c r="AQ51" s="451"/>
      <c r="AR51" s="451"/>
      <c r="AS51" s="451"/>
      <c r="AT51" s="451"/>
      <c r="AU51" s="451"/>
      <c r="AV51" s="451"/>
    </row>
    <row r="52" spans="1:49" ht="16.2" customHeight="1" thickBot="1">
      <c r="A52" s="59"/>
      <c r="B52" s="1207">
        <v>221.44</v>
      </c>
      <c r="C52" s="1208"/>
      <c r="D52" s="1208"/>
      <c r="E52" s="1208"/>
      <c r="F52" s="1208"/>
      <c r="G52" s="1204"/>
      <c r="H52" s="1205"/>
      <c r="I52" s="1205"/>
      <c r="J52" s="1205"/>
      <c r="K52" s="1206"/>
      <c r="L52" s="1209">
        <f>ROUND(B52*G46,-1)</f>
        <v>16480</v>
      </c>
      <c r="M52" s="1210"/>
      <c r="N52" s="1210"/>
      <c r="O52" s="1210"/>
      <c r="P52" s="1211"/>
      <c r="Q52" s="1212">
        <v>34</v>
      </c>
      <c r="R52" s="1212"/>
      <c r="S52" s="1212"/>
      <c r="T52" s="1212"/>
      <c r="U52" s="1212"/>
      <c r="V52" s="1189">
        <f t="shared" si="0"/>
        <v>560320</v>
      </c>
      <c r="W52" s="1152"/>
      <c r="X52" s="1152"/>
      <c r="Y52" s="1152"/>
      <c r="Z52" s="1152"/>
      <c r="AA52" s="1182"/>
      <c r="AB52" s="1182"/>
      <c r="AC52" s="1182"/>
      <c r="AD52" s="1182"/>
      <c r="AE52" s="1183"/>
      <c r="AG52" s="451"/>
      <c r="AH52" s="451"/>
      <c r="AI52" s="451"/>
      <c r="AJ52" s="451"/>
      <c r="AK52" s="462"/>
      <c r="AL52" s="451"/>
      <c r="AM52" s="451"/>
      <c r="AN52" s="451"/>
      <c r="AO52" s="451"/>
      <c r="AP52" s="451"/>
      <c r="AQ52" s="451"/>
      <c r="AR52" s="451"/>
      <c r="AS52" s="451"/>
      <c r="AT52" s="451"/>
      <c r="AU52" s="451"/>
      <c r="AV52" s="451"/>
    </row>
    <row r="53" spans="1:49" ht="16.2" customHeight="1" thickTop="1" thickBot="1">
      <c r="A53" s="59"/>
      <c r="B53" s="1223" t="s">
        <v>487</v>
      </c>
      <c r="C53" s="1224"/>
      <c r="D53" s="1224"/>
      <c r="E53" s="1224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5">
        <f>SUM(Q46:Q52)</f>
        <v>1507</v>
      </c>
      <c r="R53" s="1225"/>
      <c r="S53" s="1225"/>
      <c r="T53" s="1225"/>
      <c r="U53" s="1225"/>
      <c r="V53" s="1254">
        <f>SUM(V46:V52)</f>
        <v>12384860</v>
      </c>
      <c r="W53" s="1224"/>
      <c r="X53" s="1224"/>
      <c r="Y53" s="1224"/>
      <c r="Z53" s="1224"/>
      <c r="AA53" s="1254">
        <f>V53-G43</f>
        <v>660</v>
      </c>
      <c r="AB53" s="1224"/>
      <c r="AC53" s="1224"/>
      <c r="AD53" s="1224"/>
      <c r="AE53" s="1255"/>
      <c r="AG53" s="451"/>
      <c r="AH53" s="451"/>
      <c r="AI53" s="451"/>
      <c r="AJ53" s="451"/>
      <c r="AK53" s="462"/>
      <c r="AL53" s="451"/>
      <c r="AM53" s="451"/>
      <c r="AN53" s="451"/>
      <c r="AO53" s="451"/>
      <c r="AP53" s="498"/>
      <c r="AQ53" s="451"/>
      <c r="AR53" s="451"/>
      <c r="AS53" s="451"/>
      <c r="AT53" s="451"/>
      <c r="AU53" s="451"/>
      <c r="AV53" s="451"/>
    </row>
    <row r="54" spans="1:49" ht="15" customHeight="1">
      <c r="A54" s="59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G54" s="451"/>
      <c r="AH54" s="451"/>
      <c r="AI54" s="451"/>
      <c r="AJ54" s="451"/>
      <c r="AK54" s="462"/>
      <c r="AL54" s="451"/>
      <c r="AM54" s="451"/>
      <c r="AN54" s="451"/>
      <c r="AO54" s="451"/>
      <c r="AP54" s="451"/>
      <c r="AQ54" s="451"/>
      <c r="AR54" s="451"/>
      <c r="AS54" s="451"/>
      <c r="AT54" s="451"/>
      <c r="AU54" s="451"/>
      <c r="AV54" s="451"/>
    </row>
    <row r="55" spans="1:49" ht="15" customHeight="1">
      <c r="B55" s="61"/>
      <c r="C55" s="61"/>
      <c r="D55" s="61"/>
      <c r="E55" s="61"/>
      <c r="F55" s="312"/>
      <c r="G55" s="312"/>
      <c r="H55" s="312"/>
      <c r="I55" s="133"/>
      <c r="J55" s="133"/>
      <c r="K55" s="133"/>
      <c r="L55" s="313"/>
      <c r="M55" s="313"/>
      <c r="N55" s="313"/>
      <c r="O55" s="313"/>
      <c r="P55" s="312"/>
      <c r="Q55" s="312"/>
      <c r="R55" s="312"/>
      <c r="S55" s="312"/>
      <c r="T55" s="316"/>
      <c r="U55" s="312"/>
      <c r="V55" s="312"/>
      <c r="W55" s="317"/>
      <c r="X55" s="317"/>
      <c r="Y55" s="317"/>
      <c r="Z55" s="317"/>
      <c r="AA55" s="448"/>
      <c r="AB55" s="312"/>
      <c r="AC55" s="312"/>
      <c r="AD55" s="312"/>
      <c r="AE55" s="312"/>
      <c r="AF55" s="56"/>
      <c r="AG55" s="451"/>
      <c r="AH55" s="451"/>
      <c r="AI55" s="451"/>
      <c r="AJ55" s="451"/>
      <c r="AK55" s="451"/>
      <c r="AL55" s="451"/>
      <c r="AM55" s="451"/>
      <c r="AN55" s="451"/>
      <c r="AO55" s="451"/>
      <c r="AP55" s="451"/>
      <c r="AQ55" s="451"/>
      <c r="AR55" s="451"/>
      <c r="AS55" s="451"/>
      <c r="AT55" s="451"/>
      <c r="AU55" s="451"/>
      <c r="AV55" s="451"/>
    </row>
    <row r="56" spans="1:49" ht="15" customHeight="1">
      <c r="AG56" s="451"/>
      <c r="AH56" s="451"/>
      <c r="AI56" s="451"/>
      <c r="AJ56" s="451"/>
      <c r="AK56" s="462"/>
      <c r="AL56" s="451"/>
      <c r="AM56" s="451"/>
      <c r="AN56" s="451"/>
      <c r="AO56" s="451"/>
      <c r="AP56" s="451"/>
      <c r="AQ56" s="451"/>
      <c r="AR56" s="451"/>
      <c r="AS56" s="451"/>
      <c r="AT56" s="451"/>
      <c r="AU56" s="451"/>
      <c r="AV56" s="451"/>
    </row>
    <row r="57" spans="1:49" ht="15" customHeight="1">
      <c r="AG57" s="451"/>
      <c r="AH57" s="451"/>
      <c r="AI57" s="451"/>
      <c r="AJ57" s="451"/>
      <c r="AK57" s="462"/>
      <c r="AL57" s="451"/>
      <c r="AM57" s="451"/>
      <c r="AN57" s="451"/>
      <c r="AO57" s="451"/>
      <c r="AP57" s="451"/>
      <c r="AQ57" s="451"/>
      <c r="AR57" s="451"/>
      <c r="AS57" s="451"/>
      <c r="AT57" s="451"/>
      <c r="AU57" s="451"/>
      <c r="AV57" s="451"/>
    </row>
    <row r="58" spans="1:49" ht="15" customHeight="1">
      <c r="AG58" s="451"/>
      <c r="AH58" s="451"/>
      <c r="AI58" s="451"/>
      <c r="AJ58" s="451"/>
      <c r="AK58" s="462"/>
      <c r="AL58" s="451"/>
      <c r="AM58" s="451"/>
      <c r="AN58" s="451"/>
      <c r="AO58" s="451"/>
      <c r="AP58" s="451"/>
      <c r="AQ58" s="451"/>
      <c r="AR58" s="451"/>
      <c r="AS58" s="451"/>
      <c r="AT58" s="451"/>
      <c r="AU58" s="451"/>
      <c r="AV58" s="451"/>
    </row>
    <row r="59" spans="1:49" ht="15" customHeight="1">
      <c r="AG59" s="451"/>
      <c r="AH59" s="451"/>
      <c r="AI59" s="451"/>
      <c r="AJ59" s="451"/>
      <c r="AK59" s="462"/>
      <c r="AL59" s="451"/>
      <c r="AM59" s="451"/>
      <c r="AN59" s="451"/>
      <c r="AO59" s="451"/>
      <c r="AP59" s="451"/>
      <c r="AQ59" s="451"/>
      <c r="AR59" s="451"/>
      <c r="AS59" s="451"/>
      <c r="AT59" s="451"/>
      <c r="AU59" s="451"/>
      <c r="AV59" s="451"/>
    </row>
    <row r="60" spans="1:49" ht="15" customHeight="1">
      <c r="AG60" s="451"/>
      <c r="AH60" s="451"/>
      <c r="AI60" s="451"/>
      <c r="AJ60" s="451"/>
      <c r="AK60" s="462"/>
      <c r="AL60" s="451"/>
      <c r="AM60" s="451"/>
      <c r="AN60" s="451"/>
      <c r="AO60" s="451"/>
      <c r="AP60" s="451"/>
      <c r="AQ60" s="451"/>
      <c r="AR60" s="451"/>
      <c r="AS60" s="451"/>
      <c r="AT60" s="451"/>
      <c r="AU60" s="451"/>
      <c r="AV60" s="451"/>
    </row>
    <row r="61" spans="1:49" ht="15" customHeight="1">
      <c r="AG61" s="451"/>
      <c r="AH61" s="451"/>
      <c r="AI61" s="451"/>
      <c r="AJ61" s="451"/>
      <c r="AK61" s="462"/>
      <c r="AL61" s="451"/>
      <c r="AM61" s="451"/>
      <c r="AN61" s="451"/>
      <c r="AO61" s="451"/>
      <c r="AP61" s="451"/>
      <c r="AQ61" s="451"/>
      <c r="AR61" s="451"/>
      <c r="AS61" s="451"/>
      <c r="AT61" s="451"/>
      <c r="AU61" s="451"/>
      <c r="AV61" s="451"/>
    </row>
    <row r="62" spans="1:49" ht="15" customHeight="1">
      <c r="AG62" s="451"/>
      <c r="AH62" s="451"/>
      <c r="AI62" s="451"/>
      <c r="AJ62" s="451"/>
      <c r="AK62" s="462"/>
      <c r="AL62" s="451"/>
      <c r="AM62" s="451"/>
      <c r="AN62" s="451"/>
      <c r="AO62" s="451"/>
      <c r="AP62" s="451"/>
      <c r="AQ62" s="451"/>
      <c r="AR62" s="451"/>
      <c r="AS62" s="451"/>
      <c r="AT62" s="451"/>
      <c r="AU62" s="451"/>
      <c r="AV62" s="451"/>
    </row>
    <row r="63" spans="1:49" ht="15" customHeight="1">
      <c r="AG63" s="451"/>
      <c r="AH63" s="451"/>
      <c r="AI63" s="451"/>
      <c r="AJ63" s="451"/>
      <c r="AK63" s="462"/>
      <c r="AL63" s="451"/>
      <c r="AM63" s="451"/>
      <c r="AN63" s="451"/>
      <c r="AO63" s="451"/>
      <c r="AP63" s="451"/>
      <c r="AQ63" s="451"/>
      <c r="AR63" s="451"/>
      <c r="AS63" s="451"/>
      <c r="AT63" s="451"/>
      <c r="AU63" s="451"/>
      <c r="AV63" s="451"/>
    </row>
    <row r="64" spans="1:49" ht="15" customHeight="1">
      <c r="AG64" s="451"/>
      <c r="AH64" s="451"/>
      <c r="AI64" s="451"/>
      <c r="AJ64" s="451"/>
      <c r="AK64" s="462"/>
      <c r="AL64" s="451"/>
      <c r="AM64" s="451"/>
      <c r="AN64" s="451"/>
      <c r="AO64" s="451"/>
      <c r="AP64" s="451"/>
      <c r="AQ64" s="451"/>
      <c r="AR64" s="451"/>
      <c r="AS64" s="451"/>
      <c r="AT64" s="451"/>
      <c r="AU64" s="451"/>
      <c r="AV64" s="451"/>
    </row>
    <row r="65" spans="33:48" ht="15" customHeight="1">
      <c r="AG65" s="451"/>
      <c r="AH65" s="451"/>
      <c r="AI65" s="451"/>
      <c r="AJ65" s="451"/>
      <c r="AK65" s="462"/>
      <c r="AL65" s="451"/>
      <c r="AM65" s="451"/>
      <c r="AN65" s="451"/>
      <c r="AO65" s="451"/>
      <c r="AP65" s="451"/>
      <c r="AQ65" s="451"/>
      <c r="AR65" s="451"/>
      <c r="AS65" s="451"/>
      <c r="AT65" s="451"/>
      <c r="AU65" s="451"/>
      <c r="AV65" s="451"/>
    </row>
    <row r="66" spans="33:48" ht="15" customHeight="1">
      <c r="AG66" s="451"/>
      <c r="AH66" s="451"/>
      <c r="AI66" s="451"/>
      <c r="AJ66" s="451"/>
      <c r="AK66" s="462"/>
      <c r="AL66" s="451"/>
      <c r="AM66" s="451"/>
      <c r="AN66" s="451"/>
      <c r="AO66" s="451"/>
      <c r="AP66" s="451"/>
      <c r="AQ66" s="451"/>
      <c r="AR66" s="451"/>
      <c r="AS66" s="451"/>
      <c r="AT66" s="451"/>
      <c r="AU66" s="451"/>
      <c r="AV66" s="451"/>
    </row>
    <row r="67" spans="33:48" ht="15" customHeight="1">
      <c r="AG67" s="451"/>
      <c r="AH67" s="451"/>
      <c r="AI67" s="451"/>
      <c r="AJ67" s="451"/>
      <c r="AK67" s="462"/>
      <c r="AL67" s="451"/>
      <c r="AM67" s="451"/>
      <c r="AN67" s="451"/>
      <c r="AO67" s="451"/>
      <c r="AP67" s="451"/>
      <c r="AQ67" s="451"/>
      <c r="AR67" s="451"/>
      <c r="AS67" s="451"/>
      <c r="AT67" s="451"/>
      <c r="AU67" s="451"/>
      <c r="AV67" s="451"/>
    </row>
    <row r="68" spans="33:48" ht="15" customHeight="1">
      <c r="AG68" s="451"/>
      <c r="AH68" s="451"/>
      <c r="AI68" s="451"/>
      <c r="AJ68" s="451"/>
      <c r="AK68" s="462"/>
      <c r="AL68" s="451"/>
      <c r="AM68" s="451"/>
      <c r="AN68" s="451"/>
      <c r="AO68" s="451"/>
      <c r="AP68" s="451"/>
      <c r="AQ68" s="451"/>
      <c r="AR68" s="451"/>
      <c r="AS68" s="451"/>
      <c r="AT68" s="451"/>
      <c r="AU68" s="451"/>
      <c r="AV68" s="451"/>
    </row>
    <row r="69" spans="33:48" ht="15" customHeight="1">
      <c r="AG69" s="451"/>
      <c r="AH69" s="451"/>
      <c r="AI69" s="451"/>
      <c r="AJ69" s="451"/>
      <c r="AK69" s="462"/>
      <c r="AL69" s="451"/>
      <c r="AM69" s="451"/>
      <c r="AN69" s="451"/>
      <c r="AO69" s="451"/>
      <c r="AP69" s="451"/>
      <c r="AQ69" s="451"/>
      <c r="AR69" s="451"/>
      <c r="AS69" s="451"/>
      <c r="AT69" s="451"/>
      <c r="AU69" s="451"/>
      <c r="AV69" s="451"/>
    </row>
    <row r="70" spans="33:48" ht="15" customHeight="1">
      <c r="AG70" s="451"/>
      <c r="AH70" s="451"/>
      <c r="AI70" s="451"/>
      <c r="AJ70" s="451"/>
      <c r="AK70" s="462"/>
      <c r="AL70" s="451"/>
      <c r="AM70" s="451"/>
      <c r="AN70" s="451"/>
      <c r="AO70" s="451"/>
      <c r="AP70" s="451"/>
      <c r="AQ70" s="451"/>
      <c r="AR70" s="451"/>
      <c r="AS70" s="451"/>
      <c r="AT70" s="451"/>
      <c r="AU70" s="451"/>
      <c r="AV70" s="451"/>
    </row>
    <row r="71" spans="33:48" ht="15" customHeight="1">
      <c r="AG71" s="451"/>
      <c r="AH71" s="451"/>
      <c r="AI71" s="451"/>
      <c r="AJ71" s="451"/>
      <c r="AK71" s="462"/>
      <c r="AL71" s="451"/>
      <c r="AM71" s="451"/>
      <c r="AN71" s="451"/>
      <c r="AO71" s="451"/>
      <c r="AP71" s="451"/>
      <c r="AQ71" s="451"/>
      <c r="AR71" s="451"/>
      <c r="AS71" s="451"/>
      <c r="AT71" s="451"/>
      <c r="AU71" s="451"/>
      <c r="AV71" s="451"/>
    </row>
    <row r="72" spans="33:48" ht="15" customHeight="1">
      <c r="AG72" s="451"/>
      <c r="AH72" s="451"/>
      <c r="AI72" s="451"/>
      <c r="AJ72" s="451"/>
      <c r="AK72" s="462"/>
      <c r="AL72" s="451"/>
      <c r="AM72" s="451"/>
      <c r="AN72" s="451"/>
      <c r="AO72" s="451"/>
      <c r="AP72" s="451"/>
      <c r="AQ72" s="451"/>
      <c r="AR72" s="451"/>
      <c r="AS72" s="451"/>
      <c r="AT72" s="451"/>
      <c r="AU72" s="451"/>
      <c r="AV72" s="451"/>
    </row>
    <row r="73" spans="33:48" ht="15" customHeight="1">
      <c r="AG73" s="451"/>
      <c r="AH73" s="451"/>
      <c r="AI73" s="451"/>
      <c r="AJ73" s="451"/>
      <c r="AK73" s="462"/>
      <c r="AL73" s="451"/>
      <c r="AM73" s="451"/>
      <c r="AN73" s="451"/>
      <c r="AO73" s="451"/>
      <c r="AP73" s="451"/>
      <c r="AQ73" s="451"/>
      <c r="AR73" s="451"/>
      <c r="AS73" s="451"/>
      <c r="AT73" s="451"/>
      <c r="AU73" s="451"/>
      <c r="AV73" s="451"/>
    </row>
    <row r="74" spans="33:48" ht="15" customHeight="1">
      <c r="AG74" s="451"/>
      <c r="AH74" s="451"/>
      <c r="AI74" s="451"/>
      <c r="AJ74" s="451"/>
      <c r="AK74" s="462"/>
      <c r="AL74" s="451"/>
      <c r="AM74" s="451"/>
      <c r="AN74" s="451"/>
      <c r="AO74" s="451"/>
      <c r="AP74" s="451"/>
      <c r="AQ74" s="451"/>
      <c r="AR74" s="451"/>
      <c r="AS74" s="451"/>
      <c r="AT74" s="451"/>
      <c r="AU74" s="451"/>
      <c r="AV74" s="451"/>
    </row>
    <row r="75" spans="33:48" ht="15" customHeight="1">
      <c r="AG75" s="451"/>
      <c r="AH75" s="451"/>
      <c r="AI75" s="451"/>
      <c r="AJ75" s="451"/>
      <c r="AK75" s="462"/>
      <c r="AL75" s="451"/>
      <c r="AM75" s="451"/>
      <c r="AN75" s="451"/>
      <c r="AO75" s="451"/>
      <c r="AP75" s="451"/>
      <c r="AQ75" s="451"/>
      <c r="AR75" s="451"/>
      <c r="AS75" s="451"/>
      <c r="AT75" s="451"/>
      <c r="AU75" s="451"/>
      <c r="AV75" s="451"/>
    </row>
    <row r="76" spans="33:48" ht="15" customHeight="1">
      <c r="AG76" s="451"/>
      <c r="AH76" s="451"/>
      <c r="AI76" s="451"/>
      <c r="AJ76" s="451"/>
      <c r="AK76" s="462"/>
      <c r="AL76" s="451"/>
      <c r="AM76" s="451"/>
      <c r="AN76" s="451"/>
      <c r="AO76" s="451"/>
      <c r="AP76" s="451"/>
      <c r="AQ76" s="451"/>
      <c r="AR76" s="451"/>
      <c r="AS76" s="451"/>
      <c r="AT76" s="451"/>
      <c r="AU76" s="451"/>
      <c r="AV76" s="451"/>
    </row>
    <row r="77" spans="33:48" ht="15" customHeight="1">
      <c r="AG77" s="451"/>
      <c r="AH77" s="451"/>
      <c r="AI77" s="451"/>
      <c r="AJ77" s="451"/>
      <c r="AK77" s="462"/>
      <c r="AL77" s="451"/>
      <c r="AM77" s="451"/>
      <c r="AN77" s="451"/>
      <c r="AO77" s="451"/>
      <c r="AP77" s="451"/>
      <c r="AQ77" s="451"/>
      <c r="AR77" s="451"/>
      <c r="AS77" s="451"/>
      <c r="AT77" s="451"/>
      <c r="AU77" s="451"/>
      <c r="AV77" s="451"/>
    </row>
    <row r="78" spans="33:48" ht="15" customHeight="1">
      <c r="AG78" s="451"/>
      <c r="AH78" s="451"/>
      <c r="AI78" s="451"/>
      <c r="AJ78" s="451"/>
      <c r="AK78" s="462"/>
      <c r="AL78" s="451"/>
      <c r="AM78" s="451"/>
      <c r="AN78" s="451"/>
      <c r="AO78" s="451"/>
      <c r="AP78" s="451"/>
      <c r="AQ78" s="451"/>
      <c r="AR78" s="451"/>
      <c r="AS78" s="451"/>
      <c r="AT78" s="451"/>
      <c r="AU78" s="451"/>
      <c r="AV78" s="451"/>
    </row>
    <row r="79" spans="33:48" ht="15" customHeight="1">
      <c r="AG79" s="451"/>
      <c r="AH79" s="451"/>
      <c r="AI79" s="451"/>
      <c r="AJ79" s="451"/>
      <c r="AK79" s="462"/>
      <c r="AL79" s="451"/>
      <c r="AM79" s="451"/>
      <c r="AN79" s="451"/>
      <c r="AO79" s="451"/>
      <c r="AP79" s="451"/>
      <c r="AQ79" s="451"/>
      <c r="AR79" s="451"/>
      <c r="AS79" s="451"/>
      <c r="AT79" s="451"/>
      <c r="AU79" s="451"/>
      <c r="AV79" s="451"/>
    </row>
    <row r="80" spans="33:48" ht="15" customHeight="1">
      <c r="AG80" s="451"/>
      <c r="AH80" s="451"/>
      <c r="AI80" s="451"/>
      <c r="AJ80" s="451"/>
      <c r="AK80" s="462"/>
      <c r="AL80" s="451"/>
      <c r="AM80" s="451"/>
      <c r="AN80" s="451"/>
      <c r="AO80" s="451"/>
      <c r="AP80" s="451"/>
      <c r="AQ80" s="451"/>
      <c r="AR80" s="451"/>
      <c r="AS80" s="451"/>
      <c r="AT80" s="451"/>
      <c r="AU80" s="451"/>
      <c r="AV80" s="451"/>
    </row>
    <row r="81" spans="33:48" ht="15" customHeight="1">
      <c r="AG81" s="451"/>
      <c r="AH81" s="451"/>
      <c r="AI81" s="451"/>
      <c r="AJ81" s="451"/>
      <c r="AK81" s="462"/>
      <c r="AL81" s="451"/>
      <c r="AM81" s="451"/>
      <c r="AN81" s="451"/>
      <c r="AO81" s="451"/>
      <c r="AP81" s="451"/>
      <c r="AQ81" s="451"/>
      <c r="AR81" s="451"/>
      <c r="AS81" s="451"/>
      <c r="AT81" s="451"/>
      <c r="AU81" s="451"/>
      <c r="AV81" s="451"/>
    </row>
    <row r="82" spans="33:48" ht="15" customHeight="1">
      <c r="AG82" s="451"/>
      <c r="AH82" s="451"/>
      <c r="AI82" s="451"/>
      <c r="AJ82" s="451"/>
      <c r="AK82" s="462"/>
      <c r="AL82" s="451"/>
      <c r="AM82" s="451"/>
      <c r="AN82" s="451"/>
      <c r="AO82" s="451"/>
      <c r="AP82" s="451"/>
      <c r="AQ82" s="451"/>
      <c r="AR82" s="451"/>
      <c r="AS82" s="451"/>
      <c r="AT82" s="451"/>
      <c r="AU82" s="451"/>
      <c r="AV82" s="451"/>
    </row>
    <row r="83" spans="33:48" ht="15" customHeight="1">
      <c r="AG83" s="451"/>
      <c r="AH83" s="451"/>
      <c r="AI83" s="451"/>
      <c r="AJ83" s="451"/>
      <c r="AK83" s="462"/>
      <c r="AL83" s="451"/>
      <c r="AM83" s="451"/>
      <c r="AN83" s="451"/>
      <c r="AO83" s="451"/>
      <c r="AP83" s="451"/>
      <c r="AQ83" s="451"/>
      <c r="AR83" s="451"/>
      <c r="AS83" s="451"/>
      <c r="AT83" s="451"/>
      <c r="AU83" s="451"/>
      <c r="AV83" s="451"/>
    </row>
    <row r="84" spans="33:48" ht="15" customHeight="1">
      <c r="AG84" s="451"/>
      <c r="AH84" s="451"/>
      <c r="AI84" s="451"/>
      <c r="AJ84" s="451"/>
      <c r="AK84" s="462"/>
      <c r="AL84" s="451"/>
      <c r="AM84" s="451"/>
      <c r="AN84" s="451"/>
      <c r="AO84" s="451"/>
      <c r="AP84" s="451"/>
      <c r="AQ84" s="451"/>
      <c r="AR84" s="451"/>
      <c r="AS84" s="451"/>
      <c r="AT84" s="451"/>
      <c r="AU84" s="451"/>
      <c r="AV84" s="451"/>
    </row>
    <row r="85" spans="33:48" ht="15" customHeight="1">
      <c r="AG85" s="451"/>
      <c r="AH85" s="451"/>
      <c r="AI85" s="451"/>
      <c r="AJ85" s="451"/>
      <c r="AK85" s="462"/>
      <c r="AL85" s="451"/>
      <c r="AM85" s="451"/>
      <c r="AN85" s="451"/>
      <c r="AO85" s="451"/>
      <c r="AP85" s="451"/>
      <c r="AQ85" s="451"/>
      <c r="AR85" s="451"/>
      <c r="AS85" s="451"/>
      <c r="AT85" s="451"/>
      <c r="AU85" s="451"/>
      <c r="AV85" s="451"/>
    </row>
    <row r="86" spans="33:48" ht="15" customHeight="1">
      <c r="AG86" s="451"/>
      <c r="AH86" s="451"/>
      <c r="AI86" s="451"/>
      <c r="AJ86" s="451"/>
      <c r="AK86" s="462"/>
      <c r="AL86" s="451"/>
      <c r="AM86" s="451"/>
      <c r="AN86" s="451"/>
      <c r="AO86" s="451"/>
      <c r="AP86" s="451"/>
      <c r="AQ86" s="451"/>
      <c r="AR86" s="451"/>
      <c r="AS86" s="451"/>
      <c r="AT86" s="451"/>
      <c r="AU86" s="451"/>
      <c r="AV86" s="451"/>
    </row>
    <row r="87" spans="33:48" ht="15" customHeight="1">
      <c r="AG87" s="451"/>
      <c r="AH87" s="451"/>
      <c r="AI87" s="451"/>
      <c r="AJ87" s="451"/>
      <c r="AK87" s="462"/>
      <c r="AL87" s="451"/>
      <c r="AM87" s="451"/>
      <c r="AN87" s="451"/>
      <c r="AO87" s="451"/>
      <c r="AP87" s="451"/>
      <c r="AQ87" s="451"/>
      <c r="AR87" s="451"/>
      <c r="AS87" s="451"/>
      <c r="AT87" s="451"/>
      <c r="AU87" s="451"/>
      <c r="AV87" s="451"/>
    </row>
    <row r="88" spans="33:48" ht="15" customHeight="1">
      <c r="AG88" s="451"/>
      <c r="AH88" s="451"/>
      <c r="AI88" s="451"/>
      <c r="AJ88" s="451"/>
      <c r="AK88" s="462"/>
      <c r="AL88" s="451"/>
      <c r="AM88" s="451"/>
      <c r="AN88" s="451"/>
      <c r="AO88" s="451"/>
      <c r="AP88" s="451"/>
      <c r="AQ88" s="451"/>
      <c r="AR88" s="451"/>
      <c r="AS88" s="451"/>
      <c r="AT88" s="451"/>
      <c r="AU88" s="451"/>
      <c r="AV88" s="451"/>
    </row>
    <row r="89" spans="33:48" ht="15" customHeight="1">
      <c r="AG89" s="451"/>
      <c r="AH89" s="451"/>
      <c r="AI89" s="451"/>
      <c r="AJ89" s="451"/>
      <c r="AK89" s="462"/>
      <c r="AL89" s="451"/>
      <c r="AM89" s="451"/>
      <c r="AN89" s="451"/>
      <c r="AO89" s="451"/>
      <c r="AP89" s="451"/>
      <c r="AQ89" s="451"/>
      <c r="AR89" s="451"/>
      <c r="AS89" s="451"/>
      <c r="AT89" s="451"/>
      <c r="AU89" s="451"/>
      <c r="AV89" s="451"/>
    </row>
    <row r="90" spans="33:48" ht="15" customHeight="1">
      <c r="AG90" s="451"/>
      <c r="AH90" s="451"/>
      <c r="AI90" s="451"/>
      <c r="AJ90" s="451"/>
      <c r="AK90" s="462"/>
      <c r="AL90" s="451"/>
      <c r="AM90" s="451"/>
      <c r="AN90" s="451"/>
      <c r="AO90" s="451"/>
      <c r="AP90" s="451"/>
      <c r="AQ90" s="451"/>
      <c r="AR90" s="451"/>
      <c r="AS90" s="451"/>
      <c r="AT90" s="451"/>
      <c r="AU90" s="451"/>
      <c r="AV90" s="451"/>
    </row>
    <row r="91" spans="33:48" ht="15" customHeight="1">
      <c r="AG91" s="451"/>
      <c r="AH91" s="451"/>
      <c r="AI91" s="451"/>
      <c r="AJ91" s="451"/>
      <c r="AK91" s="462"/>
      <c r="AL91" s="451"/>
      <c r="AM91" s="451"/>
      <c r="AN91" s="451"/>
      <c r="AO91" s="451"/>
      <c r="AP91" s="451"/>
      <c r="AQ91" s="451"/>
      <c r="AR91" s="451"/>
      <c r="AS91" s="451"/>
      <c r="AT91" s="451"/>
      <c r="AU91" s="451"/>
      <c r="AV91" s="451"/>
    </row>
    <row r="92" spans="33:48" ht="15" customHeight="1">
      <c r="AG92" s="451"/>
      <c r="AH92" s="451"/>
      <c r="AI92" s="451"/>
      <c r="AJ92" s="451"/>
      <c r="AK92" s="462"/>
      <c r="AL92" s="451"/>
      <c r="AM92" s="451"/>
      <c r="AN92" s="451"/>
      <c r="AO92" s="451"/>
      <c r="AP92" s="451"/>
      <c r="AQ92" s="451"/>
      <c r="AR92" s="451"/>
      <c r="AS92" s="451"/>
      <c r="AT92" s="451"/>
      <c r="AU92" s="451"/>
      <c r="AV92" s="451"/>
    </row>
    <row r="93" spans="33:48" ht="15" customHeight="1">
      <c r="AG93" s="451"/>
      <c r="AH93" s="451"/>
      <c r="AI93" s="451"/>
      <c r="AJ93" s="451"/>
      <c r="AK93" s="462"/>
      <c r="AL93" s="451"/>
      <c r="AM93" s="451"/>
      <c r="AN93" s="451"/>
      <c r="AO93" s="451"/>
      <c r="AP93" s="451"/>
      <c r="AQ93" s="451"/>
      <c r="AR93" s="451"/>
      <c r="AS93" s="451"/>
      <c r="AT93" s="451"/>
      <c r="AU93" s="451"/>
      <c r="AV93" s="451"/>
    </row>
    <row r="94" spans="33:48" ht="15" customHeight="1">
      <c r="AG94" s="451"/>
      <c r="AH94" s="451"/>
      <c r="AI94" s="451"/>
      <c r="AJ94" s="451"/>
      <c r="AK94" s="462"/>
      <c r="AL94" s="451"/>
      <c r="AM94" s="451"/>
      <c r="AN94" s="451"/>
      <c r="AO94" s="451"/>
      <c r="AP94" s="451"/>
      <c r="AQ94" s="451"/>
      <c r="AR94" s="451"/>
      <c r="AS94" s="451"/>
      <c r="AT94" s="451"/>
      <c r="AU94" s="451"/>
      <c r="AV94" s="451"/>
    </row>
    <row r="95" spans="33:48" ht="15" customHeight="1">
      <c r="AG95" s="451"/>
      <c r="AH95" s="451"/>
      <c r="AI95" s="451"/>
      <c r="AJ95" s="451"/>
      <c r="AK95" s="462"/>
      <c r="AL95" s="451"/>
      <c r="AM95" s="451"/>
      <c r="AN95" s="451"/>
      <c r="AO95" s="451"/>
      <c r="AP95" s="451"/>
      <c r="AQ95" s="451"/>
      <c r="AR95" s="451"/>
      <c r="AS95" s="451"/>
      <c r="AT95" s="451"/>
      <c r="AU95" s="451"/>
      <c r="AV95" s="451"/>
    </row>
    <row r="96" spans="33:48" ht="15" customHeight="1">
      <c r="AG96" s="451"/>
      <c r="AH96" s="451"/>
      <c r="AI96" s="451"/>
      <c r="AJ96" s="451"/>
      <c r="AK96" s="462"/>
      <c r="AL96" s="451"/>
      <c r="AM96" s="451"/>
      <c r="AN96" s="451"/>
      <c r="AO96" s="451"/>
      <c r="AP96" s="451"/>
      <c r="AQ96" s="451"/>
      <c r="AR96" s="451"/>
      <c r="AS96" s="451"/>
      <c r="AT96" s="451"/>
      <c r="AU96" s="451"/>
      <c r="AV96" s="451"/>
    </row>
    <row r="97" spans="33:48" ht="15" customHeight="1">
      <c r="AG97" s="451"/>
      <c r="AH97" s="451"/>
      <c r="AI97" s="451"/>
      <c r="AJ97" s="451"/>
      <c r="AK97" s="462"/>
      <c r="AL97" s="451"/>
      <c r="AM97" s="451"/>
      <c r="AN97" s="451"/>
      <c r="AO97" s="451"/>
      <c r="AP97" s="451"/>
      <c r="AQ97" s="451"/>
      <c r="AR97" s="451"/>
      <c r="AS97" s="451"/>
      <c r="AT97" s="451"/>
      <c r="AU97" s="451"/>
      <c r="AV97" s="451"/>
    </row>
    <row r="98" spans="33:48" ht="15" customHeight="1">
      <c r="AG98" s="451"/>
      <c r="AH98" s="451"/>
      <c r="AI98" s="451"/>
      <c r="AJ98" s="451"/>
      <c r="AK98" s="462"/>
      <c r="AL98" s="451"/>
      <c r="AM98" s="451"/>
      <c r="AN98" s="451"/>
      <c r="AO98" s="451"/>
      <c r="AP98" s="451"/>
      <c r="AQ98" s="451"/>
      <c r="AR98" s="451"/>
      <c r="AS98" s="451"/>
      <c r="AT98" s="451"/>
      <c r="AU98" s="451"/>
      <c r="AV98" s="451"/>
    </row>
    <row r="99" spans="33:48" ht="15" customHeight="1">
      <c r="AG99" s="451"/>
      <c r="AH99" s="451"/>
      <c r="AI99" s="451"/>
      <c r="AJ99" s="451"/>
      <c r="AK99" s="462"/>
      <c r="AL99" s="451"/>
      <c r="AM99" s="451"/>
      <c r="AN99" s="451"/>
      <c r="AO99" s="451"/>
      <c r="AP99" s="451"/>
      <c r="AQ99" s="451"/>
      <c r="AR99" s="451"/>
      <c r="AS99" s="451"/>
      <c r="AT99" s="451"/>
      <c r="AU99" s="451"/>
      <c r="AV99" s="451"/>
    </row>
    <row r="100" spans="33:48" ht="15" customHeight="1">
      <c r="AG100" s="451"/>
      <c r="AH100" s="451"/>
      <c r="AI100" s="451"/>
      <c r="AJ100" s="451"/>
      <c r="AK100" s="462"/>
      <c r="AL100" s="451"/>
      <c r="AM100" s="451"/>
      <c r="AN100" s="451"/>
      <c r="AO100" s="451"/>
      <c r="AP100" s="451"/>
      <c r="AQ100" s="451"/>
      <c r="AR100" s="451"/>
      <c r="AS100" s="451"/>
      <c r="AT100" s="451"/>
      <c r="AU100" s="451"/>
      <c r="AV100" s="451"/>
    </row>
    <row r="101" spans="33:48" ht="15" customHeight="1">
      <c r="AG101" s="451"/>
      <c r="AH101" s="451"/>
      <c r="AI101" s="451"/>
      <c r="AJ101" s="451"/>
      <c r="AK101" s="462"/>
      <c r="AL101" s="451"/>
      <c r="AM101" s="451"/>
      <c r="AN101" s="451"/>
      <c r="AO101" s="451"/>
      <c r="AP101" s="451"/>
      <c r="AQ101" s="451"/>
      <c r="AR101" s="451"/>
      <c r="AS101" s="451"/>
      <c r="AT101" s="451"/>
      <c r="AU101" s="451"/>
      <c r="AV101" s="451"/>
    </row>
    <row r="102" spans="33:48" ht="15" customHeight="1">
      <c r="AG102" s="451"/>
      <c r="AH102" s="451"/>
      <c r="AI102" s="451"/>
      <c r="AJ102" s="451"/>
      <c r="AK102" s="462"/>
      <c r="AL102" s="451"/>
      <c r="AM102" s="451"/>
      <c r="AN102" s="451"/>
      <c r="AO102" s="451"/>
      <c r="AP102" s="451"/>
      <c r="AQ102" s="451"/>
      <c r="AR102" s="451"/>
      <c r="AS102" s="451"/>
      <c r="AT102" s="451"/>
      <c r="AU102" s="451"/>
      <c r="AV102" s="451"/>
    </row>
    <row r="103" spans="33:48" ht="15" customHeight="1">
      <c r="AG103" s="451"/>
      <c r="AH103" s="451"/>
      <c r="AI103" s="451"/>
      <c r="AJ103" s="451"/>
      <c r="AK103" s="462"/>
      <c r="AL103" s="451"/>
      <c r="AM103" s="451"/>
      <c r="AN103" s="451"/>
      <c r="AO103" s="451"/>
      <c r="AP103" s="451"/>
      <c r="AQ103" s="451"/>
      <c r="AR103" s="451"/>
      <c r="AS103" s="451"/>
      <c r="AT103" s="451"/>
      <c r="AU103" s="451"/>
      <c r="AV103" s="451"/>
    </row>
    <row r="104" spans="33:48" ht="15" customHeight="1">
      <c r="AG104" s="451"/>
      <c r="AH104" s="451"/>
      <c r="AI104" s="451"/>
      <c r="AJ104" s="451"/>
      <c r="AK104" s="462"/>
      <c r="AL104" s="451"/>
      <c r="AM104" s="451"/>
      <c r="AN104" s="451"/>
      <c r="AO104" s="451"/>
      <c r="AP104" s="451"/>
      <c r="AQ104" s="451"/>
      <c r="AR104" s="451"/>
      <c r="AS104" s="451"/>
      <c r="AT104" s="451"/>
      <c r="AU104" s="451"/>
      <c r="AV104" s="451"/>
    </row>
    <row r="105" spans="33:48" ht="15" customHeight="1">
      <c r="AG105" s="451"/>
      <c r="AH105" s="451"/>
      <c r="AI105" s="451"/>
      <c r="AJ105" s="451"/>
      <c r="AK105" s="462"/>
      <c r="AL105" s="451"/>
      <c r="AM105" s="451"/>
      <c r="AN105" s="451"/>
      <c r="AO105" s="451"/>
      <c r="AP105" s="451"/>
      <c r="AQ105" s="451"/>
      <c r="AR105" s="451"/>
      <c r="AS105" s="451"/>
      <c r="AT105" s="451"/>
      <c r="AU105" s="451"/>
      <c r="AV105" s="451"/>
    </row>
    <row r="106" spans="33:48" ht="15" customHeight="1">
      <c r="AG106" s="451"/>
      <c r="AH106" s="451"/>
      <c r="AI106" s="451"/>
      <c r="AJ106" s="451"/>
      <c r="AK106" s="462"/>
      <c r="AL106" s="451"/>
      <c r="AM106" s="451"/>
      <c r="AN106" s="451"/>
      <c r="AO106" s="451"/>
      <c r="AP106" s="451"/>
      <c r="AQ106" s="451"/>
      <c r="AR106" s="451"/>
      <c r="AS106" s="451"/>
      <c r="AT106" s="451"/>
      <c r="AU106" s="451"/>
      <c r="AV106" s="451"/>
    </row>
    <row r="107" spans="33:48" ht="15" customHeight="1">
      <c r="AG107" s="451"/>
      <c r="AH107" s="451"/>
      <c r="AI107" s="451"/>
      <c r="AJ107" s="451"/>
      <c r="AK107" s="462"/>
      <c r="AL107" s="451"/>
      <c r="AM107" s="451"/>
      <c r="AN107" s="451"/>
      <c r="AO107" s="451"/>
      <c r="AP107" s="451"/>
      <c r="AQ107" s="451"/>
      <c r="AR107" s="451"/>
      <c r="AS107" s="451"/>
      <c r="AT107" s="451"/>
      <c r="AU107" s="451"/>
      <c r="AV107" s="451"/>
    </row>
    <row r="108" spans="33:48" ht="15" customHeight="1">
      <c r="AG108" s="451"/>
      <c r="AH108" s="451"/>
      <c r="AI108" s="451"/>
      <c r="AJ108" s="451"/>
      <c r="AK108" s="462"/>
      <c r="AL108" s="451"/>
      <c r="AM108" s="451"/>
      <c r="AN108" s="451"/>
      <c r="AO108" s="451"/>
      <c r="AP108" s="451"/>
      <c r="AQ108" s="451"/>
      <c r="AR108" s="451"/>
      <c r="AS108" s="451"/>
      <c r="AT108" s="451"/>
      <c r="AU108" s="451"/>
      <c r="AV108" s="451"/>
    </row>
    <row r="109" spans="33:48" ht="15" customHeight="1">
      <c r="AG109" s="451"/>
      <c r="AH109" s="451"/>
      <c r="AI109" s="451"/>
      <c r="AJ109" s="451"/>
      <c r="AK109" s="462"/>
      <c r="AL109" s="451"/>
      <c r="AM109" s="451"/>
      <c r="AN109" s="451"/>
      <c r="AO109" s="451"/>
      <c r="AP109" s="451"/>
      <c r="AQ109" s="451"/>
      <c r="AR109" s="451"/>
      <c r="AS109" s="451"/>
      <c r="AT109" s="451"/>
      <c r="AU109" s="451"/>
      <c r="AV109" s="451"/>
    </row>
    <row r="110" spans="33:48" ht="15" customHeight="1">
      <c r="AG110" s="451"/>
      <c r="AH110" s="451"/>
      <c r="AI110" s="451"/>
      <c r="AJ110" s="451"/>
      <c r="AK110" s="462"/>
      <c r="AL110" s="451"/>
      <c r="AM110" s="451"/>
      <c r="AN110" s="451"/>
      <c r="AO110" s="451"/>
      <c r="AP110" s="451"/>
      <c r="AQ110" s="451"/>
      <c r="AR110" s="451"/>
      <c r="AS110" s="451"/>
      <c r="AT110" s="451"/>
      <c r="AU110" s="451"/>
      <c r="AV110" s="451"/>
    </row>
    <row r="111" spans="33:48" ht="15" customHeight="1">
      <c r="AG111" s="451"/>
      <c r="AH111" s="451"/>
      <c r="AI111" s="451"/>
      <c r="AJ111" s="451"/>
      <c r="AK111" s="462"/>
      <c r="AL111" s="451"/>
      <c r="AM111" s="451"/>
      <c r="AN111" s="451"/>
      <c r="AO111" s="451"/>
      <c r="AP111" s="451"/>
      <c r="AQ111" s="451"/>
      <c r="AR111" s="451"/>
      <c r="AS111" s="451"/>
      <c r="AT111" s="451"/>
      <c r="AU111" s="451"/>
      <c r="AV111" s="451"/>
    </row>
    <row r="112" spans="33:48" ht="15" customHeight="1">
      <c r="AG112" s="451"/>
      <c r="AH112" s="451"/>
      <c r="AI112" s="451"/>
      <c r="AJ112" s="451"/>
      <c r="AK112" s="462"/>
      <c r="AL112" s="451"/>
      <c r="AM112" s="451"/>
      <c r="AN112" s="451"/>
      <c r="AO112" s="451"/>
      <c r="AP112" s="451"/>
      <c r="AQ112" s="451"/>
      <c r="AR112" s="451"/>
      <c r="AS112" s="451"/>
      <c r="AT112" s="451"/>
      <c r="AU112" s="451"/>
      <c r="AV112" s="451"/>
    </row>
    <row r="113" spans="33:48" ht="15" customHeight="1">
      <c r="AG113" s="451"/>
      <c r="AH113" s="451"/>
      <c r="AI113" s="451"/>
      <c r="AJ113" s="451"/>
      <c r="AK113" s="462"/>
      <c r="AL113" s="451"/>
      <c r="AM113" s="451"/>
      <c r="AN113" s="451"/>
      <c r="AO113" s="451"/>
      <c r="AP113" s="451"/>
      <c r="AQ113" s="451"/>
      <c r="AR113" s="451"/>
      <c r="AS113" s="451"/>
      <c r="AT113" s="451"/>
      <c r="AU113" s="451"/>
      <c r="AV113" s="451"/>
    </row>
    <row r="114" spans="33:48" ht="15" customHeight="1">
      <c r="AG114" s="451"/>
      <c r="AH114" s="451"/>
      <c r="AI114" s="451"/>
      <c r="AJ114" s="451"/>
      <c r="AK114" s="462"/>
      <c r="AL114" s="451"/>
      <c r="AM114" s="451"/>
      <c r="AN114" s="451"/>
      <c r="AO114" s="451"/>
      <c r="AP114" s="451"/>
      <c r="AQ114" s="451"/>
      <c r="AR114" s="451"/>
      <c r="AS114" s="451"/>
      <c r="AT114" s="451"/>
      <c r="AU114" s="451"/>
      <c r="AV114" s="451"/>
    </row>
    <row r="115" spans="33:48" ht="15" customHeight="1">
      <c r="AG115" s="451"/>
      <c r="AH115" s="451"/>
      <c r="AI115" s="451"/>
      <c r="AJ115" s="451"/>
      <c r="AK115" s="462"/>
      <c r="AL115" s="451"/>
      <c r="AM115" s="451"/>
      <c r="AN115" s="451"/>
      <c r="AO115" s="451"/>
      <c r="AP115" s="451"/>
      <c r="AQ115" s="451"/>
      <c r="AR115" s="451"/>
      <c r="AS115" s="451"/>
      <c r="AT115" s="451"/>
      <c r="AU115" s="451"/>
      <c r="AV115" s="451"/>
    </row>
    <row r="116" spans="33:48" ht="15" customHeight="1">
      <c r="AG116" s="451"/>
      <c r="AH116" s="451"/>
      <c r="AI116" s="451"/>
      <c r="AJ116" s="451"/>
      <c r="AK116" s="462"/>
      <c r="AL116" s="451"/>
      <c r="AM116" s="451"/>
      <c r="AN116" s="451"/>
      <c r="AO116" s="451"/>
      <c r="AP116" s="451"/>
      <c r="AQ116" s="451"/>
      <c r="AR116" s="451"/>
      <c r="AS116" s="451"/>
      <c r="AT116" s="451"/>
      <c r="AU116" s="451"/>
      <c r="AV116" s="451"/>
    </row>
    <row r="117" spans="33:48" ht="15" customHeight="1">
      <c r="AG117" s="451"/>
      <c r="AH117" s="451"/>
      <c r="AI117" s="451"/>
      <c r="AJ117" s="451"/>
      <c r="AK117" s="462"/>
      <c r="AL117" s="451"/>
      <c r="AM117" s="451"/>
      <c r="AN117" s="451"/>
      <c r="AO117" s="451"/>
      <c r="AP117" s="451"/>
      <c r="AQ117" s="451"/>
      <c r="AR117" s="451"/>
      <c r="AS117" s="451"/>
      <c r="AT117" s="451"/>
      <c r="AU117" s="451"/>
      <c r="AV117" s="451"/>
    </row>
    <row r="118" spans="33:48" ht="15" customHeight="1">
      <c r="AG118" s="451"/>
      <c r="AH118" s="451"/>
      <c r="AI118" s="451"/>
      <c r="AJ118" s="451"/>
      <c r="AK118" s="462"/>
      <c r="AL118" s="451"/>
      <c r="AM118" s="451"/>
      <c r="AN118" s="451"/>
      <c r="AO118" s="451"/>
      <c r="AP118" s="451"/>
      <c r="AQ118" s="451"/>
      <c r="AR118" s="451"/>
      <c r="AS118" s="451"/>
      <c r="AT118" s="451"/>
      <c r="AU118" s="451"/>
      <c r="AV118" s="451"/>
    </row>
    <row r="119" spans="33:48" ht="15" customHeight="1">
      <c r="AG119" s="451"/>
      <c r="AH119" s="451"/>
      <c r="AI119" s="451"/>
      <c r="AJ119" s="451"/>
      <c r="AK119" s="462"/>
      <c r="AL119" s="451"/>
      <c r="AM119" s="451"/>
      <c r="AN119" s="451"/>
      <c r="AO119" s="451"/>
      <c r="AP119" s="451"/>
      <c r="AQ119" s="451"/>
      <c r="AR119" s="451"/>
      <c r="AS119" s="451"/>
      <c r="AT119" s="451"/>
      <c r="AU119" s="451"/>
      <c r="AV119" s="451"/>
    </row>
    <row r="120" spans="33:48" ht="15" customHeight="1">
      <c r="AG120" s="451"/>
      <c r="AH120" s="451"/>
      <c r="AI120" s="451"/>
      <c r="AJ120" s="451"/>
      <c r="AK120" s="462"/>
      <c r="AL120" s="451"/>
      <c r="AM120" s="451"/>
      <c r="AN120" s="451"/>
      <c r="AO120" s="451"/>
      <c r="AP120" s="451"/>
      <c r="AQ120" s="451"/>
      <c r="AR120" s="451"/>
      <c r="AS120" s="451"/>
      <c r="AT120" s="451"/>
      <c r="AU120" s="451"/>
      <c r="AV120" s="451"/>
    </row>
    <row r="121" spans="33:48" ht="15" customHeight="1">
      <c r="AG121" s="451"/>
      <c r="AH121" s="451"/>
      <c r="AI121" s="451"/>
      <c r="AJ121" s="451"/>
      <c r="AK121" s="462"/>
      <c r="AL121" s="451"/>
      <c r="AM121" s="451"/>
      <c r="AN121" s="451"/>
      <c r="AO121" s="451"/>
      <c r="AP121" s="451"/>
      <c r="AQ121" s="451"/>
      <c r="AR121" s="451"/>
      <c r="AS121" s="451"/>
      <c r="AT121" s="451"/>
      <c r="AU121" s="451"/>
      <c r="AV121" s="451"/>
    </row>
    <row r="122" spans="33:48" ht="15" customHeight="1">
      <c r="AG122" s="451"/>
      <c r="AH122" s="451"/>
      <c r="AI122" s="451"/>
      <c r="AJ122" s="451"/>
      <c r="AK122" s="462"/>
      <c r="AL122" s="451"/>
      <c r="AM122" s="451"/>
      <c r="AN122" s="451"/>
      <c r="AO122" s="451"/>
      <c r="AP122" s="451"/>
      <c r="AQ122" s="451"/>
      <c r="AR122" s="451"/>
      <c r="AS122" s="451"/>
      <c r="AT122" s="451"/>
      <c r="AU122" s="451"/>
      <c r="AV122" s="451"/>
    </row>
    <row r="123" spans="33:48" ht="15" customHeight="1">
      <c r="AG123" s="451"/>
      <c r="AH123" s="451"/>
      <c r="AI123" s="451"/>
      <c r="AJ123" s="451"/>
      <c r="AK123" s="462"/>
      <c r="AL123" s="451"/>
      <c r="AM123" s="451"/>
      <c r="AN123" s="451"/>
      <c r="AO123" s="451"/>
      <c r="AP123" s="451"/>
      <c r="AQ123" s="451"/>
      <c r="AR123" s="451"/>
      <c r="AS123" s="451"/>
      <c r="AT123" s="451"/>
      <c r="AU123" s="451"/>
      <c r="AV123" s="451"/>
    </row>
    <row r="124" spans="33:48" ht="15" customHeight="1">
      <c r="AG124" s="451"/>
      <c r="AH124" s="451"/>
      <c r="AI124" s="451"/>
      <c r="AJ124" s="451"/>
      <c r="AK124" s="462"/>
      <c r="AL124" s="451"/>
      <c r="AM124" s="451"/>
      <c r="AN124" s="451"/>
      <c r="AO124" s="451"/>
      <c r="AP124" s="451"/>
      <c r="AQ124" s="451"/>
      <c r="AR124" s="451"/>
      <c r="AS124" s="451"/>
      <c r="AT124" s="451"/>
      <c r="AU124" s="451"/>
      <c r="AV124" s="451"/>
    </row>
    <row r="125" spans="33:48" ht="15" customHeight="1">
      <c r="AG125" s="451"/>
      <c r="AH125" s="451"/>
      <c r="AI125" s="451"/>
      <c r="AJ125" s="451"/>
      <c r="AK125" s="462"/>
      <c r="AL125" s="451"/>
      <c r="AM125" s="451"/>
      <c r="AN125" s="451"/>
      <c r="AO125" s="451"/>
      <c r="AP125" s="451"/>
      <c r="AQ125" s="451"/>
      <c r="AR125" s="451"/>
      <c r="AS125" s="451"/>
      <c r="AT125" s="451"/>
      <c r="AU125" s="451"/>
      <c r="AV125" s="451"/>
    </row>
    <row r="126" spans="33:48" ht="15" customHeight="1">
      <c r="AG126" s="451"/>
      <c r="AH126" s="451"/>
      <c r="AI126" s="451"/>
      <c r="AJ126" s="451"/>
      <c r="AK126" s="462"/>
      <c r="AL126" s="451"/>
      <c r="AM126" s="451"/>
      <c r="AN126" s="451"/>
      <c r="AO126" s="451"/>
      <c r="AP126" s="451"/>
      <c r="AQ126" s="451"/>
      <c r="AR126" s="451"/>
      <c r="AS126" s="451"/>
      <c r="AT126" s="451"/>
      <c r="AU126" s="451"/>
      <c r="AV126" s="451"/>
    </row>
    <row r="127" spans="33:48" ht="15" customHeight="1">
      <c r="AG127" s="451"/>
      <c r="AH127" s="451"/>
      <c r="AI127" s="451"/>
      <c r="AJ127" s="451"/>
      <c r="AK127" s="462"/>
      <c r="AL127" s="451"/>
      <c r="AM127" s="451"/>
      <c r="AN127" s="451"/>
      <c r="AO127" s="451"/>
      <c r="AP127" s="451"/>
      <c r="AQ127" s="451"/>
      <c r="AR127" s="451"/>
      <c r="AS127" s="451"/>
      <c r="AT127" s="451"/>
      <c r="AU127" s="451"/>
      <c r="AV127" s="451"/>
    </row>
    <row r="128" spans="33:48" ht="15" customHeight="1">
      <c r="AG128" s="451"/>
      <c r="AH128" s="451"/>
      <c r="AI128" s="451"/>
      <c r="AJ128" s="451"/>
      <c r="AK128" s="462"/>
      <c r="AL128" s="451"/>
      <c r="AM128" s="451"/>
      <c r="AN128" s="451"/>
      <c r="AO128" s="451"/>
      <c r="AP128" s="451"/>
      <c r="AQ128" s="451"/>
      <c r="AR128" s="451"/>
      <c r="AS128" s="451"/>
      <c r="AT128" s="451"/>
      <c r="AU128" s="451"/>
      <c r="AV128" s="451"/>
    </row>
    <row r="129" spans="33:48" ht="15" customHeight="1">
      <c r="AG129" s="451"/>
      <c r="AH129" s="451"/>
      <c r="AI129" s="451"/>
      <c r="AJ129" s="451"/>
      <c r="AK129" s="462"/>
      <c r="AL129" s="451"/>
      <c r="AM129" s="451"/>
      <c r="AN129" s="451"/>
      <c r="AO129" s="451"/>
      <c r="AP129" s="451"/>
      <c r="AQ129" s="451"/>
      <c r="AR129" s="451"/>
      <c r="AS129" s="451"/>
      <c r="AT129" s="451"/>
      <c r="AU129" s="451"/>
      <c r="AV129" s="451"/>
    </row>
    <row r="130" spans="33:48" ht="15" customHeight="1">
      <c r="AG130" s="451"/>
      <c r="AH130" s="451"/>
      <c r="AI130" s="451"/>
      <c r="AJ130" s="451"/>
      <c r="AK130" s="462"/>
      <c r="AL130" s="451"/>
      <c r="AM130" s="451"/>
      <c r="AN130" s="451"/>
      <c r="AO130" s="451"/>
      <c r="AP130" s="451"/>
      <c r="AQ130" s="451"/>
      <c r="AR130" s="451"/>
      <c r="AS130" s="451"/>
      <c r="AT130" s="451"/>
      <c r="AU130" s="451"/>
      <c r="AV130" s="451"/>
    </row>
    <row r="131" spans="33:48" ht="15" customHeight="1">
      <c r="AG131" s="451"/>
      <c r="AH131" s="451"/>
      <c r="AI131" s="451"/>
      <c r="AJ131" s="451"/>
      <c r="AK131" s="462"/>
      <c r="AL131" s="451"/>
      <c r="AM131" s="451"/>
      <c r="AN131" s="451"/>
      <c r="AO131" s="451"/>
      <c r="AP131" s="451"/>
      <c r="AQ131" s="451"/>
      <c r="AR131" s="451"/>
      <c r="AS131" s="451"/>
      <c r="AT131" s="451"/>
      <c r="AU131" s="451"/>
      <c r="AV131" s="451"/>
    </row>
    <row r="132" spans="33:48" ht="15" customHeight="1">
      <c r="AG132" s="451"/>
      <c r="AH132" s="451"/>
      <c r="AI132" s="451"/>
      <c r="AJ132" s="451"/>
      <c r="AK132" s="462"/>
      <c r="AL132" s="451"/>
      <c r="AM132" s="451"/>
      <c r="AN132" s="451"/>
      <c r="AO132" s="451"/>
      <c r="AP132" s="451"/>
      <c r="AQ132" s="451"/>
      <c r="AR132" s="451"/>
      <c r="AS132" s="451"/>
      <c r="AT132" s="451"/>
      <c r="AU132" s="451"/>
      <c r="AV132" s="451"/>
    </row>
    <row r="133" spans="33:48" ht="15" customHeight="1">
      <c r="AG133" s="451"/>
      <c r="AH133" s="451"/>
      <c r="AI133" s="451"/>
      <c r="AJ133" s="451"/>
      <c r="AK133" s="462"/>
      <c r="AL133" s="451"/>
      <c r="AM133" s="451"/>
      <c r="AN133" s="451"/>
      <c r="AO133" s="451"/>
      <c r="AP133" s="451"/>
      <c r="AQ133" s="451"/>
      <c r="AR133" s="451"/>
      <c r="AS133" s="451"/>
      <c r="AT133" s="451"/>
      <c r="AU133" s="451"/>
      <c r="AV133" s="451"/>
    </row>
    <row r="134" spans="33:48" ht="15" customHeight="1">
      <c r="AG134" s="451"/>
      <c r="AH134" s="451"/>
      <c r="AI134" s="451"/>
      <c r="AJ134" s="451"/>
      <c r="AK134" s="462"/>
      <c r="AL134" s="451"/>
      <c r="AM134" s="451"/>
      <c r="AN134" s="451"/>
      <c r="AO134" s="451"/>
      <c r="AP134" s="451"/>
      <c r="AQ134" s="451"/>
      <c r="AR134" s="451"/>
      <c r="AS134" s="451"/>
      <c r="AT134" s="451"/>
      <c r="AU134" s="451"/>
      <c r="AV134" s="451"/>
    </row>
    <row r="135" spans="33:48" ht="15" customHeight="1">
      <c r="AG135" s="451"/>
      <c r="AH135" s="451"/>
      <c r="AI135" s="451"/>
      <c r="AJ135" s="451"/>
      <c r="AK135" s="462"/>
      <c r="AL135" s="451"/>
      <c r="AM135" s="451"/>
      <c r="AN135" s="451"/>
      <c r="AO135" s="451"/>
      <c r="AP135" s="451"/>
      <c r="AQ135" s="451"/>
      <c r="AR135" s="451"/>
      <c r="AS135" s="451"/>
      <c r="AT135" s="451"/>
      <c r="AU135" s="451"/>
      <c r="AV135" s="451"/>
    </row>
    <row r="136" spans="33:48" ht="15" customHeight="1">
      <c r="AG136" s="451"/>
      <c r="AH136" s="451"/>
      <c r="AI136" s="451"/>
      <c r="AJ136" s="451"/>
      <c r="AK136" s="462"/>
      <c r="AL136" s="451"/>
      <c r="AM136" s="451"/>
      <c r="AN136" s="451"/>
      <c r="AO136" s="451"/>
      <c r="AP136" s="451"/>
      <c r="AQ136" s="451"/>
      <c r="AR136" s="451"/>
      <c r="AS136" s="451"/>
      <c r="AT136" s="451"/>
      <c r="AU136" s="451"/>
      <c r="AV136" s="451"/>
    </row>
    <row r="137" spans="33:48" ht="15" customHeight="1">
      <c r="AG137" s="451"/>
      <c r="AH137" s="451"/>
      <c r="AI137" s="451"/>
      <c r="AJ137" s="451"/>
      <c r="AK137" s="462"/>
      <c r="AL137" s="451"/>
      <c r="AM137" s="451"/>
      <c r="AN137" s="451"/>
      <c r="AO137" s="451"/>
      <c r="AP137" s="451"/>
      <c r="AQ137" s="451"/>
      <c r="AR137" s="451"/>
      <c r="AS137" s="451"/>
      <c r="AT137" s="451"/>
      <c r="AU137" s="451"/>
      <c r="AV137" s="451"/>
    </row>
    <row r="138" spans="33:48" ht="15" customHeight="1">
      <c r="AG138" s="451"/>
      <c r="AH138" s="451"/>
      <c r="AI138" s="451"/>
      <c r="AJ138" s="451"/>
      <c r="AK138" s="462"/>
      <c r="AL138" s="451"/>
      <c r="AM138" s="451"/>
      <c r="AN138" s="451"/>
      <c r="AO138" s="451"/>
      <c r="AP138" s="451"/>
      <c r="AQ138" s="451"/>
      <c r="AR138" s="451"/>
      <c r="AS138" s="451"/>
      <c r="AT138" s="451"/>
      <c r="AU138" s="451"/>
      <c r="AV138" s="451"/>
    </row>
    <row r="139" spans="33:48" ht="15" customHeight="1">
      <c r="AG139" s="451"/>
      <c r="AH139" s="451"/>
      <c r="AI139" s="451"/>
      <c r="AJ139" s="451"/>
      <c r="AK139" s="462"/>
      <c r="AL139" s="451"/>
      <c r="AM139" s="451"/>
      <c r="AN139" s="451"/>
      <c r="AO139" s="451"/>
      <c r="AP139" s="451"/>
      <c r="AQ139" s="451"/>
      <c r="AR139" s="451"/>
      <c r="AS139" s="451"/>
      <c r="AT139" s="451"/>
      <c r="AU139" s="451"/>
      <c r="AV139" s="451"/>
    </row>
    <row r="140" spans="33:48" ht="15" customHeight="1">
      <c r="AG140" s="451"/>
      <c r="AH140" s="451"/>
      <c r="AI140" s="451"/>
      <c r="AJ140" s="451"/>
      <c r="AK140" s="462"/>
      <c r="AL140" s="451"/>
      <c r="AM140" s="451"/>
      <c r="AN140" s="451"/>
      <c r="AO140" s="451"/>
      <c r="AP140" s="451"/>
      <c r="AQ140" s="451"/>
      <c r="AR140" s="451"/>
      <c r="AS140" s="451"/>
      <c r="AT140" s="451"/>
      <c r="AU140" s="451"/>
      <c r="AV140" s="451"/>
    </row>
    <row r="141" spans="33:48" ht="15" customHeight="1">
      <c r="AG141" s="451"/>
      <c r="AH141" s="451"/>
      <c r="AI141" s="451"/>
      <c r="AJ141" s="451"/>
      <c r="AK141" s="462"/>
      <c r="AL141" s="451"/>
      <c r="AM141" s="451"/>
      <c r="AN141" s="451"/>
      <c r="AO141" s="451"/>
      <c r="AP141" s="451"/>
      <c r="AQ141" s="451"/>
      <c r="AR141" s="451"/>
      <c r="AS141" s="451"/>
      <c r="AT141" s="451"/>
      <c r="AU141" s="451"/>
      <c r="AV141" s="451"/>
    </row>
    <row r="142" spans="33:48" ht="15" customHeight="1">
      <c r="AG142" s="451"/>
      <c r="AH142" s="451"/>
      <c r="AI142" s="451"/>
      <c r="AJ142" s="451"/>
      <c r="AK142" s="462"/>
      <c r="AL142" s="451"/>
      <c r="AM142" s="451"/>
      <c r="AN142" s="451"/>
      <c r="AO142" s="451"/>
      <c r="AP142" s="451"/>
      <c r="AQ142" s="451"/>
      <c r="AR142" s="451"/>
      <c r="AS142" s="451"/>
      <c r="AT142" s="451"/>
      <c r="AU142" s="451"/>
      <c r="AV142" s="451"/>
    </row>
    <row r="143" spans="33:48" ht="15" customHeight="1">
      <c r="AG143" s="451"/>
      <c r="AH143" s="451"/>
      <c r="AI143" s="451"/>
      <c r="AJ143" s="451"/>
      <c r="AK143" s="462"/>
      <c r="AL143" s="451"/>
      <c r="AM143" s="451"/>
      <c r="AN143" s="451"/>
      <c r="AO143" s="451"/>
      <c r="AP143" s="451"/>
      <c r="AQ143" s="451"/>
      <c r="AR143" s="451"/>
      <c r="AS143" s="451"/>
      <c r="AT143" s="451"/>
      <c r="AU143" s="451"/>
      <c r="AV143" s="451"/>
    </row>
    <row r="144" spans="33:48" ht="15" customHeight="1">
      <c r="AG144" s="451"/>
      <c r="AH144" s="451"/>
      <c r="AI144" s="451"/>
      <c r="AJ144" s="451"/>
      <c r="AK144" s="462"/>
      <c r="AL144" s="451"/>
      <c r="AM144" s="451"/>
      <c r="AN144" s="451"/>
      <c r="AO144" s="451"/>
      <c r="AP144" s="451"/>
      <c r="AQ144" s="451"/>
      <c r="AR144" s="451"/>
      <c r="AS144" s="451"/>
      <c r="AT144" s="451"/>
      <c r="AU144" s="451"/>
      <c r="AV144" s="451"/>
    </row>
    <row r="145" spans="33:48" ht="15" customHeight="1">
      <c r="AG145" s="451"/>
      <c r="AH145" s="451"/>
      <c r="AI145" s="451"/>
      <c r="AJ145" s="451"/>
      <c r="AK145" s="462"/>
      <c r="AL145" s="451"/>
      <c r="AM145" s="451"/>
      <c r="AN145" s="451"/>
      <c r="AO145" s="451"/>
      <c r="AP145" s="451"/>
      <c r="AQ145" s="451"/>
      <c r="AR145" s="451"/>
      <c r="AS145" s="451"/>
      <c r="AT145" s="451"/>
      <c r="AU145" s="451"/>
      <c r="AV145" s="451"/>
    </row>
    <row r="146" spans="33:48" ht="15" customHeight="1">
      <c r="AG146" s="451"/>
      <c r="AH146" s="451"/>
      <c r="AI146" s="451"/>
      <c r="AJ146" s="451"/>
      <c r="AK146" s="462"/>
      <c r="AL146" s="451"/>
      <c r="AM146" s="451"/>
      <c r="AN146" s="451"/>
      <c r="AO146" s="451"/>
      <c r="AP146" s="451"/>
      <c r="AQ146" s="451"/>
      <c r="AR146" s="451"/>
      <c r="AS146" s="451"/>
      <c r="AT146" s="451"/>
      <c r="AU146" s="451"/>
      <c r="AV146" s="451"/>
    </row>
    <row r="147" spans="33:48" ht="15" customHeight="1">
      <c r="AG147" s="451"/>
      <c r="AH147" s="451"/>
      <c r="AI147" s="451"/>
      <c r="AJ147" s="451"/>
      <c r="AK147" s="462"/>
      <c r="AL147" s="451"/>
      <c r="AM147" s="451"/>
      <c r="AN147" s="451"/>
      <c r="AO147" s="451"/>
      <c r="AP147" s="451"/>
      <c r="AQ147" s="451"/>
      <c r="AR147" s="451"/>
      <c r="AS147" s="451"/>
      <c r="AT147" s="451"/>
      <c r="AU147" s="451"/>
      <c r="AV147" s="451"/>
    </row>
    <row r="148" spans="33:48" ht="15" customHeight="1">
      <c r="AG148" s="451"/>
      <c r="AH148" s="451"/>
      <c r="AI148" s="451"/>
      <c r="AJ148" s="451"/>
      <c r="AK148" s="462"/>
      <c r="AL148" s="451"/>
      <c r="AM148" s="451"/>
      <c r="AN148" s="451"/>
      <c r="AO148" s="451"/>
      <c r="AP148" s="451"/>
      <c r="AQ148" s="451"/>
      <c r="AR148" s="451"/>
      <c r="AS148" s="451"/>
      <c r="AT148" s="451"/>
      <c r="AU148" s="451"/>
      <c r="AV148" s="451"/>
    </row>
    <row r="149" spans="33:48" ht="15" customHeight="1">
      <c r="AG149" s="451"/>
      <c r="AH149" s="451"/>
      <c r="AI149" s="451"/>
      <c r="AJ149" s="451"/>
      <c r="AK149" s="462"/>
      <c r="AL149" s="451"/>
      <c r="AM149" s="451"/>
      <c r="AN149" s="451"/>
      <c r="AO149" s="451"/>
      <c r="AP149" s="451"/>
      <c r="AQ149" s="451"/>
      <c r="AR149" s="451"/>
      <c r="AS149" s="451"/>
      <c r="AT149" s="451"/>
      <c r="AU149" s="451"/>
      <c r="AV149" s="451"/>
    </row>
  </sheetData>
  <mergeCells count="214">
    <mergeCell ref="AV16:AV21"/>
    <mergeCell ref="B17:F17"/>
    <mergeCell ref="G17:J17"/>
    <mergeCell ref="B53:F53"/>
    <mergeCell ref="G53:K53"/>
    <mergeCell ref="L53:P53"/>
    <mergeCell ref="Q53:U53"/>
    <mergeCell ref="V53:Z53"/>
    <mergeCell ref="AA53:AE53"/>
    <mergeCell ref="AV22:AV26"/>
    <mergeCell ref="B23:B26"/>
    <mergeCell ref="C26:G26"/>
    <mergeCell ref="R26:AE26"/>
    <mergeCell ref="B27:G27"/>
    <mergeCell ref="B28:B38"/>
    <mergeCell ref="AS28:AU28"/>
    <mergeCell ref="AV30:AV31"/>
    <mergeCell ref="AS32:AU32"/>
    <mergeCell ref="AV33:AV34"/>
    <mergeCell ref="C38:G38"/>
    <mergeCell ref="AS21:AU21"/>
    <mergeCell ref="M42:O42"/>
    <mergeCell ref="Q42:S42"/>
    <mergeCell ref="U42:W42"/>
    <mergeCell ref="AI4:AK4"/>
    <mergeCell ref="B5:E5"/>
    <mergeCell ref="F5:I5"/>
    <mergeCell ref="J5:M5"/>
    <mergeCell ref="N5:T5"/>
    <mergeCell ref="Y5:AE5"/>
    <mergeCell ref="B6:E10"/>
    <mergeCell ref="F6:I10"/>
    <mergeCell ref="J6:M10"/>
    <mergeCell ref="AB6:AE6"/>
    <mergeCell ref="AB7:AE8"/>
    <mergeCell ref="Y8:AA8"/>
    <mergeCell ref="AI8:AI12"/>
    <mergeCell ref="Y9:AA10"/>
    <mergeCell ref="AB9:AE10"/>
    <mergeCell ref="N10:P10"/>
    <mergeCell ref="Q10:T10"/>
    <mergeCell ref="U10:X10"/>
    <mergeCell ref="U5:X5"/>
    <mergeCell ref="N7:P7"/>
    <mergeCell ref="Q7:T7"/>
    <mergeCell ref="N6:P6"/>
    <mergeCell ref="Q6:T6"/>
    <mergeCell ref="U6:X6"/>
    <mergeCell ref="AI15:AJ15"/>
    <mergeCell ref="AK15:AL15"/>
    <mergeCell ref="AS15:AU15"/>
    <mergeCell ref="Y2:AE2"/>
    <mergeCell ref="B4:T4"/>
    <mergeCell ref="U4:AE4"/>
    <mergeCell ref="B22:G22"/>
    <mergeCell ref="B39:G39"/>
    <mergeCell ref="H39:L39"/>
    <mergeCell ref="M39:Q39"/>
    <mergeCell ref="R39:AE39"/>
    <mergeCell ref="AS27:AU27"/>
    <mergeCell ref="AS26:AU26"/>
    <mergeCell ref="AS38:AU38"/>
    <mergeCell ref="C30:G30"/>
    <mergeCell ref="AS39:AU39"/>
    <mergeCell ref="C34:G34"/>
    <mergeCell ref="C37:G37"/>
    <mergeCell ref="M37:Q37"/>
    <mergeCell ref="R37:AE37"/>
    <mergeCell ref="B20:G20"/>
    <mergeCell ref="H31:L31"/>
    <mergeCell ref="C24:G24"/>
    <mergeCell ref="H24:L24"/>
    <mergeCell ref="V52:Z52"/>
    <mergeCell ref="AA52:AE52"/>
    <mergeCell ref="AA51:AE51"/>
    <mergeCell ref="R38:AE38"/>
    <mergeCell ref="R34:AE34"/>
    <mergeCell ref="M30:Q30"/>
    <mergeCell ref="H33:L33"/>
    <mergeCell ref="H32:L32"/>
    <mergeCell ref="R32:AE32"/>
    <mergeCell ref="M34:Q34"/>
    <mergeCell ref="H30:L30"/>
    <mergeCell ref="H38:L38"/>
    <mergeCell ref="M38:Q38"/>
    <mergeCell ref="H34:L34"/>
    <mergeCell ref="H37:L37"/>
    <mergeCell ref="B50:F50"/>
    <mergeCell ref="L50:P50"/>
    <mergeCell ref="Q50:U50"/>
    <mergeCell ref="B49:F49"/>
    <mergeCell ref="L49:P49"/>
    <mergeCell ref="Q49:U49"/>
    <mergeCell ref="G46:K52"/>
    <mergeCell ref="B52:F52"/>
    <mergeCell ref="B46:F46"/>
    <mergeCell ref="L52:P52"/>
    <mergeCell ref="Q52:U52"/>
    <mergeCell ref="AI45:AJ45"/>
    <mergeCell ref="AI43:AJ43"/>
    <mergeCell ref="AI44:AJ44"/>
    <mergeCell ref="AI42:AJ42"/>
    <mergeCell ref="Q47:U47"/>
    <mergeCell ref="V47:Z47"/>
    <mergeCell ref="AA46:AE46"/>
    <mergeCell ref="G42:K42"/>
    <mergeCell ref="L46:P46"/>
    <mergeCell ref="AI46:AJ46"/>
    <mergeCell ref="Q46:U46"/>
    <mergeCell ref="V46:Z46"/>
    <mergeCell ref="AA45:AE45"/>
    <mergeCell ref="Z42:AD42"/>
    <mergeCell ref="B45:F45"/>
    <mergeCell ref="Q45:U45"/>
    <mergeCell ref="V45:Z45"/>
    <mergeCell ref="G43:K43"/>
    <mergeCell ref="M43:R43"/>
    <mergeCell ref="T43:W43"/>
    <mergeCell ref="G45:K45"/>
    <mergeCell ref="AA47:AE47"/>
    <mergeCell ref="B51:F51"/>
    <mergeCell ref="L51:P51"/>
    <mergeCell ref="Q51:U51"/>
    <mergeCell ref="V51:Z51"/>
    <mergeCell ref="V50:Z50"/>
    <mergeCell ref="AA50:AE50"/>
    <mergeCell ref="AA48:AE48"/>
    <mergeCell ref="B47:F47"/>
    <mergeCell ref="L47:P47"/>
    <mergeCell ref="L45:P45"/>
    <mergeCell ref="B48:F48"/>
    <mergeCell ref="L48:P48"/>
    <mergeCell ref="Q48:U48"/>
    <mergeCell ref="V48:Z48"/>
    <mergeCell ref="V49:Z49"/>
    <mergeCell ref="AA49:AE49"/>
    <mergeCell ref="W15:Z15"/>
    <mergeCell ref="Y6:AA6"/>
    <mergeCell ref="Y7:AA7"/>
    <mergeCell ref="U7:X7"/>
    <mergeCell ref="S15:V15"/>
    <mergeCell ref="K15:N15"/>
    <mergeCell ref="AA15:AE15"/>
    <mergeCell ref="U9:X9"/>
    <mergeCell ref="U8:X8"/>
    <mergeCell ref="N9:P9"/>
    <mergeCell ref="Q9:T9"/>
    <mergeCell ref="O15:R15"/>
    <mergeCell ref="W12:AE12"/>
    <mergeCell ref="B16:F16"/>
    <mergeCell ref="S16:V16"/>
    <mergeCell ref="W16:Z16"/>
    <mergeCell ref="G16:J16"/>
    <mergeCell ref="B15:F15"/>
    <mergeCell ref="G15:J15"/>
    <mergeCell ref="N8:P8"/>
    <mergeCell ref="Q8:T8"/>
    <mergeCell ref="C29:G29"/>
    <mergeCell ref="M28:Q28"/>
    <mergeCell ref="H20:L20"/>
    <mergeCell ref="R24:AE24"/>
    <mergeCell ref="R23:AE23"/>
    <mergeCell ref="O16:R16"/>
    <mergeCell ref="R21:AE21"/>
    <mergeCell ref="M20:Q20"/>
    <mergeCell ref="R20:AE20"/>
    <mergeCell ref="M24:Q24"/>
    <mergeCell ref="B21:G21"/>
    <mergeCell ref="C25:G25"/>
    <mergeCell ref="C23:G23"/>
    <mergeCell ref="M23:Q23"/>
    <mergeCell ref="H22:L22"/>
    <mergeCell ref="H26:L26"/>
    <mergeCell ref="AA16:AE16"/>
    <mergeCell ref="K16:N16"/>
    <mergeCell ref="H21:L21"/>
    <mergeCell ref="M21:Q21"/>
    <mergeCell ref="R22:AE22"/>
    <mergeCell ref="M27:Q27"/>
    <mergeCell ref="R25:AE25"/>
    <mergeCell ref="H27:L27"/>
    <mergeCell ref="M25:Q25"/>
    <mergeCell ref="M26:Q26"/>
    <mergeCell ref="K17:N17"/>
    <mergeCell ref="O17:R17"/>
    <mergeCell ref="S17:V17"/>
    <mergeCell ref="W17:Z17"/>
    <mergeCell ref="AA17:AE17"/>
    <mergeCell ref="M22:Q22"/>
    <mergeCell ref="H23:L23"/>
    <mergeCell ref="H25:L25"/>
    <mergeCell ref="C35:G35"/>
    <mergeCell ref="H35:L35"/>
    <mergeCell ref="M35:Q35"/>
    <mergeCell ref="R35:AE35"/>
    <mergeCell ref="C36:G36"/>
    <mergeCell ref="H36:L36"/>
    <mergeCell ref="M36:Q36"/>
    <mergeCell ref="R36:AE36"/>
    <mergeCell ref="R28:AE28"/>
    <mergeCell ref="C28:G28"/>
    <mergeCell ref="R30:AE30"/>
    <mergeCell ref="C33:G33"/>
    <mergeCell ref="M33:Q33"/>
    <mergeCell ref="R33:AE33"/>
    <mergeCell ref="C32:G32"/>
    <mergeCell ref="M32:Q32"/>
    <mergeCell ref="H29:L29"/>
    <mergeCell ref="C31:G31"/>
    <mergeCell ref="M31:Q31"/>
    <mergeCell ref="R31:AE31"/>
    <mergeCell ref="R29:AE29"/>
    <mergeCell ref="H28:L28"/>
    <mergeCell ref="M29:Q29"/>
  </mergeCells>
  <phoneticPr fontId="2" type="noConversion"/>
  <printOptions horizontalCentered="1"/>
  <pageMargins left="0.19685039370078741" right="0.19685039370078741" top="0.51181102362204722" bottom="0.23622047244094491" header="0.31496062992125984" footer="0.15748031496062992"/>
  <pageSetup paperSize="9" scale="98" orientation="portrait" r:id="rId1"/>
  <headerFooter>
    <oddFooter>&amp;C-7-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4</vt:i4>
      </vt:variant>
    </vt:vector>
  </HeadingPairs>
  <TitlesOfParts>
    <vt:vector size="21" baseType="lpstr">
      <vt:lpstr>겉표지</vt:lpstr>
      <vt:lpstr>공지사항1페이지</vt:lpstr>
      <vt:lpstr>부과내역(부과총괄표)2페이지</vt:lpstr>
      <vt:lpstr>경비비, 청소비3페이지</vt:lpstr>
      <vt:lpstr>소독비, 승강기유지비,소방시설점검비4페이지</vt:lpstr>
      <vt:lpstr>수선유지비, 장기수선충당금, 위탁수수료5페이지</vt:lpstr>
      <vt:lpstr>화재보험료, 폐기물수수료, 대표회의운영비, 선거관리운영비</vt:lpstr>
      <vt:lpstr>부과내역(수도 및 전기)7페이지</vt:lpstr>
      <vt:lpstr>부과내역(승강기전기료)8페이지</vt:lpstr>
      <vt:lpstr>부과내역서 (예금현황 관리외수입지출)9페이지</vt:lpstr>
      <vt:lpstr>부과내역서(수익기금4)10페이지</vt:lpstr>
      <vt:lpstr>매월소장님 보고(인쇄안함)</vt:lpstr>
      <vt:lpstr>미납집계표</vt:lpstr>
      <vt:lpstr>대표회의보고용(인쇄안함)</vt:lpstr>
      <vt:lpstr>인쇄안함-체납세대변경</vt:lpstr>
      <vt:lpstr>장충 이자조사표</vt:lpstr>
      <vt:lpstr>Sheet3</vt:lpstr>
      <vt:lpstr>겉표지!Print_Area</vt:lpstr>
      <vt:lpstr>'대표회의보고용(인쇄안함)'!Print_Area</vt:lpstr>
      <vt:lpstr>'부과내역(부과총괄표)2페이지'!Print_Area</vt:lpstr>
      <vt:lpstr>'부과내역(승강기전기료)8페이지'!Print_Area</vt:lpstr>
    </vt:vector>
  </TitlesOfParts>
  <Company>율산개발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 영</dc:creator>
  <cp:lastModifiedBy>Registered User</cp:lastModifiedBy>
  <cp:lastPrinted>2017-12-19T08:26:30Z</cp:lastPrinted>
  <dcterms:created xsi:type="dcterms:W3CDTF">2001-07-14T05:50:53Z</dcterms:created>
  <dcterms:modified xsi:type="dcterms:W3CDTF">2017-12-19T08:26:36Z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A3517F4">
    <vt:lpwstr/>
  </property>
  <property fmtid="{D5CDD505-2E9C-101B-9397-08002B2CF9AE}" pid="24" name="IVID2B0E1302">
    <vt:lpwstr/>
  </property>
  <property fmtid="{D5CDD505-2E9C-101B-9397-08002B2CF9AE}" pid="25" name="IVID332E19D7">
    <vt:lpwstr/>
  </property>
  <property fmtid="{D5CDD505-2E9C-101B-9397-08002B2CF9AE}" pid="26" name="IVID22261800">
    <vt:lpwstr/>
  </property>
  <property fmtid="{D5CDD505-2E9C-101B-9397-08002B2CF9AE}" pid="27" name="IVID325116DE">
    <vt:lpwstr/>
  </property>
  <property fmtid="{D5CDD505-2E9C-101B-9397-08002B2CF9AE}" pid="28" name="IVID272C0FEF">
    <vt:lpwstr/>
  </property>
  <property fmtid="{D5CDD505-2E9C-101B-9397-08002B2CF9AE}" pid="29" name="IVID81113D2">
    <vt:lpwstr/>
  </property>
  <property fmtid="{D5CDD505-2E9C-101B-9397-08002B2CF9AE}" pid="30" name="IVID1D231201">
    <vt:lpwstr/>
  </property>
  <property fmtid="{D5CDD505-2E9C-101B-9397-08002B2CF9AE}" pid="31" name="IVID173E1206">
    <vt:lpwstr/>
  </property>
  <property fmtid="{D5CDD505-2E9C-101B-9397-08002B2CF9AE}" pid="32" name="IVID232310EC">
    <vt:lpwstr/>
  </property>
  <property fmtid="{D5CDD505-2E9C-101B-9397-08002B2CF9AE}" pid="33" name="IVID133D1AE5">
    <vt:lpwstr/>
  </property>
  <property fmtid="{D5CDD505-2E9C-101B-9397-08002B2CF9AE}" pid="34" name="IVIDF6113D9">
    <vt:lpwstr/>
  </property>
  <property fmtid="{D5CDD505-2E9C-101B-9397-08002B2CF9AE}" pid="35" name="IVID366A14F0">
    <vt:lpwstr/>
  </property>
  <property fmtid="{D5CDD505-2E9C-101B-9397-08002B2CF9AE}" pid="36" name="IVID362E14DB">
    <vt:lpwstr/>
  </property>
  <property fmtid="{D5CDD505-2E9C-101B-9397-08002B2CF9AE}" pid="37" name="IVID1D3F17E2">
    <vt:lpwstr/>
  </property>
  <property fmtid="{D5CDD505-2E9C-101B-9397-08002B2CF9AE}" pid="38" name="IVID13451200">
    <vt:lpwstr/>
  </property>
  <property fmtid="{D5CDD505-2E9C-101B-9397-08002B2CF9AE}" pid="39" name="IVID1F6511DB">
    <vt:lpwstr/>
  </property>
  <property fmtid="{D5CDD505-2E9C-101B-9397-08002B2CF9AE}" pid="40" name="IVID3F1D10E8">
    <vt:lpwstr/>
  </property>
  <property fmtid="{D5CDD505-2E9C-101B-9397-08002B2CF9AE}" pid="41" name="IVID144313EE">
    <vt:lpwstr/>
  </property>
  <property fmtid="{D5CDD505-2E9C-101B-9397-08002B2CF9AE}" pid="42" name="IVID316311F9">
    <vt:lpwstr/>
  </property>
  <property fmtid="{D5CDD505-2E9C-101B-9397-08002B2CF9AE}" pid="43" name="IVIDE0715F1">
    <vt:lpwstr/>
  </property>
  <property fmtid="{D5CDD505-2E9C-101B-9397-08002B2CF9AE}" pid="44" name="IVID240A1504">
    <vt:lpwstr/>
  </property>
  <property fmtid="{D5CDD505-2E9C-101B-9397-08002B2CF9AE}" pid="45" name="IVID3B5816EC">
    <vt:lpwstr/>
  </property>
  <property fmtid="{D5CDD505-2E9C-101B-9397-08002B2CF9AE}" pid="46" name="IVID351414F8">
    <vt:lpwstr/>
  </property>
  <property fmtid="{D5CDD505-2E9C-101B-9397-08002B2CF9AE}" pid="47" name="IVID2F251AE7">
    <vt:lpwstr/>
  </property>
  <property fmtid="{D5CDD505-2E9C-101B-9397-08002B2CF9AE}" pid="48" name="IVID2A5E1D03">
    <vt:lpwstr/>
  </property>
  <property fmtid="{D5CDD505-2E9C-101B-9397-08002B2CF9AE}" pid="49" name="IVID306310DF">
    <vt:lpwstr/>
  </property>
  <property fmtid="{D5CDD505-2E9C-101B-9397-08002B2CF9AE}" pid="50" name="IVID266F16CF">
    <vt:lpwstr/>
  </property>
  <property fmtid="{D5CDD505-2E9C-101B-9397-08002B2CF9AE}" pid="51" name="IVID307414D1">
    <vt:lpwstr/>
  </property>
  <property fmtid="{D5CDD505-2E9C-101B-9397-08002B2CF9AE}" pid="52" name="IVID344B1400">
    <vt:lpwstr/>
  </property>
  <property fmtid="{D5CDD505-2E9C-101B-9397-08002B2CF9AE}" pid="53" name="IVID135B1DF5">
    <vt:lpwstr/>
  </property>
  <property fmtid="{D5CDD505-2E9C-101B-9397-08002B2CF9AE}" pid="54" name="IVID1A3716D3">
    <vt:lpwstr/>
  </property>
  <property fmtid="{D5CDD505-2E9C-101B-9397-08002B2CF9AE}" pid="55" name="IVIDD1916DB">
    <vt:lpwstr/>
  </property>
  <property fmtid="{D5CDD505-2E9C-101B-9397-08002B2CF9AE}" pid="56" name="IVID11431AF1">
    <vt:lpwstr/>
  </property>
  <property fmtid="{D5CDD505-2E9C-101B-9397-08002B2CF9AE}" pid="57" name="IVID1B2C19F3">
    <vt:lpwstr/>
  </property>
  <property fmtid="{D5CDD505-2E9C-101B-9397-08002B2CF9AE}" pid="58" name="IVIDD5E0FE6">
    <vt:lpwstr/>
  </property>
  <property fmtid="{D5CDD505-2E9C-101B-9397-08002B2CF9AE}" pid="59" name="IVID162D1605">
    <vt:lpwstr/>
  </property>
  <property fmtid="{D5CDD505-2E9C-101B-9397-08002B2CF9AE}" pid="60" name="IVID2A3614FA">
    <vt:lpwstr/>
  </property>
  <property fmtid="{D5CDD505-2E9C-101B-9397-08002B2CF9AE}" pid="61" name="IVID18E22C59">
    <vt:lpwstr/>
  </property>
  <property fmtid="{D5CDD505-2E9C-101B-9397-08002B2CF9AE}" pid="62" name="IVID200C15D6">
    <vt:lpwstr/>
  </property>
  <property fmtid="{D5CDD505-2E9C-101B-9397-08002B2CF9AE}" pid="63" name="IVID28741007">
    <vt:lpwstr/>
  </property>
  <property fmtid="{D5CDD505-2E9C-101B-9397-08002B2CF9AE}" pid="64" name="IVID3B4218DE">
    <vt:lpwstr/>
  </property>
  <property fmtid="{D5CDD505-2E9C-101B-9397-08002B2CF9AE}" pid="65" name="IVIDDD00E31">
    <vt:lpwstr/>
  </property>
  <property fmtid="{D5CDD505-2E9C-101B-9397-08002B2CF9AE}" pid="66" name="IVIDD281202">
    <vt:lpwstr/>
  </property>
  <property fmtid="{D5CDD505-2E9C-101B-9397-08002B2CF9AE}" pid="67" name="IVID2A3E18F9">
    <vt:lpwstr/>
  </property>
  <property fmtid="{D5CDD505-2E9C-101B-9397-08002B2CF9AE}" pid="68" name="IVIDC2E14DE">
    <vt:lpwstr/>
  </property>
  <property fmtid="{D5CDD505-2E9C-101B-9397-08002B2CF9AE}" pid="69" name="IVID353D15E9">
    <vt:lpwstr/>
  </property>
  <property fmtid="{D5CDD505-2E9C-101B-9397-08002B2CF9AE}" pid="70" name="IVID301012DA">
    <vt:lpwstr/>
  </property>
  <property fmtid="{D5CDD505-2E9C-101B-9397-08002B2CF9AE}" pid="71" name="IVID31361600">
    <vt:lpwstr/>
  </property>
  <property fmtid="{D5CDD505-2E9C-101B-9397-08002B2CF9AE}" pid="72" name="IVID2C5812EC">
    <vt:lpwstr/>
  </property>
  <property fmtid="{D5CDD505-2E9C-101B-9397-08002B2CF9AE}" pid="73" name="IVID282A14CE">
    <vt:lpwstr/>
  </property>
  <property fmtid="{D5CDD505-2E9C-101B-9397-08002B2CF9AE}" pid="74" name="IVID1C6310DA">
    <vt:lpwstr/>
  </property>
  <property fmtid="{D5CDD505-2E9C-101B-9397-08002B2CF9AE}" pid="75" name="IVID103510E9">
    <vt:lpwstr/>
  </property>
  <property fmtid="{D5CDD505-2E9C-101B-9397-08002B2CF9AE}" pid="76" name="IVID20B971C1">
    <vt:lpwstr/>
  </property>
  <property fmtid="{D5CDD505-2E9C-101B-9397-08002B2CF9AE}" pid="77" name="IVID361214DA">
    <vt:lpwstr/>
  </property>
  <property fmtid="{D5CDD505-2E9C-101B-9397-08002B2CF9AE}" pid="78" name="IVID2C1E12D1">
    <vt:lpwstr/>
  </property>
  <property fmtid="{D5CDD505-2E9C-101B-9397-08002B2CF9AE}" pid="79" name="IVIDD7214ED">
    <vt:lpwstr/>
  </property>
  <property fmtid="{D5CDD505-2E9C-101B-9397-08002B2CF9AE}" pid="80" name="IVID325015E9">
    <vt:lpwstr/>
  </property>
  <property fmtid="{D5CDD505-2E9C-101B-9397-08002B2CF9AE}" pid="81" name="IVID10042A38">
    <vt:lpwstr/>
  </property>
  <property fmtid="{D5CDD505-2E9C-101B-9397-08002B2CF9AE}" pid="82" name="IVID107410FA">
    <vt:lpwstr/>
  </property>
  <property fmtid="{D5CDD505-2E9C-101B-9397-08002B2CF9AE}" pid="83" name="IVID332613CE">
    <vt:lpwstr/>
  </property>
  <property fmtid="{D5CDD505-2E9C-101B-9397-08002B2CF9AE}" pid="84" name="IVID95112FF">
    <vt:lpwstr/>
  </property>
  <property fmtid="{D5CDD505-2E9C-101B-9397-08002B2CF9AE}" pid="85" name="IVID1F4C07D1">
    <vt:lpwstr/>
  </property>
  <property fmtid="{D5CDD505-2E9C-101B-9397-08002B2CF9AE}" pid="86" name="IVIDA2712E7">
    <vt:lpwstr/>
  </property>
  <property fmtid="{D5CDD505-2E9C-101B-9397-08002B2CF9AE}" pid="87" name="IVID62415D6">
    <vt:lpwstr/>
  </property>
  <property fmtid="{D5CDD505-2E9C-101B-9397-08002B2CF9AE}" pid="88" name="IVID27641707">
    <vt:lpwstr/>
  </property>
  <property fmtid="{D5CDD505-2E9C-101B-9397-08002B2CF9AE}" pid="89" name="IVID193412D2">
    <vt:lpwstr/>
  </property>
  <property fmtid="{D5CDD505-2E9C-101B-9397-08002B2CF9AE}" pid="90" name="IVID304312E4">
    <vt:lpwstr/>
  </property>
  <property fmtid="{D5CDD505-2E9C-101B-9397-08002B2CF9AE}" pid="91" name="IVID133115E8">
    <vt:lpwstr/>
  </property>
  <property fmtid="{D5CDD505-2E9C-101B-9397-08002B2CF9AE}" pid="92" name="IVID263016DE">
    <vt:lpwstr/>
  </property>
  <property fmtid="{D5CDD505-2E9C-101B-9397-08002B2CF9AE}" pid="93" name="IVID83E14EA">
    <vt:lpwstr/>
  </property>
  <property fmtid="{D5CDD505-2E9C-101B-9397-08002B2CF9AE}" pid="94" name="IVID1CF41E48">
    <vt:lpwstr/>
  </property>
  <property fmtid="{D5CDD505-2E9C-101B-9397-08002B2CF9AE}" pid="95" name="IVID33A1CE0">
    <vt:lpwstr/>
  </property>
  <property fmtid="{D5CDD505-2E9C-101B-9397-08002B2CF9AE}" pid="96" name="IVID315A18FB">
    <vt:lpwstr/>
  </property>
  <property fmtid="{D5CDD505-2E9C-101B-9397-08002B2CF9AE}" pid="97" name="IVID114213D2">
    <vt:lpwstr/>
  </property>
  <property fmtid="{D5CDD505-2E9C-101B-9397-08002B2CF9AE}" pid="98" name="IVID393619EA">
    <vt:lpwstr/>
  </property>
  <property fmtid="{D5CDD505-2E9C-101B-9397-08002B2CF9AE}" pid="99" name="IVID18E93022">
    <vt:lpwstr/>
  </property>
  <property fmtid="{D5CDD505-2E9C-101B-9397-08002B2CF9AE}" pid="100" name="IVID242E11FA">
    <vt:lpwstr/>
  </property>
  <property fmtid="{D5CDD505-2E9C-101B-9397-08002B2CF9AE}" pid="101" name="IVID1E1811D7">
    <vt:lpwstr/>
  </property>
  <property fmtid="{D5CDD505-2E9C-101B-9397-08002B2CF9AE}" pid="102" name="IVID106810EF">
    <vt:lpwstr/>
  </property>
  <property fmtid="{D5CDD505-2E9C-101B-9397-08002B2CF9AE}" pid="103" name="IVIDEF02D15">
    <vt:lpwstr/>
  </property>
  <property fmtid="{D5CDD505-2E9C-101B-9397-08002B2CF9AE}" pid="104" name="IVID360E18DC">
    <vt:lpwstr/>
  </property>
  <property fmtid="{D5CDD505-2E9C-101B-9397-08002B2CF9AE}" pid="105" name="IVID366D16D2">
    <vt:lpwstr/>
  </property>
  <property fmtid="{D5CDD505-2E9C-101B-9397-08002B2CF9AE}" pid="106" name="IVID2A4814EC">
    <vt:lpwstr/>
  </property>
  <property fmtid="{D5CDD505-2E9C-101B-9397-08002B2CF9AE}" pid="107" name="IVID384310FC">
    <vt:lpwstr/>
  </property>
  <property fmtid="{D5CDD505-2E9C-101B-9397-08002B2CF9AE}" pid="108" name="IVID2C371601">
    <vt:lpwstr/>
  </property>
  <property fmtid="{D5CDD505-2E9C-101B-9397-08002B2CF9AE}" pid="109" name="IVID351C11F7">
    <vt:lpwstr/>
  </property>
  <property fmtid="{D5CDD505-2E9C-101B-9397-08002B2CF9AE}" pid="110" name="IVID55718D1">
    <vt:lpwstr/>
  </property>
  <property fmtid="{D5CDD505-2E9C-101B-9397-08002B2CF9AE}" pid="111" name="IVID203A15F7">
    <vt:lpwstr/>
  </property>
  <property fmtid="{D5CDD505-2E9C-101B-9397-08002B2CF9AE}" pid="112" name="IVID332614FC">
    <vt:lpwstr/>
  </property>
  <property fmtid="{D5CDD505-2E9C-101B-9397-08002B2CF9AE}" pid="113" name="IVID3E3D1302">
    <vt:lpwstr/>
  </property>
  <property fmtid="{D5CDD505-2E9C-101B-9397-08002B2CF9AE}" pid="114" name="IVID36003D1F">
    <vt:lpwstr/>
  </property>
  <property fmtid="{D5CDD505-2E9C-101B-9397-08002B2CF9AE}" pid="115" name="IVIDD1512F7">
    <vt:lpwstr/>
  </property>
  <property fmtid="{D5CDD505-2E9C-101B-9397-08002B2CF9AE}" pid="116" name="IVID3F5B1BD0">
    <vt:lpwstr/>
  </property>
  <property fmtid="{D5CDD505-2E9C-101B-9397-08002B2CF9AE}" pid="117" name="IVID322215DB">
    <vt:lpwstr/>
  </property>
</Properties>
</file>