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95" yWindow="240" windowWidth="2580" windowHeight="1515" tabRatio="913" firstSheet="4" activeTab="9"/>
  </bookViews>
  <sheets>
    <sheet name="VXXXX" sheetId="12" state="veryHidden" r:id="rId1"/>
    <sheet name="겉표지" sheetId="42" r:id="rId2"/>
    <sheet name="공지사항" sheetId="87" r:id="rId3"/>
    <sheet name="부과내역(부과총괄표)2페이지" sheetId="67" r:id="rId4"/>
    <sheet name="경비비, 청소비3페이지" sheetId="81" r:id="rId5"/>
    <sheet name="소독비, 승강기유지비,소방시설점검비4페이지" sheetId="82" r:id="rId6"/>
    <sheet name="수선유지비, 장기수선충당금5페이지" sheetId="83" r:id="rId7"/>
    <sheet name="위탁수수료, 화재보험료, 폐기물수수료, 대표회의운영비" sheetId="84" r:id="rId8"/>
    <sheet name="부과내역(수도 및 전기)7페이지" sheetId="74" r:id="rId9"/>
    <sheet name="부과내역(승강기전기료)8페이지" sheetId="47" r:id="rId10"/>
    <sheet name="부과내역서 (예금현황 관리외수입지출)9페이지" sheetId="48" r:id="rId11"/>
    <sheet name="부과내역서(수익기금4)10페이지" sheetId="71" r:id="rId12"/>
    <sheet name="승강기 사용료 변동사항" sheetId="86" r:id="rId13"/>
    <sheet name="매월소장님 보고(인쇄안함)" sheetId="72" r:id="rId14"/>
    <sheet name="미납집계표" sheetId="85" r:id="rId15"/>
    <sheet name="대표회의보고용(인쇄안함)" sheetId="43" r:id="rId16"/>
    <sheet name="인쇄안함-체납세대변경" sheetId="73" r:id="rId17"/>
    <sheet name="장충 이자조사표" sheetId="75" r:id="rId18"/>
    <sheet name="Sheet3" sheetId="79" r:id="rId19"/>
  </sheets>
  <externalReferences>
    <externalReference r:id="rId20"/>
  </externalReferences>
  <definedNames>
    <definedName name="_xlnm.Print_Area" localSheetId="1">겉표지!$A$1:$I$48</definedName>
    <definedName name="_xlnm.Print_Area" localSheetId="15">'대표회의보고용(인쇄안함)'!$A$1:$H$42</definedName>
    <definedName name="_xlnm.Print_Area" localSheetId="3">'부과내역(부과총괄표)2페이지'!$A$1:$N$53</definedName>
    <definedName name="_xlnm.Print_Area" localSheetId="9">'부과내역(승강기전기료)8페이지'!$A$1:$G$51</definedName>
  </definedNames>
  <calcPr calcId="144525"/>
</workbook>
</file>

<file path=xl/calcChain.xml><?xml version="1.0" encoding="utf-8"?>
<calcChain xmlns="http://schemas.openxmlformats.org/spreadsheetml/2006/main">
  <c r="D524" i="43" l="1"/>
  <c r="D525" i="43" s="1"/>
  <c r="E524" i="43" l="1"/>
  <c r="J523" i="43"/>
  <c r="G523" i="43" s="1"/>
  <c r="J522" i="43"/>
  <c r="G522" i="43" s="1"/>
  <c r="J521" i="43"/>
  <c r="G521" i="43" s="1"/>
  <c r="J520" i="43"/>
  <c r="G520" i="43" s="1"/>
  <c r="J519" i="43"/>
  <c r="G519" i="43" s="1"/>
  <c r="E518" i="43"/>
  <c r="D518" i="43"/>
  <c r="J517" i="43"/>
  <c r="G517" i="43" s="1"/>
  <c r="J516" i="43"/>
  <c r="G516" i="43" s="1"/>
  <c r="J515" i="43"/>
  <c r="G515" i="43" s="1"/>
  <c r="J514" i="43"/>
  <c r="G514" i="43" s="1"/>
  <c r="J513" i="43"/>
  <c r="G513" i="43"/>
  <c r="J512" i="43"/>
  <c r="G512" i="43" s="1"/>
  <c r="J511" i="43"/>
  <c r="G511" i="43" s="1"/>
  <c r="J510" i="43"/>
  <c r="G510" i="43" s="1"/>
  <c r="J509" i="43"/>
  <c r="G509" i="43" s="1"/>
  <c r="J508" i="43"/>
  <c r="G508" i="43" s="1"/>
  <c r="J507" i="43"/>
  <c r="G507" i="43" s="1"/>
  <c r="J506" i="43"/>
  <c r="G506" i="43" s="1"/>
  <c r="J505" i="43"/>
  <c r="G505" i="43" s="1"/>
  <c r="J504" i="43"/>
  <c r="G504" i="43" s="1"/>
  <c r="J503" i="43"/>
  <c r="G503" i="43" s="1"/>
  <c r="J502" i="43"/>
  <c r="G502" i="43" s="1"/>
  <c r="J501" i="43"/>
  <c r="G501" i="43" s="1"/>
  <c r="N28" i="71"/>
  <c r="M72" i="48"/>
  <c r="I72" i="48"/>
  <c r="F51" i="48"/>
  <c r="E525" i="43" l="1"/>
  <c r="J524" i="43"/>
  <c r="G524" i="43" s="1"/>
  <c r="J518" i="43"/>
  <c r="G518" i="43" s="1"/>
  <c r="J525" i="43" l="1"/>
  <c r="G525" i="43" s="1"/>
  <c r="D494" i="43"/>
  <c r="E494" i="43"/>
  <c r="J493" i="43"/>
  <c r="G493" i="43" s="1"/>
  <c r="J492" i="43"/>
  <c r="G492" i="43" s="1"/>
  <c r="J491" i="43"/>
  <c r="G491" i="43" s="1"/>
  <c r="J490" i="43"/>
  <c r="G490" i="43" s="1"/>
  <c r="J489" i="43"/>
  <c r="G489" i="43" s="1"/>
  <c r="E488" i="43"/>
  <c r="D488" i="43"/>
  <c r="J487" i="43"/>
  <c r="G487" i="43" s="1"/>
  <c r="J486" i="43"/>
  <c r="G486" i="43" s="1"/>
  <c r="J485" i="43"/>
  <c r="G485" i="43" s="1"/>
  <c r="J484" i="43"/>
  <c r="G484" i="43" s="1"/>
  <c r="J483" i="43"/>
  <c r="G483" i="43"/>
  <c r="J482" i="43"/>
  <c r="G482" i="43" s="1"/>
  <c r="J481" i="43"/>
  <c r="G481" i="43" s="1"/>
  <c r="J480" i="43"/>
  <c r="G480" i="43" s="1"/>
  <c r="J479" i="43"/>
  <c r="G479" i="43" s="1"/>
  <c r="J478" i="43"/>
  <c r="G478" i="43" s="1"/>
  <c r="J477" i="43"/>
  <c r="G477" i="43" s="1"/>
  <c r="J476" i="43"/>
  <c r="G476" i="43" s="1"/>
  <c r="J475" i="43"/>
  <c r="G475" i="43" s="1"/>
  <c r="J474" i="43"/>
  <c r="G474" i="43" s="1"/>
  <c r="J473" i="43"/>
  <c r="G473" i="43" s="1"/>
  <c r="J472" i="43"/>
  <c r="G472" i="43" s="1"/>
  <c r="J471" i="43"/>
  <c r="G471" i="43" s="1"/>
  <c r="D495" i="43" l="1"/>
  <c r="J494" i="43"/>
  <c r="G494" i="43" s="1"/>
  <c r="E495" i="43"/>
  <c r="J495" i="43" s="1"/>
  <c r="G495" i="43" s="1"/>
  <c r="J488" i="43"/>
  <c r="G488" i="43" s="1"/>
  <c r="I48" i="48"/>
  <c r="F48" i="48"/>
  <c r="I61" i="48"/>
  <c r="F61" i="48"/>
  <c r="M59" i="48"/>
  <c r="M44" i="48"/>
  <c r="H26" i="48"/>
  <c r="O49" i="71"/>
  <c r="E20" i="67" l="1"/>
  <c r="M44" i="83" l="1"/>
  <c r="M45" i="83" s="1"/>
  <c r="D32" i="67"/>
  <c r="E15" i="87" l="1"/>
  <c r="H18" i="83"/>
  <c r="E463" i="43"/>
  <c r="D463" i="43"/>
  <c r="J462" i="43"/>
  <c r="G462" i="43" s="1"/>
  <c r="J461" i="43"/>
  <c r="G461" i="43" s="1"/>
  <c r="J460" i="43"/>
  <c r="G460" i="43" s="1"/>
  <c r="J459" i="43"/>
  <c r="G459" i="43" s="1"/>
  <c r="J458" i="43"/>
  <c r="G458" i="43" s="1"/>
  <c r="E457" i="43"/>
  <c r="E464" i="43" s="1"/>
  <c r="D457" i="43"/>
  <c r="J456" i="43"/>
  <c r="G456" i="43" s="1"/>
  <c r="J455" i="43"/>
  <c r="G455" i="43" s="1"/>
  <c r="J454" i="43"/>
  <c r="G454" i="43" s="1"/>
  <c r="J453" i="43"/>
  <c r="G453" i="43" s="1"/>
  <c r="J452" i="43"/>
  <c r="G452" i="43"/>
  <c r="J451" i="43"/>
  <c r="G451" i="43" s="1"/>
  <c r="J450" i="43"/>
  <c r="G450" i="43" s="1"/>
  <c r="J449" i="43"/>
  <c r="G449" i="43" s="1"/>
  <c r="J448" i="43"/>
  <c r="G448" i="43" s="1"/>
  <c r="J447" i="43"/>
  <c r="G447" i="43" s="1"/>
  <c r="J446" i="43"/>
  <c r="G446" i="43" s="1"/>
  <c r="J445" i="43"/>
  <c r="G445" i="43" s="1"/>
  <c r="J444" i="43"/>
  <c r="G444" i="43" s="1"/>
  <c r="J443" i="43"/>
  <c r="G443" i="43" s="1"/>
  <c r="J442" i="43"/>
  <c r="G442" i="43" s="1"/>
  <c r="J441" i="43"/>
  <c r="G441" i="43" s="1"/>
  <c r="J440" i="43"/>
  <c r="G440" i="43" s="1"/>
  <c r="M58" i="48"/>
  <c r="I46" i="83"/>
  <c r="F46" i="83"/>
  <c r="D464" i="43" l="1"/>
  <c r="J463" i="43"/>
  <c r="G463" i="43" s="1"/>
  <c r="J464" i="43"/>
  <c r="G464" i="43" s="1"/>
  <c r="J457" i="43"/>
  <c r="G457" i="43" s="1"/>
  <c r="E105" i="85" l="1"/>
  <c r="D105" i="85"/>
  <c r="C105" i="85"/>
  <c r="B105" i="85"/>
  <c r="C15" i="84"/>
  <c r="G6" i="84"/>
  <c r="D8" i="84" s="1"/>
  <c r="E92" i="85"/>
  <c r="D92" i="85"/>
  <c r="C92" i="85"/>
  <c r="B92" i="85"/>
  <c r="E433" i="43"/>
  <c r="D433" i="43"/>
  <c r="J432" i="43"/>
  <c r="G432" i="43" s="1"/>
  <c r="J431" i="43"/>
  <c r="G431" i="43" s="1"/>
  <c r="J430" i="43"/>
  <c r="G430" i="43" s="1"/>
  <c r="J429" i="43"/>
  <c r="G429" i="43" s="1"/>
  <c r="J428" i="43"/>
  <c r="G428" i="43" s="1"/>
  <c r="E427" i="43"/>
  <c r="E434" i="43" s="1"/>
  <c r="D427" i="43"/>
  <c r="J426" i="43"/>
  <c r="G426" i="43" s="1"/>
  <c r="J425" i="43"/>
  <c r="G425" i="43" s="1"/>
  <c r="J424" i="43"/>
  <c r="G424" i="43" s="1"/>
  <c r="J423" i="43"/>
  <c r="G423" i="43" s="1"/>
  <c r="J422" i="43"/>
  <c r="G422" i="43"/>
  <c r="J421" i="43"/>
  <c r="G421" i="43" s="1"/>
  <c r="J420" i="43"/>
  <c r="G420" i="43" s="1"/>
  <c r="J419" i="43"/>
  <c r="G419" i="43" s="1"/>
  <c r="J418" i="43"/>
  <c r="G418" i="43" s="1"/>
  <c r="J417" i="43"/>
  <c r="G417" i="43" s="1"/>
  <c r="J416" i="43"/>
  <c r="G416" i="43" s="1"/>
  <c r="J415" i="43"/>
  <c r="G415" i="43" s="1"/>
  <c r="J414" i="43"/>
  <c r="G414" i="43" s="1"/>
  <c r="J413" i="43"/>
  <c r="G413" i="43" s="1"/>
  <c r="J412" i="43"/>
  <c r="G412" i="43" s="1"/>
  <c r="J411" i="43"/>
  <c r="G411" i="43" s="1"/>
  <c r="J410" i="43"/>
  <c r="G410" i="43" s="1"/>
  <c r="F5" i="71"/>
  <c r="F4" i="71"/>
  <c r="N32" i="71"/>
  <c r="M67" i="48"/>
  <c r="M68" i="48" s="1"/>
  <c r="M69" i="48" s="1"/>
  <c r="M70" i="48" s="1"/>
  <c r="M71" i="48" s="1"/>
  <c r="M43" i="48"/>
  <c r="E79" i="85"/>
  <c r="D79" i="85"/>
  <c r="C79" i="85"/>
  <c r="B79" i="85"/>
  <c r="N33" i="71"/>
  <c r="P19" i="71"/>
  <c r="P17" i="71"/>
  <c r="N21" i="67"/>
  <c r="N22" i="67"/>
  <c r="N23" i="67"/>
  <c r="N24" i="67"/>
  <c r="N25" i="67"/>
  <c r="J6" i="74"/>
  <c r="O43" i="67"/>
  <c r="E66" i="85"/>
  <c r="D66" i="85"/>
  <c r="C66" i="85"/>
  <c r="B66" i="85"/>
  <c r="E14" i="84" l="1"/>
  <c r="H14" i="84" s="1"/>
  <c r="E13" i="84"/>
  <c r="H13" i="84" s="1"/>
  <c r="E12" i="84"/>
  <c r="H12" i="84" s="1"/>
  <c r="E11" i="84"/>
  <c r="H11" i="84" s="1"/>
  <c r="E10" i="84"/>
  <c r="H10" i="84" s="1"/>
  <c r="E9" i="84"/>
  <c r="H9" i="84" s="1"/>
  <c r="E8" i="84"/>
  <c r="H8" i="84" s="1"/>
  <c r="D434" i="43"/>
  <c r="J433" i="43"/>
  <c r="G433" i="43" s="1"/>
  <c r="J434" i="43"/>
  <c r="G434" i="43" s="1"/>
  <c r="J427" i="43"/>
  <c r="G427" i="43" s="1"/>
  <c r="E404" i="43"/>
  <c r="D404" i="43"/>
  <c r="J403" i="43"/>
  <c r="G403" i="43" s="1"/>
  <c r="J402" i="43"/>
  <c r="G402" i="43" s="1"/>
  <c r="J401" i="43"/>
  <c r="G401" i="43" s="1"/>
  <c r="J400" i="43"/>
  <c r="G400" i="43" s="1"/>
  <c r="J399" i="43"/>
  <c r="G399" i="43" s="1"/>
  <c r="E398" i="43"/>
  <c r="E405" i="43" s="1"/>
  <c r="D398" i="43"/>
  <c r="J397" i="43"/>
  <c r="G397" i="43" s="1"/>
  <c r="J396" i="43"/>
  <c r="G396" i="43" s="1"/>
  <c r="J395" i="43"/>
  <c r="G395" i="43" s="1"/>
  <c r="J394" i="43"/>
  <c r="G394" i="43" s="1"/>
  <c r="J393" i="43"/>
  <c r="G393" i="43"/>
  <c r="J392" i="43"/>
  <c r="G392" i="43" s="1"/>
  <c r="J391" i="43"/>
  <c r="G391" i="43" s="1"/>
  <c r="J390" i="43"/>
  <c r="G390" i="43" s="1"/>
  <c r="J389" i="43"/>
  <c r="G389" i="43" s="1"/>
  <c r="J388" i="43"/>
  <c r="G388" i="43" s="1"/>
  <c r="J387" i="43"/>
  <c r="G387" i="43" s="1"/>
  <c r="J386" i="43"/>
  <c r="G386" i="43" s="1"/>
  <c r="J385" i="43"/>
  <c r="G385" i="43" s="1"/>
  <c r="J384" i="43"/>
  <c r="G384" i="43" s="1"/>
  <c r="J383" i="43"/>
  <c r="G383" i="43" s="1"/>
  <c r="J382" i="43"/>
  <c r="G382" i="43" s="1"/>
  <c r="J381" i="43"/>
  <c r="G381" i="43" s="1"/>
  <c r="L50" i="47"/>
  <c r="K50" i="47"/>
  <c r="C50" i="47"/>
  <c r="M49" i="47"/>
  <c r="D49" i="47" s="1"/>
  <c r="E49" i="47" s="1"/>
  <c r="F49" i="47" s="1"/>
  <c r="M48" i="47"/>
  <c r="D48" i="47" s="1"/>
  <c r="E48" i="47" s="1"/>
  <c r="F48" i="47" s="1"/>
  <c r="M47" i="47"/>
  <c r="D47" i="47" s="1"/>
  <c r="E47" i="47" s="1"/>
  <c r="F47" i="47" s="1"/>
  <c r="M46" i="47"/>
  <c r="D46" i="47" s="1"/>
  <c r="E46" i="47" s="1"/>
  <c r="F46" i="47" s="1"/>
  <c r="M45" i="47"/>
  <c r="D45" i="47" s="1"/>
  <c r="E45" i="47" s="1"/>
  <c r="F45" i="47" s="1"/>
  <c r="M44" i="47"/>
  <c r="D44" i="47" s="1"/>
  <c r="E44" i="47" s="1"/>
  <c r="F44" i="47" s="1"/>
  <c r="M43" i="47"/>
  <c r="D43" i="47" s="1"/>
  <c r="E43" i="47" s="1"/>
  <c r="F43" i="47" s="1"/>
  <c r="M42" i="47"/>
  <c r="D42" i="47" s="1"/>
  <c r="E42" i="47" s="1"/>
  <c r="F42" i="47" s="1"/>
  <c r="M41" i="47"/>
  <c r="D41" i="47" s="1"/>
  <c r="E41" i="47" s="1"/>
  <c r="F41" i="47" s="1"/>
  <c r="M40" i="47"/>
  <c r="D40" i="47" s="1"/>
  <c r="E40" i="47" s="1"/>
  <c r="F40" i="47" s="1"/>
  <c r="M39" i="47"/>
  <c r="D39" i="47" s="1"/>
  <c r="E39" i="47" s="1"/>
  <c r="F39" i="47" s="1"/>
  <c r="M38" i="47"/>
  <c r="D38" i="47" s="1"/>
  <c r="E38" i="47" s="1"/>
  <c r="F38" i="47" s="1"/>
  <c r="M37" i="47"/>
  <c r="D37" i="47" s="1"/>
  <c r="E37" i="47" s="1"/>
  <c r="F37" i="47" s="1"/>
  <c r="M36" i="47"/>
  <c r="D36" i="47" s="1"/>
  <c r="E36" i="47" s="1"/>
  <c r="F36" i="47" s="1"/>
  <c r="M35" i="47"/>
  <c r="D35" i="47" s="1"/>
  <c r="E35" i="47" s="1"/>
  <c r="F35" i="47" s="1"/>
  <c r="M34" i="47"/>
  <c r="D34" i="47" s="1"/>
  <c r="E34" i="47" s="1"/>
  <c r="F34" i="47" s="1"/>
  <c r="M33" i="47"/>
  <c r="D33" i="47" s="1"/>
  <c r="E33" i="47" s="1"/>
  <c r="F33" i="47" s="1"/>
  <c r="M32" i="47"/>
  <c r="D32" i="47" s="1"/>
  <c r="E32" i="47" s="1"/>
  <c r="F32" i="47" s="1"/>
  <c r="M31" i="47"/>
  <c r="D31" i="47" s="1"/>
  <c r="E31" i="47" s="1"/>
  <c r="F31" i="47" s="1"/>
  <c r="M30" i="47"/>
  <c r="D30" i="47" s="1"/>
  <c r="E30" i="47" s="1"/>
  <c r="F30" i="47" s="1"/>
  <c r="M29" i="47"/>
  <c r="D29" i="47" s="1"/>
  <c r="E29" i="47" s="1"/>
  <c r="F29" i="47" s="1"/>
  <c r="M28" i="47"/>
  <c r="D28" i="47" s="1"/>
  <c r="E28" i="47" s="1"/>
  <c r="F28" i="47" s="1"/>
  <c r="M27" i="47"/>
  <c r="D27" i="47" s="1"/>
  <c r="E27" i="47" s="1"/>
  <c r="F27" i="47" s="1"/>
  <c r="M26" i="47"/>
  <c r="D26" i="47" s="1"/>
  <c r="E26" i="47" s="1"/>
  <c r="F26" i="47" s="1"/>
  <c r="M25" i="47"/>
  <c r="D25" i="47" s="1"/>
  <c r="E25" i="47" s="1"/>
  <c r="F25" i="47" s="1"/>
  <c r="M24" i="47"/>
  <c r="D24" i="47" s="1"/>
  <c r="E24" i="47" s="1"/>
  <c r="F24" i="47" s="1"/>
  <c r="M23" i="47"/>
  <c r="D23" i="47" s="1"/>
  <c r="E23" i="47" s="1"/>
  <c r="F23" i="47" s="1"/>
  <c r="M22" i="47"/>
  <c r="D22" i="47" s="1"/>
  <c r="E22" i="47" s="1"/>
  <c r="F22" i="47" s="1"/>
  <c r="M21" i="47"/>
  <c r="D21" i="47" s="1"/>
  <c r="E21" i="47" s="1"/>
  <c r="F21" i="47" s="1"/>
  <c r="M20" i="47"/>
  <c r="D20" i="47" s="1"/>
  <c r="E20" i="47" s="1"/>
  <c r="F20" i="47" s="1"/>
  <c r="M19" i="47"/>
  <c r="D19" i="47" s="1"/>
  <c r="E19" i="47" s="1"/>
  <c r="F19" i="47" s="1"/>
  <c r="M18" i="47"/>
  <c r="D18" i="47" s="1"/>
  <c r="E18" i="47" s="1"/>
  <c r="F18" i="47" s="1"/>
  <c r="M17" i="47"/>
  <c r="D17" i="47" s="1"/>
  <c r="E17" i="47" s="1"/>
  <c r="F17" i="47" s="1"/>
  <c r="M16" i="47"/>
  <c r="D16" i="47" s="1"/>
  <c r="E16" i="47" s="1"/>
  <c r="F16" i="47" s="1"/>
  <c r="M15" i="47"/>
  <c r="D15" i="47" s="1"/>
  <c r="E15" i="47" s="1"/>
  <c r="F15" i="47" s="1"/>
  <c r="M14" i="47"/>
  <c r="D14" i="47" s="1"/>
  <c r="E14" i="47" s="1"/>
  <c r="F14" i="47" s="1"/>
  <c r="M13" i="47"/>
  <c r="D13" i="47" s="1"/>
  <c r="E13" i="47" s="1"/>
  <c r="F13" i="47" s="1"/>
  <c r="M12" i="47"/>
  <c r="D12" i="47" s="1"/>
  <c r="E12" i="47" s="1"/>
  <c r="F12" i="47" s="1"/>
  <c r="M11" i="47"/>
  <c r="D11" i="47" s="1"/>
  <c r="E11" i="47" s="1"/>
  <c r="F11" i="47" s="1"/>
  <c r="M10" i="47"/>
  <c r="D10" i="47" s="1"/>
  <c r="E10" i="47" s="1"/>
  <c r="F10" i="47" s="1"/>
  <c r="M9" i="47"/>
  <c r="D9" i="47" s="1"/>
  <c r="E9" i="47" s="1"/>
  <c r="F9" i="47" s="1"/>
  <c r="M8" i="47"/>
  <c r="D8" i="47" s="1"/>
  <c r="E8" i="47" s="1"/>
  <c r="F8" i="47" s="1"/>
  <c r="M7" i="47"/>
  <c r="D7" i="47" s="1"/>
  <c r="E7" i="47" s="1"/>
  <c r="F7" i="47" s="1"/>
  <c r="M6" i="47"/>
  <c r="D6" i="47" s="1"/>
  <c r="E6" i="47" s="1"/>
  <c r="F6" i="47" s="1"/>
  <c r="M5" i="47"/>
  <c r="D5" i="47" s="1"/>
  <c r="E5" i="47" s="1"/>
  <c r="F5" i="47" s="1"/>
  <c r="M4" i="47"/>
  <c r="B51" i="87"/>
  <c r="H50" i="87"/>
  <c r="I50" i="87" s="1"/>
  <c r="E50" i="87"/>
  <c r="F50" i="87" s="1"/>
  <c r="H49" i="87"/>
  <c r="I49" i="87" s="1"/>
  <c r="E49" i="87"/>
  <c r="H48" i="87"/>
  <c r="I48" i="87" s="1"/>
  <c r="E48" i="87"/>
  <c r="F48" i="87" s="1"/>
  <c r="H47" i="87"/>
  <c r="I47" i="87" s="1"/>
  <c r="E47" i="87"/>
  <c r="H46" i="87"/>
  <c r="I46" i="87" s="1"/>
  <c r="E46" i="87"/>
  <c r="F46" i="87" s="1"/>
  <c r="H45" i="87"/>
  <c r="I45" i="87" s="1"/>
  <c r="E45" i="87"/>
  <c r="H44" i="87"/>
  <c r="I44" i="87" s="1"/>
  <c r="E44" i="87"/>
  <c r="F44" i="87" s="1"/>
  <c r="B40" i="87"/>
  <c r="I39" i="87"/>
  <c r="E39" i="87"/>
  <c r="I38" i="87"/>
  <c r="E38" i="87"/>
  <c r="F38" i="87" s="1"/>
  <c r="I37" i="87"/>
  <c r="E37" i="87"/>
  <c r="J37" i="87" s="1"/>
  <c r="I36" i="87"/>
  <c r="E36" i="87"/>
  <c r="F36" i="87" s="1"/>
  <c r="I35" i="87"/>
  <c r="E35" i="87"/>
  <c r="I34" i="87"/>
  <c r="E34" i="87"/>
  <c r="F34" i="87" s="1"/>
  <c r="I33" i="87"/>
  <c r="E33" i="87"/>
  <c r="B28" i="87"/>
  <c r="I27" i="87"/>
  <c r="E27" i="87"/>
  <c r="F27" i="87" s="1"/>
  <c r="I26" i="87"/>
  <c r="E26" i="87"/>
  <c r="I25" i="87"/>
  <c r="E25" i="87"/>
  <c r="F25" i="87" s="1"/>
  <c r="H24" i="87"/>
  <c r="I24" i="87" s="1"/>
  <c r="E24" i="87"/>
  <c r="I23" i="87"/>
  <c r="E23" i="87"/>
  <c r="F23" i="87" s="1"/>
  <c r="H22" i="87"/>
  <c r="I22" i="87" s="1"/>
  <c r="E22" i="87"/>
  <c r="H21" i="87"/>
  <c r="I21" i="87" s="1"/>
  <c r="E21" i="87"/>
  <c r="F21" i="87" s="1"/>
  <c r="J45" i="87" l="1"/>
  <c r="J49" i="87"/>
  <c r="J39" i="87"/>
  <c r="J35" i="87"/>
  <c r="F37" i="87"/>
  <c r="I40" i="87"/>
  <c r="F39" i="87"/>
  <c r="J33" i="87"/>
  <c r="J24" i="87"/>
  <c r="H15" i="84"/>
  <c r="N15" i="84" s="1"/>
  <c r="I51" i="87"/>
  <c r="J47" i="87"/>
  <c r="F45" i="87"/>
  <c r="F47" i="87"/>
  <c r="F49" i="87"/>
  <c r="I28" i="87"/>
  <c r="J26" i="87"/>
  <c r="J22" i="87"/>
  <c r="D405" i="43"/>
  <c r="J404" i="43"/>
  <c r="G404" i="43" s="1"/>
  <c r="J405" i="43"/>
  <c r="G405" i="43" s="1"/>
  <c r="J398" i="43"/>
  <c r="G398" i="43" s="1"/>
  <c r="M50" i="47"/>
  <c r="D4" i="47"/>
  <c r="D50" i="47" s="1"/>
  <c r="J21" i="87"/>
  <c r="F22" i="87"/>
  <c r="J23" i="87"/>
  <c r="F24" i="87"/>
  <c r="J25" i="87"/>
  <c r="F26" i="87"/>
  <c r="J27" i="87"/>
  <c r="F33" i="87"/>
  <c r="J34" i="87"/>
  <c r="F35" i="87"/>
  <c r="J36" i="87"/>
  <c r="J38" i="87"/>
  <c r="J44" i="87"/>
  <c r="J46" i="87"/>
  <c r="J48" i="87"/>
  <c r="J50" i="87"/>
  <c r="F51" i="87" l="1"/>
  <c r="J51" i="87" s="1"/>
  <c r="F28" i="87"/>
  <c r="J28" i="87" s="1"/>
  <c r="E4" i="47"/>
  <c r="F4" i="47" s="1"/>
  <c r="F50" i="47" s="1"/>
  <c r="F40" i="87"/>
  <c r="J40" i="87" s="1"/>
  <c r="O40" i="67" l="1"/>
  <c r="E34" i="67" l="1"/>
  <c r="F34" i="67" s="1"/>
  <c r="E35" i="67"/>
  <c r="F35" i="67" s="1"/>
  <c r="E36" i="67"/>
  <c r="F36" i="67" s="1"/>
  <c r="E37" i="67"/>
  <c r="F37" i="67" s="1"/>
  <c r="E38" i="67"/>
  <c r="E39" i="67"/>
  <c r="D39" i="67" l="1"/>
  <c r="D38" i="67"/>
  <c r="D37" i="67"/>
  <c r="D35" i="67"/>
  <c r="D34" i="67"/>
  <c r="E33" i="67"/>
  <c r="D36" i="67" l="1"/>
  <c r="D33" i="67"/>
  <c r="E10" i="75"/>
  <c r="E53" i="85"/>
  <c r="D53" i="85"/>
  <c r="E375" i="43"/>
  <c r="D375" i="43"/>
  <c r="J374" i="43"/>
  <c r="G374" i="43" s="1"/>
  <c r="J373" i="43"/>
  <c r="G373" i="43" s="1"/>
  <c r="J372" i="43"/>
  <c r="G372" i="43" s="1"/>
  <c r="J371" i="43"/>
  <c r="G371" i="43" s="1"/>
  <c r="J370" i="43"/>
  <c r="G370" i="43" s="1"/>
  <c r="E369" i="43"/>
  <c r="E376" i="43" s="1"/>
  <c r="D369" i="43"/>
  <c r="J368" i="43"/>
  <c r="G368" i="43" s="1"/>
  <c r="J367" i="43"/>
  <c r="G367" i="43" s="1"/>
  <c r="J366" i="43"/>
  <c r="G366" i="43" s="1"/>
  <c r="J365" i="43"/>
  <c r="G365" i="43" s="1"/>
  <c r="J364" i="43"/>
  <c r="G364" i="43"/>
  <c r="J363" i="43"/>
  <c r="G363" i="43" s="1"/>
  <c r="J362" i="43"/>
  <c r="G362" i="43" s="1"/>
  <c r="J361" i="43"/>
  <c r="G361" i="43" s="1"/>
  <c r="J360" i="43"/>
  <c r="G360" i="43" s="1"/>
  <c r="J359" i="43"/>
  <c r="G359" i="43" s="1"/>
  <c r="J358" i="43"/>
  <c r="G358" i="43" s="1"/>
  <c r="J357" i="43"/>
  <c r="G357" i="43" s="1"/>
  <c r="J356" i="43"/>
  <c r="G356" i="43" s="1"/>
  <c r="J355" i="43"/>
  <c r="G355" i="43" s="1"/>
  <c r="J354" i="43"/>
  <c r="G354" i="43" s="1"/>
  <c r="J353" i="43"/>
  <c r="G353" i="43" s="1"/>
  <c r="J352" i="43"/>
  <c r="G352" i="43" s="1"/>
  <c r="D376" i="43" l="1"/>
  <c r="J375" i="43"/>
  <c r="G375" i="43" s="1"/>
  <c r="J376" i="43"/>
  <c r="G376" i="43" s="1"/>
  <c r="J369" i="43"/>
  <c r="G369" i="43" s="1"/>
  <c r="C53" i="85" l="1"/>
  <c r="B53" i="85"/>
  <c r="K49" i="71"/>
  <c r="E30" i="81"/>
  <c r="E29" i="81"/>
  <c r="E39" i="85"/>
  <c r="D39" i="85"/>
  <c r="C39" i="85"/>
  <c r="B39" i="85"/>
  <c r="J348" i="43"/>
  <c r="E346" i="43"/>
  <c r="D346" i="43"/>
  <c r="J345" i="43"/>
  <c r="G345" i="43" s="1"/>
  <c r="J344" i="43"/>
  <c r="G344" i="43" s="1"/>
  <c r="J343" i="43"/>
  <c r="G343" i="43" s="1"/>
  <c r="J342" i="43"/>
  <c r="G342" i="43" s="1"/>
  <c r="J341" i="43"/>
  <c r="G341" i="43" s="1"/>
  <c r="E340" i="43"/>
  <c r="E347" i="43" s="1"/>
  <c r="D340" i="43"/>
  <c r="D347" i="43" s="1"/>
  <c r="J339" i="43"/>
  <c r="G339" i="43" s="1"/>
  <c r="J338" i="43"/>
  <c r="G338" i="43" s="1"/>
  <c r="J337" i="43"/>
  <c r="G337" i="43" s="1"/>
  <c r="J336" i="43"/>
  <c r="G336" i="43" s="1"/>
  <c r="J335" i="43"/>
  <c r="G335" i="43"/>
  <c r="J334" i="43"/>
  <c r="G334" i="43" s="1"/>
  <c r="J333" i="43"/>
  <c r="G333" i="43" s="1"/>
  <c r="J332" i="43"/>
  <c r="G332" i="43" s="1"/>
  <c r="J331" i="43"/>
  <c r="G331" i="43" s="1"/>
  <c r="J330" i="43"/>
  <c r="G330" i="43" s="1"/>
  <c r="J329" i="43"/>
  <c r="G329" i="43" s="1"/>
  <c r="J328" i="43"/>
  <c r="G328" i="43" s="1"/>
  <c r="J327" i="43"/>
  <c r="G327" i="43" s="1"/>
  <c r="J326" i="43"/>
  <c r="G326" i="43" s="1"/>
  <c r="J325" i="43"/>
  <c r="G325" i="43" s="1"/>
  <c r="J324" i="43"/>
  <c r="G324" i="43" s="1"/>
  <c r="J323" i="43"/>
  <c r="G323" i="43" s="1"/>
  <c r="M35" i="48"/>
  <c r="M26" i="74"/>
  <c r="J346" i="43" l="1"/>
  <c r="G346" i="43" s="1"/>
  <c r="J347" i="43"/>
  <c r="G347" i="43" s="1"/>
  <c r="J340" i="43"/>
  <c r="G340" i="43" s="1"/>
  <c r="J293" i="43" l="1"/>
  <c r="J294" i="43"/>
  <c r="J295" i="43"/>
  <c r="J296" i="43"/>
  <c r="J297" i="43"/>
  <c r="J298" i="43"/>
  <c r="J299" i="43"/>
  <c r="J300" i="43"/>
  <c r="J301" i="43"/>
  <c r="J302" i="43"/>
  <c r="G302" i="43" s="1"/>
  <c r="J303" i="43"/>
  <c r="J304" i="43"/>
  <c r="J305" i="43"/>
  <c r="J306" i="43"/>
  <c r="J307" i="43"/>
  <c r="J308" i="43"/>
  <c r="J310" i="43"/>
  <c r="G310" i="43" s="1"/>
  <c r="J311" i="43"/>
  <c r="J312" i="43"/>
  <c r="G312" i="43" s="1"/>
  <c r="J313" i="43"/>
  <c r="J314" i="43"/>
  <c r="G314" i="43" s="1"/>
  <c r="J317" i="43"/>
  <c r="G304" i="43"/>
  <c r="G293" i="43"/>
  <c r="G294" i="43"/>
  <c r="G295" i="43"/>
  <c r="G296" i="43"/>
  <c r="G297" i="43"/>
  <c r="G298" i="43"/>
  <c r="G299" i="43"/>
  <c r="G300" i="43"/>
  <c r="G301" i="43"/>
  <c r="G303" i="43"/>
  <c r="E315" i="43"/>
  <c r="J315" i="43" s="1"/>
  <c r="D315" i="43"/>
  <c r="G313" i="43"/>
  <c r="G311" i="43"/>
  <c r="E309" i="43"/>
  <c r="J309" i="43" s="1"/>
  <c r="D309" i="43"/>
  <c r="G308" i="43"/>
  <c r="G307" i="43"/>
  <c r="G306" i="43"/>
  <c r="G305" i="43"/>
  <c r="J292" i="43"/>
  <c r="G292" i="43" s="1"/>
  <c r="C25" i="85"/>
  <c r="E25" i="85"/>
  <c r="D25" i="85"/>
  <c r="B25" i="85"/>
  <c r="E316" i="43" l="1"/>
  <c r="D316" i="43"/>
  <c r="G315" i="43"/>
  <c r="J316" i="43" l="1"/>
  <c r="G309" i="43"/>
  <c r="G316" i="43"/>
  <c r="P25" i="71" l="1"/>
  <c r="N14" i="67"/>
  <c r="E286" i="43"/>
  <c r="D286" i="43"/>
  <c r="J285" i="43"/>
  <c r="G285" i="43" s="1"/>
  <c r="J284" i="43"/>
  <c r="G284" i="43" s="1"/>
  <c r="J283" i="43"/>
  <c r="G283" i="43" s="1"/>
  <c r="J282" i="43"/>
  <c r="G282" i="43" s="1"/>
  <c r="J281" i="43"/>
  <c r="G281" i="43" s="1"/>
  <c r="E280" i="43"/>
  <c r="D280" i="43"/>
  <c r="J279" i="43"/>
  <c r="G279" i="43" s="1"/>
  <c r="J278" i="43"/>
  <c r="G278" i="43" s="1"/>
  <c r="J277" i="43"/>
  <c r="G277" i="43" s="1"/>
  <c r="J276" i="43"/>
  <c r="G276" i="43" s="1"/>
  <c r="J275" i="43"/>
  <c r="G275" i="43" s="1"/>
  <c r="J274" i="43"/>
  <c r="G274" i="43" s="1"/>
  <c r="J273" i="43"/>
  <c r="G273" i="43" s="1"/>
  <c r="J272" i="43"/>
  <c r="G272" i="43" s="1"/>
  <c r="J271" i="43"/>
  <c r="G271" i="43" s="1"/>
  <c r="J270" i="43"/>
  <c r="G270" i="43" s="1"/>
  <c r="J269" i="43"/>
  <c r="G269" i="43" s="1"/>
  <c r="J268" i="43"/>
  <c r="G268" i="43" s="1"/>
  <c r="J267" i="43"/>
  <c r="G267" i="43" s="1"/>
  <c r="J266" i="43"/>
  <c r="G266" i="43" s="1"/>
  <c r="J265" i="43"/>
  <c r="G265" i="43" s="1"/>
  <c r="J264" i="43"/>
  <c r="G264" i="43" s="1"/>
  <c r="F72" i="48"/>
  <c r="M46" i="83"/>
  <c r="E287" i="43" l="1"/>
  <c r="D287" i="43"/>
  <c r="J286" i="43"/>
  <c r="G286" i="43" s="1"/>
  <c r="J280" i="43"/>
  <c r="N7" i="85"/>
  <c r="B11" i="85"/>
  <c r="E11" i="85"/>
  <c r="D11" i="85"/>
  <c r="H131" i="85"/>
  <c r="H130" i="85"/>
  <c r="H129" i="85"/>
  <c r="H128" i="85"/>
  <c r="H127" i="85"/>
  <c r="H126" i="85"/>
  <c r="H125" i="85"/>
  <c r="H124" i="85"/>
  <c r="H123" i="85"/>
  <c r="H122" i="85"/>
  <c r="H121" i="85"/>
  <c r="H120" i="85"/>
  <c r="H119" i="85"/>
  <c r="H118" i="85"/>
  <c r="H117" i="85"/>
  <c r="G280" i="43" l="1"/>
  <c r="J287" i="43"/>
  <c r="G287" i="43" s="1"/>
  <c r="H21" i="67"/>
  <c r="H22" i="67"/>
  <c r="H23" i="67"/>
  <c r="H24" i="67"/>
  <c r="H25" i="67"/>
  <c r="H16" i="67"/>
  <c r="H17" i="67"/>
  <c r="H18" i="67"/>
  <c r="H19" i="67"/>
  <c r="D258" i="43"/>
  <c r="J258" i="43" s="1"/>
  <c r="G258" i="43" s="1"/>
  <c r="E258" i="43"/>
  <c r="E252" i="43"/>
  <c r="E259" i="43" s="1"/>
  <c r="J257" i="43"/>
  <c r="G257" i="43" s="1"/>
  <c r="J256" i="43"/>
  <c r="G256" i="43" s="1"/>
  <c r="J255" i="43"/>
  <c r="G255" i="43" s="1"/>
  <c r="J254" i="43"/>
  <c r="G254" i="43" s="1"/>
  <c r="J253" i="43"/>
  <c r="G253" i="43" s="1"/>
  <c r="D252" i="43"/>
  <c r="D259" i="43" s="1"/>
  <c r="J251" i="43"/>
  <c r="G251" i="43" s="1"/>
  <c r="J250" i="43"/>
  <c r="G250" i="43" s="1"/>
  <c r="J249" i="43"/>
  <c r="G249" i="43" s="1"/>
  <c r="J248" i="43"/>
  <c r="G248" i="43" s="1"/>
  <c r="J247" i="43"/>
  <c r="G247" i="43" s="1"/>
  <c r="J246" i="43"/>
  <c r="G246" i="43" s="1"/>
  <c r="J245" i="43"/>
  <c r="G245" i="43" s="1"/>
  <c r="J244" i="43"/>
  <c r="G244" i="43" s="1"/>
  <c r="J243" i="43"/>
  <c r="G243" i="43" s="1"/>
  <c r="J242" i="43"/>
  <c r="G242" i="43" s="1"/>
  <c r="J241" i="43"/>
  <c r="G241" i="43" s="1"/>
  <c r="J240" i="43"/>
  <c r="G240" i="43" s="1"/>
  <c r="J239" i="43"/>
  <c r="G239" i="43" s="1"/>
  <c r="J238" i="43"/>
  <c r="G238" i="43" s="1"/>
  <c r="J237" i="43"/>
  <c r="G237" i="43" s="1"/>
  <c r="J236" i="43"/>
  <c r="G236" i="43" s="1"/>
  <c r="M38" i="74"/>
  <c r="H38" i="74"/>
  <c r="J252" i="43" l="1"/>
  <c r="G252" i="43" l="1"/>
  <c r="J259" i="43"/>
  <c r="G259" i="43" s="1"/>
  <c r="D26" i="67"/>
  <c r="K132" i="85"/>
  <c r="J132" i="85"/>
  <c r="N119" i="85"/>
  <c r="N120" i="85"/>
  <c r="N121" i="85"/>
  <c r="N122" i="85"/>
  <c r="N123" i="85"/>
  <c r="N124" i="85"/>
  <c r="O124" i="85" s="1"/>
  <c r="N125" i="85"/>
  <c r="O125" i="85" s="1"/>
  <c r="N126" i="85"/>
  <c r="O126" i="85" s="1"/>
  <c r="N127" i="85"/>
  <c r="O127" i="85" s="1"/>
  <c r="N128" i="85"/>
  <c r="O128" i="85" s="1"/>
  <c r="N129" i="85"/>
  <c r="O129" i="85" s="1"/>
  <c r="N130" i="85"/>
  <c r="O130" i="85" s="1"/>
  <c r="N131" i="85"/>
  <c r="O131" i="85" s="1"/>
  <c r="N118" i="85"/>
  <c r="J190" i="43"/>
  <c r="J191" i="43"/>
  <c r="J192" i="43"/>
  <c r="J193" i="43"/>
  <c r="J194" i="43"/>
  <c r="J195" i="43"/>
  <c r="J196" i="43"/>
  <c r="T13" i="71"/>
  <c r="F6" i="71"/>
  <c r="N132" i="85" l="1"/>
  <c r="J229" i="43"/>
  <c r="G229" i="43" s="1"/>
  <c r="J228" i="43"/>
  <c r="G228" i="43" s="1"/>
  <c r="J227" i="43"/>
  <c r="J226" i="43"/>
  <c r="G226" i="43" s="1"/>
  <c r="J225" i="43"/>
  <c r="G225" i="43" s="1"/>
  <c r="J224" i="43"/>
  <c r="G224" i="43" s="1"/>
  <c r="J223" i="43"/>
  <c r="G223" i="43" s="1"/>
  <c r="J222" i="43"/>
  <c r="G222" i="43" s="1"/>
  <c r="J221" i="43"/>
  <c r="G221" i="43" s="1"/>
  <c r="E220" i="43"/>
  <c r="E230" i="43" s="1"/>
  <c r="D220" i="43"/>
  <c r="D230" i="43" s="1"/>
  <c r="J219" i="43"/>
  <c r="G219" i="43" s="1"/>
  <c r="J218" i="43"/>
  <c r="G218" i="43" s="1"/>
  <c r="J217" i="43"/>
  <c r="G217" i="43" s="1"/>
  <c r="J216" i="43"/>
  <c r="G216" i="43" s="1"/>
  <c r="J215" i="43"/>
  <c r="G215" i="43" s="1"/>
  <c r="J214" i="43"/>
  <c r="G214" i="43" s="1"/>
  <c r="J213" i="43"/>
  <c r="G213" i="43" s="1"/>
  <c r="J212" i="43"/>
  <c r="G212" i="43" s="1"/>
  <c r="J211" i="43"/>
  <c r="G211" i="43" s="1"/>
  <c r="J210" i="43"/>
  <c r="G210" i="43" s="1"/>
  <c r="J209" i="43"/>
  <c r="G209" i="43" s="1"/>
  <c r="J208" i="43"/>
  <c r="G208" i="43" s="1"/>
  <c r="J207" i="43"/>
  <c r="G207" i="43" s="1"/>
  <c r="J206" i="43"/>
  <c r="G206" i="43" s="1"/>
  <c r="J205" i="43"/>
  <c r="G205" i="43" s="1"/>
  <c r="J204" i="43"/>
  <c r="G204" i="43" s="1"/>
  <c r="J220" i="43" l="1"/>
  <c r="G220" i="43" s="1"/>
  <c r="J230" i="43" l="1"/>
  <c r="H132" i="85" l="1"/>
  <c r="C132" i="85"/>
  <c r="D132" i="85"/>
  <c r="E132" i="85"/>
  <c r="O118" i="85"/>
  <c r="O119" i="85"/>
  <c r="O120" i="85"/>
  <c r="O121" i="85"/>
  <c r="O122" i="85"/>
  <c r="O123" i="85"/>
  <c r="N117" i="85"/>
  <c r="O117" i="85" s="1"/>
  <c r="I132" i="85"/>
  <c r="K186" i="85"/>
  <c r="J186" i="85"/>
  <c r="H186" i="85"/>
  <c r="E186" i="85"/>
  <c r="D186" i="85"/>
  <c r="C186" i="85"/>
  <c r="N185" i="85"/>
  <c r="N184" i="85"/>
  <c r="N183" i="85"/>
  <c r="N182" i="85"/>
  <c r="N181" i="85"/>
  <c r="N180" i="85"/>
  <c r="N179" i="85"/>
  <c r="N178" i="85"/>
  <c r="N177" i="85"/>
  <c r="N176" i="85"/>
  <c r="N175" i="85"/>
  <c r="N174" i="85"/>
  <c r="N173" i="85"/>
  <c r="J179" i="43"/>
  <c r="J180" i="43"/>
  <c r="J181" i="43"/>
  <c r="J182" i="43"/>
  <c r="J183" i="43"/>
  <c r="J184" i="43"/>
  <c r="J185" i="43"/>
  <c r="J186" i="43"/>
  <c r="G186" i="43" s="1"/>
  <c r="J187" i="43"/>
  <c r="J189" i="43"/>
  <c r="J197" i="43" s="1"/>
  <c r="G192" i="43"/>
  <c r="G196" i="43"/>
  <c r="J173" i="43"/>
  <c r="J174" i="43"/>
  <c r="J175" i="43"/>
  <c r="G175" i="43" s="1"/>
  <c r="J176" i="43"/>
  <c r="J177" i="43"/>
  <c r="G177" i="43" s="1"/>
  <c r="J178" i="43"/>
  <c r="G179" i="43"/>
  <c r="G181" i="43"/>
  <c r="G185" i="43"/>
  <c r="G191" i="43"/>
  <c r="G193" i="43"/>
  <c r="G184" i="43"/>
  <c r="G190" i="43"/>
  <c r="G194" i="43"/>
  <c r="G183" i="43"/>
  <c r="G174" i="43"/>
  <c r="E188" i="43"/>
  <c r="E198" i="43" s="1"/>
  <c r="D188" i="43"/>
  <c r="D198" i="43" s="1"/>
  <c r="G182" i="43"/>
  <c r="G178" i="43"/>
  <c r="G176" i="43"/>
  <c r="G173" i="43"/>
  <c r="J172" i="43"/>
  <c r="G172" i="43" s="1"/>
  <c r="P22" i="67"/>
  <c r="J188" i="43" l="1"/>
  <c r="G188" i="43" s="1"/>
  <c r="J198" i="43"/>
  <c r="O132" i="85"/>
  <c r="N186" i="85"/>
  <c r="G180" i="43"/>
  <c r="J165" i="43" l="1"/>
  <c r="J164" i="43"/>
  <c r="G164" i="43" s="1"/>
  <c r="J163" i="43"/>
  <c r="G163" i="43" s="1"/>
  <c r="J162" i="43"/>
  <c r="G162" i="43" s="1"/>
  <c r="J161" i="43"/>
  <c r="J160" i="43"/>
  <c r="J159" i="43"/>
  <c r="J158" i="43"/>
  <c r="J156" i="43"/>
  <c r="G156" i="43" s="1"/>
  <c r="J155" i="43"/>
  <c r="J154" i="43"/>
  <c r="J153" i="43"/>
  <c r="J152" i="43"/>
  <c r="J151" i="43"/>
  <c r="G151" i="43" s="1"/>
  <c r="J150" i="43"/>
  <c r="G150" i="43" s="1"/>
  <c r="J149" i="43"/>
  <c r="G149" i="43" s="1"/>
  <c r="J148" i="43"/>
  <c r="G148" i="43" s="1"/>
  <c r="J147" i="43"/>
  <c r="G147" i="43" s="1"/>
  <c r="J146" i="43"/>
  <c r="G146" i="43" s="1"/>
  <c r="J145" i="43"/>
  <c r="G145" i="43" s="1"/>
  <c r="J144" i="43"/>
  <c r="G144" i="43" s="1"/>
  <c r="J143" i="43"/>
  <c r="J142" i="43"/>
  <c r="G142" i="43" s="1"/>
  <c r="J141" i="43"/>
  <c r="G141" i="43" s="1"/>
  <c r="E157" i="43"/>
  <c r="E167" i="43" s="1"/>
  <c r="D157" i="43"/>
  <c r="D167" i="43" s="1"/>
  <c r="J166" i="43" l="1"/>
  <c r="J157" i="43"/>
  <c r="J167" i="43" s="1"/>
  <c r="N19" i="71" l="1"/>
  <c r="J111" i="43" l="1"/>
  <c r="J112" i="43"/>
  <c r="J113" i="43"/>
  <c r="J114" i="43"/>
  <c r="J115" i="43"/>
  <c r="J116" i="43"/>
  <c r="J117" i="43"/>
  <c r="J118" i="43"/>
  <c r="J119" i="43"/>
  <c r="J120" i="43"/>
  <c r="J121" i="43"/>
  <c r="J122" i="43"/>
  <c r="J123" i="43"/>
  <c r="J124" i="43"/>
  <c r="J125" i="43"/>
  <c r="J127" i="43"/>
  <c r="J128" i="43"/>
  <c r="J129" i="43"/>
  <c r="J130" i="43"/>
  <c r="J131" i="43"/>
  <c r="J132" i="43"/>
  <c r="J133" i="43"/>
  <c r="J134" i="43"/>
  <c r="J110" i="43"/>
  <c r="E126" i="43"/>
  <c r="J126" i="43" s="1"/>
  <c r="D126" i="43"/>
  <c r="D136" i="43" s="1"/>
  <c r="Q12" i="71"/>
  <c r="Q11" i="71"/>
  <c r="L127" i="43" l="1"/>
  <c r="E40" i="67"/>
  <c r="E51" i="67" s="1"/>
  <c r="J135" i="43"/>
  <c r="J136" i="43" s="1"/>
  <c r="E136" i="43"/>
  <c r="F40" i="67" l="1"/>
  <c r="F51" i="67" s="1"/>
  <c r="P39" i="67"/>
  <c r="D40" i="67"/>
  <c r="D51" i="67" s="1"/>
  <c r="H13" i="48"/>
  <c r="E26" i="67" l="1"/>
  <c r="J64" i="43"/>
  <c r="J65" i="43"/>
  <c r="J66" i="43"/>
  <c r="J67" i="43"/>
  <c r="J68" i="43"/>
  <c r="J69" i="43"/>
  <c r="J70" i="43"/>
  <c r="J71" i="43"/>
  <c r="J72" i="43"/>
  <c r="J60" i="43"/>
  <c r="J61" i="43"/>
  <c r="J62" i="43"/>
  <c r="J59" i="43"/>
  <c r="P16" i="71"/>
  <c r="M57" i="48" l="1"/>
  <c r="M54" i="48"/>
  <c r="Q53" i="74" l="1"/>
  <c r="AL46" i="74"/>
  <c r="AK46" i="74"/>
  <c r="AM45" i="74"/>
  <c r="AM44" i="74"/>
  <c r="AM43" i="74"/>
  <c r="AM42" i="74"/>
  <c r="AM50" i="74" s="1"/>
  <c r="AS38" i="74"/>
  <c r="AS34" i="74"/>
  <c r="AS33" i="74"/>
  <c r="AJ33" i="74"/>
  <c r="AS32" i="74"/>
  <c r="AJ32" i="74"/>
  <c r="AS31" i="74"/>
  <c r="AS30" i="74"/>
  <c r="AK30" i="74"/>
  <c r="AK29" i="74"/>
  <c r="AS28" i="74"/>
  <c r="AS27" i="74"/>
  <c r="AJ27" i="74"/>
  <c r="AS25" i="74"/>
  <c r="AL25" i="74"/>
  <c r="AS24" i="74"/>
  <c r="AJ24" i="74"/>
  <c r="M39" i="74"/>
  <c r="H26" i="74"/>
  <c r="AS23" i="74"/>
  <c r="AL23" i="74"/>
  <c r="AS22" i="74"/>
  <c r="AS26" i="74" s="1"/>
  <c r="AK21" i="74"/>
  <c r="AS19" i="74"/>
  <c r="AL19" i="74"/>
  <c r="AS18" i="74"/>
  <c r="AJ18" i="74"/>
  <c r="AJ17" i="74" s="1"/>
  <c r="AS17" i="74"/>
  <c r="AM17" i="74"/>
  <c r="AS16" i="74"/>
  <c r="AS21" i="74" s="1"/>
  <c r="AM16" i="74"/>
  <c r="AM18" i="74"/>
  <c r="AA16" i="74"/>
  <c r="AK12" i="74"/>
  <c r="AM11" i="74"/>
  <c r="AL11" i="74"/>
  <c r="AM10" i="74"/>
  <c r="AL10" i="74"/>
  <c r="AM9" i="74"/>
  <c r="U10" i="74"/>
  <c r="AB9" i="74" s="1"/>
  <c r="AK6" i="74"/>
  <c r="Q10" i="74"/>
  <c r="AM12" i="74" l="1"/>
  <c r="AS39" i="74"/>
  <c r="H39" i="74"/>
  <c r="AL30" i="74" s="1"/>
  <c r="G46" i="74"/>
  <c r="AL32" i="74"/>
  <c r="AI2" i="74"/>
  <c r="AJ19" i="74"/>
  <c r="AL9" i="74"/>
  <c r="AM46" i="74"/>
  <c r="L50" i="74" l="1"/>
  <c r="V50" i="74" s="1"/>
  <c r="L49" i="74"/>
  <c r="V49" i="74" s="1"/>
  <c r="L48" i="74"/>
  <c r="V48" i="74" s="1"/>
  <c r="L47" i="74"/>
  <c r="V47" i="74" s="1"/>
  <c r="L52" i="74"/>
  <c r="V52" i="74" s="1"/>
  <c r="L51" i="74"/>
  <c r="V51" i="74" s="1"/>
  <c r="L46" i="74"/>
  <c r="V46" i="74" s="1"/>
  <c r="AA17" i="74"/>
  <c r="V53" i="74" l="1"/>
  <c r="AA53" i="74" s="1"/>
  <c r="C49" i="84" l="1"/>
  <c r="G40" i="84"/>
  <c r="D42" i="84" s="1"/>
  <c r="E44" i="84" s="1"/>
  <c r="H44" i="84" s="1"/>
  <c r="K37" i="84"/>
  <c r="H37" i="84"/>
  <c r="F37" i="84"/>
  <c r="C29" i="84"/>
  <c r="A20" i="84"/>
  <c r="G20" i="84" s="1"/>
  <c r="D22" i="84" s="1"/>
  <c r="E36" i="83"/>
  <c r="H36" i="83" s="1"/>
  <c r="E37" i="83"/>
  <c r="E38" i="83"/>
  <c r="H38" i="83" s="1"/>
  <c r="E39" i="83"/>
  <c r="E40" i="83"/>
  <c r="H40" i="83" s="1"/>
  <c r="E35" i="83"/>
  <c r="E34" i="83"/>
  <c r="H34" i="83" s="1"/>
  <c r="C41" i="83"/>
  <c r="H39" i="83"/>
  <c r="H37" i="83"/>
  <c r="H35" i="83"/>
  <c r="C29" i="83"/>
  <c r="C47" i="82"/>
  <c r="A38" i="82"/>
  <c r="G38" i="82" s="1"/>
  <c r="D40" i="82" s="1"/>
  <c r="C31" i="82"/>
  <c r="M17" i="82"/>
  <c r="A22" i="82" s="1"/>
  <c r="G22" i="82" s="1"/>
  <c r="D24" i="82" s="1"/>
  <c r="C15" i="82"/>
  <c r="M1" i="82"/>
  <c r="A6" i="82" s="1"/>
  <c r="G6" i="82" s="1"/>
  <c r="D10" i="81"/>
  <c r="C51" i="81"/>
  <c r="D49" i="81"/>
  <c r="G41" i="81"/>
  <c r="D44" i="81" s="1"/>
  <c r="C31" i="81"/>
  <c r="D29" i="81"/>
  <c r="C12" i="81"/>
  <c r="D5" i="81"/>
  <c r="G79" i="43"/>
  <c r="G80" i="43"/>
  <c r="G81" i="43"/>
  <c r="G82" i="43"/>
  <c r="G83" i="43"/>
  <c r="G84" i="43"/>
  <c r="G85" i="43"/>
  <c r="G86" i="43"/>
  <c r="G87" i="43"/>
  <c r="G88" i="43"/>
  <c r="G89" i="43"/>
  <c r="G90" i="43"/>
  <c r="G91" i="43"/>
  <c r="G92" i="43"/>
  <c r="G93" i="43"/>
  <c r="G94" i="43"/>
  <c r="G96" i="43"/>
  <c r="G97" i="43"/>
  <c r="G98" i="43"/>
  <c r="G99" i="43"/>
  <c r="G100" i="43"/>
  <c r="G101" i="43"/>
  <c r="G102" i="43"/>
  <c r="G103" i="43"/>
  <c r="E63" i="43"/>
  <c r="D63" i="43"/>
  <c r="D24" i="81" l="1"/>
  <c r="E26" i="81"/>
  <c r="H26" i="81" s="1"/>
  <c r="E24" i="81"/>
  <c r="E25" i="81"/>
  <c r="H25" i="81" s="1"/>
  <c r="G20" i="83"/>
  <c r="D22" i="83" s="1"/>
  <c r="E27" i="84"/>
  <c r="H27" i="84" s="1"/>
  <c r="E25" i="84"/>
  <c r="H25" i="84" s="1"/>
  <c r="E23" i="84"/>
  <c r="H23" i="84" s="1"/>
  <c r="E26" i="84"/>
  <c r="H26" i="84" s="1"/>
  <c r="E28" i="84"/>
  <c r="H28" i="84" s="1"/>
  <c r="E24" i="84"/>
  <c r="H24" i="84" s="1"/>
  <c r="E22" i="84"/>
  <c r="H22" i="84" s="1"/>
  <c r="E9" i="81"/>
  <c r="H9" i="81" s="1"/>
  <c r="E7" i="81"/>
  <c r="H7" i="81" s="1"/>
  <c r="E5" i="81"/>
  <c r="H5" i="81" s="1"/>
  <c r="E8" i="81"/>
  <c r="H8" i="81" s="1"/>
  <c r="E6" i="81"/>
  <c r="H6" i="81" s="1"/>
  <c r="E45" i="81"/>
  <c r="H45" i="81" s="1"/>
  <c r="E47" i="81"/>
  <c r="H47" i="81" s="1"/>
  <c r="E44" i="81"/>
  <c r="H44" i="81" s="1"/>
  <c r="E46" i="81"/>
  <c r="H46" i="81" s="1"/>
  <c r="E48" i="81"/>
  <c r="H48" i="81" s="1"/>
  <c r="H24" i="81"/>
  <c r="E28" i="81"/>
  <c r="H28" i="81" s="1"/>
  <c r="E27" i="81"/>
  <c r="H27" i="81" s="1"/>
  <c r="E73" i="43"/>
  <c r="J63" i="43"/>
  <c r="E43" i="84"/>
  <c r="H43" i="84" s="1"/>
  <c r="E47" i="84"/>
  <c r="H47" i="84" s="1"/>
  <c r="E45" i="84"/>
  <c r="H45" i="84" s="1"/>
  <c r="E42" i="84"/>
  <c r="H42" i="84" s="1"/>
  <c r="E48" i="84"/>
  <c r="H48" i="84" s="1"/>
  <c r="E46" i="84"/>
  <c r="H46" i="84" s="1"/>
  <c r="E11" i="81"/>
  <c r="H11" i="81" s="1"/>
  <c r="E10" i="81"/>
  <c r="H10" i="81" s="1"/>
  <c r="E49" i="81"/>
  <c r="H49" i="81" s="1"/>
  <c r="E50" i="81"/>
  <c r="H50" i="81" s="1"/>
  <c r="H30" i="81"/>
  <c r="H29" i="81"/>
  <c r="H41" i="83"/>
  <c r="M31" i="83" s="1"/>
  <c r="D8" i="82"/>
  <c r="E11" i="82"/>
  <c r="H11" i="82" s="1"/>
  <c r="E13" i="82"/>
  <c r="H13" i="82" s="1"/>
  <c r="E9" i="82"/>
  <c r="H9" i="82" s="1"/>
  <c r="E10" i="82"/>
  <c r="H10" i="82" s="1"/>
  <c r="E12" i="82"/>
  <c r="H12" i="82" s="1"/>
  <c r="E14" i="82"/>
  <c r="H14" i="82" s="1"/>
  <c r="E8" i="82"/>
  <c r="H8" i="82" s="1"/>
  <c r="H15" i="82" s="1"/>
  <c r="N15" i="82" s="1"/>
  <c r="E25" i="82"/>
  <c r="H25" i="82" s="1"/>
  <c r="E29" i="82"/>
  <c r="H29" i="82" s="1"/>
  <c r="E27" i="82"/>
  <c r="H27" i="82" s="1"/>
  <c r="E40" i="82"/>
  <c r="H40" i="82" s="1"/>
  <c r="E46" i="82"/>
  <c r="H46" i="82" s="1"/>
  <c r="E44" i="82"/>
  <c r="H44" i="82" s="1"/>
  <c r="E42" i="82"/>
  <c r="H42" i="82" s="1"/>
  <c r="E24" i="82"/>
  <c r="H24" i="82" s="1"/>
  <c r="E30" i="82"/>
  <c r="H30" i="82" s="1"/>
  <c r="E28" i="82"/>
  <c r="H28" i="82" s="1"/>
  <c r="E26" i="82"/>
  <c r="H26" i="82" s="1"/>
  <c r="E41" i="82"/>
  <c r="H41" i="82" s="1"/>
  <c r="E45" i="82"/>
  <c r="H45" i="82" s="1"/>
  <c r="E43" i="82"/>
  <c r="H43" i="82" s="1"/>
  <c r="D73" i="43"/>
  <c r="H51" i="81" l="1"/>
  <c r="N51" i="81" s="1"/>
  <c r="H31" i="82"/>
  <c r="N31" i="82" s="1"/>
  <c r="E24" i="83"/>
  <c r="H24" i="83" s="1"/>
  <c r="E26" i="83"/>
  <c r="H26" i="83" s="1"/>
  <c r="E23" i="83"/>
  <c r="H23" i="83" s="1"/>
  <c r="E27" i="83"/>
  <c r="H27" i="83" s="1"/>
  <c r="E28" i="83"/>
  <c r="H28" i="83" s="1"/>
  <c r="E25" i="83"/>
  <c r="H25" i="83" s="1"/>
  <c r="E22" i="83"/>
  <c r="H22" i="83" s="1"/>
  <c r="H29" i="84"/>
  <c r="N29" i="84" s="1"/>
  <c r="H12" i="81"/>
  <c r="N12" i="81" s="1"/>
  <c r="H49" i="84"/>
  <c r="N49" i="84" s="1"/>
  <c r="H31" i="81"/>
  <c r="N31" i="81" s="1"/>
  <c r="H47" i="82"/>
  <c r="N47" i="82" s="1"/>
  <c r="H29" i="83" l="1"/>
  <c r="N29" i="83" s="1"/>
  <c r="I41" i="48"/>
  <c r="I51" i="48" s="1"/>
  <c r="F41" i="48"/>
  <c r="M49" i="48"/>
  <c r="M32" i="48"/>
  <c r="M33" i="48"/>
  <c r="M34" i="48"/>
  <c r="M36" i="48"/>
  <c r="M37" i="48"/>
  <c r="M38" i="48"/>
  <c r="M39" i="48"/>
  <c r="M40" i="48"/>
  <c r="M42" i="48"/>
  <c r="M45" i="48"/>
  <c r="M46" i="48"/>
  <c r="M47" i="48"/>
  <c r="M50" i="48"/>
  <c r="Q40" i="67"/>
  <c r="S38" i="67"/>
  <c r="S37" i="67"/>
  <c r="S36" i="67"/>
  <c r="S35" i="67"/>
  <c r="S34" i="67"/>
  <c r="S33" i="67"/>
  <c r="S32" i="67"/>
  <c r="M48" i="48" l="1"/>
  <c r="M51" i="48" s="1"/>
  <c r="M41" i="48"/>
  <c r="S40" i="67"/>
  <c r="R40" i="67"/>
  <c r="AV38" i="74" l="1"/>
  <c r="AV32" i="74"/>
  <c r="AV28" i="74"/>
  <c r="AV27" i="74"/>
  <c r="D104" i="43"/>
  <c r="E95" i="43"/>
  <c r="D95" i="43"/>
  <c r="G78" i="43"/>
  <c r="N13" i="71"/>
  <c r="N12" i="71"/>
  <c r="N11" i="71"/>
  <c r="H26" i="67"/>
  <c r="K20" i="67"/>
  <c r="C13" i="72"/>
  <c r="E24" i="72"/>
  <c r="E27" i="67"/>
  <c r="D13" i="72"/>
  <c r="D25" i="72"/>
  <c r="M55" i="48"/>
  <c r="E22" i="72"/>
  <c r="E14" i="72"/>
  <c r="E15" i="72"/>
  <c r="E16" i="72"/>
  <c r="E17" i="72"/>
  <c r="E18" i="72"/>
  <c r="E19" i="72"/>
  <c r="E20" i="72"/>
  <c r="E21" i="72"/>
  <c r="E23" i="72"/>
  <c r="E12" i="72"/>
  <c r="E11" i="72"/>
  <c r="E7" i="72"/>
  <c r="I62" i="48"/>
  <c r="E10" i="72"/>
  <c r="E9" i="72"/>
  <c r="E8" i="72"/>
  <c r="E6" i="72"/>
  <c r="F62" i="48"/>
  <c r="D20" i="67"/>
  <c r="D27" i="67" s="1"/>
  <c r="H15" i="67"/>
  <c r="G11" i="43"/>
  <c r="D37" i="43"/>
  <c r="D28" i="43"/>
  <c r="M60" i="48"/>
  <c r="M56" i="48"/>
  <c r="M52" i="48"/>
  <c r="H13" i="67"/>
  <c r="G20" i="43"/>
  <c r="H8" i="67"/>
  <c r="G24" i="43"/>
  <c r="G25" i="43"/>
  <c r="G26" i="43"/>
  <c r="G27" i="43"/>
  <c r="G29" i="43"/>
  <c r="G30" i="43"/>
  <c r="G31" i="43"/>
  <c r="G32" i="43"/>
  <c r="G33" i="43"/>
  <c r="G34" i="43"/>
  <c r="G35" i="43"/>
  <c r="E36" i="43"/>
  <c r="G36" i="43" s="1"/>
  <c r="H6" i="67"/>
  <c r="H7" i="67"/>
  <c r="H12" i="67"/>
  <c r="M53" i="48"/>
  <c r="E13" i="72"/>
  <c r="E25" i="72" s="1"/>
  <c r="C25" i="72"/>
  <c r="H14" i="67"/>
  <c r="G23" i="43"/>
  <c r="H4" i="67"/>
  <c r="F25" i="72"/>
  <c r="G14" i="43"/>
  <c r="G13" i="43"/>
  <c r="G15" i="43"/>
  <c r="G22" i="43"/>
  <c r="G19" i="43"/>
  <c r="G12" i="43"/>
  <c r="G21" i="43"/>
  <c r="G18" i="43"/>
  <c r="O44" i="67"/>
  <c r="H10" i="67"/>
  <c r="E17" i="43"/>
  <c r="G17" i="43" s="1"/>
  <c r="H5" i="67"/>
  <c r="M61" i="48" l="1"/>
  <c r="M62" i="48" s="1"/>
  <c r="D38" i="43"/>
  <c r="G95" i="43"/>
  <c r="E28" i="43"/>
  <c r="G28" i="43" s="1"/>
  <c r="D105" i="43"/>
  <c r="G104" i="43"/>
  <c r="E37" i="43"/>
  <c r="G37" i="43" s="1"/>
  <c r="H20" i="67"/>
  <c r="N20" i="67"/>
  <c r="E105" i="43"/>
  <c r="G105" i="43" s="1"/>
  <c r="H28" i="48"/>
  <c r="H9" i="67"/>
  <c r="E16" i="43"/>
  <c r="G16" i="43" s="1"/>
  <c r="K26" i="67"/>
  <c r="K27" i="67" s="1"/>
  <c r="O51" i="67"/>
  <c r="AV30" i="74"/>
  <c r="AV22" i="74"/>
  <c r="AV33" i="74"/>
  <c r="AV16" i="74"/>
  <c r="N26" i="67" l="1"/>
  <c r="M30" i="67"/>
  <c r="AL29" i="74"/>
  <c r="J38" i="43"/>
  <c r="N11" i="67"/>
  <c r="H11" i="67"/>
  <c r="H27" i="67" s="1"/>
  <c r="N6" i="67"/>
  <c r="AV39" i="74"/>
  <c r="N9" i="67" l="1"/>
  <c r="N13" i="67"/>
  <c r="N12" i="67"/>
  <c r="E38" i="43"/>
  <c r="G38" i="43" s="1"/>
  <c r="N15" i="67"/>
  <c r="N10" i="67"/>
  <c r="N8" i="67"/>
  <c r="N7" i="67"/>
  <c r="N5" i="67"/>
  <c r="N4" i="67" l="1"/>
  <c r="N27" i="67" s="1"/>
</calcChain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자동입력
</t>
        </r>
      </text>
    </comment>
  </commentList>
</comments>
</file>

<file path=xl/sharedStrings.xml><?xml version="1.0" encoding="utf-8"?>
<sst xmlns="http://schemas.openxmlformats.org/spreadsheetml/2006/main" count="2733" uniqueCount="1028">
  <si>
    <t xml:space="preserve"> </t>
    <phoneticPr fontId="2" type="noConversion"/>
  </si>
  <si>
    <t>금          액</t>
    <phoneticPr fontId="2" type="noConversion"/>
  </si>
  <si>
    <t>▶</t>
  </si>
  <si>
    <t>합                  계</t>
    <phoneticPr fontId="2" type="noConversion"/>
  </si>
  <si>
    <t xml:space="preserve">      ❀ 관리비 연체시에는 관리규약에 정한 연체료를 부담하오니 납기내에 납부하시기 바랍니다.</t>
    <phoneticPr fontId="2" type="noConversion"/>
  </si>
  <si>
    <t xml:space="preserve">납 부 은 행  </t>
    <phoneticPr fontId="2" type="noConversion"/>
  </si>
  <si>
    <t>211001-04-037504</t>
    <phoneticPr fontId="2" type="noConversion"/>
  </si>
  <si>
    <t>215036-51-007590</t>
    <phoneticPr fontId="2" type="noConversion"/>
  </si>
  <si>
    <t>100-014-722831</t>
    <phoneticPr fontId="2" type="noConversion"/>
  </si>
  <si>
    <t>102400-01-000367</t>
    <phoneticPr fontId="2" type="noConversion"/>
  </si>
  <si>
    <t>1005-301-004035</t>
    <phoneticPr fontId="2" type="noConversion"/>
  </si>
  <si>
    <t>335-910003-99304</t>
    <phoneticPr fontId="2" type="noConversion"/>
  </si>
  <si>
    <t xml:space="preserve"> </t>
    <phoneticPr fontId="2" type="noConversion"/>
  </si>
  <si>
    <t xml:space="preserve">  3. 도시가스(031-946-7229, 7296)로 연락하여 정산하여야 합니다.</t>
    <phoneticPr fontId="2" type="noConversion"/>
  </si>
  <si>
    <t xml:space="preserve">  </t>
    <phoneticPr fontId="2" type="noConversion"/>
  </si>
  <si>
    <t xml:space="preserve">      받으시기 바랍니다.</t>
    <phoneticPr fontId="2" type="noConversion"/>
  </si>
  <si>
    <t>❀</t>
  </si>
  <si>
    <t>국민은행</t>
    <phoneticPr fontId="2" type="noConversion"/>
  </si>
  <si>
    <t>신한은행</t>
    <phoneticPr fontId="2" type="noConversion"/>
  </si>
  <si>
    <t>우체국</t>
    <phoneticPr fontId="2" type="noConversion"/>
  </si>
  <si>
    <t>우리은행</t>
    <phoneticPr fontId="2" type="noConversion"/>
  </si>
  <si>
    <t>하나은행</t>
    <phoneticPr fontId="2" type="noConversion"/>
  </si>
  <si>
    <t>☏ 947-1491</t>
    <phoneticPr fontId="2" type="noConversion"/>
  </si>
  <si>
    <t>☏ 943-1825</t>
    <phoneticPr fontId="2" type="noConversion"/>
  </si>
  <si>
    <t>☏ 943-2005</t>
    <phoneticPr fontId="2" type="noConversion"/>
  </si>
  <si>
    <t>☏ 948-1111</t>
    <phoneticPr fontId="2" type="noConversion"/>
  </si>
  <si>
    <t>관리비 납부 안내</t>
    <phoneticPr fontId="2" type="noConversion"/>
  </si>
  <si>
    <t>운정지점</t>
    <phoneticPr fontId="2" type="noConversion"/>
  </si>
  <si>
    <t>교하지점</t>
    <phoneticPr fontId="2" type="noConversion"/>
  </si>
  <si>
    <t>파주연천축협</t>
    <phoneticPr fontId="2" type="noConversion"/>
  </si>
  <si>
    <r>
      <t xml:space="preserve">      ❀ 무통장 입금,  계좌이체 시 송금란에 반드시  </t>
    </r>
    <r>
      <rPr>
        <u/>
        <sz val="10"/>
        <rFont val="굴림"/>
        <family val="3"/>
        <charset val="129"/>
      </rPr>
      <t>동.호수</t>
    </r>
    <r>
      <rPr>
        <sz val="10"/>
        <rFont val="굴림"/>
        <family val="3"/>
        <charset val="129"/>
      </rPr>
      <t>를 기입하시기 바랍니다.</t>
    </r>
    <phoneticPr fontId="2" type="noConversion"/>
  </si>
  <si>
    <t xml:space="preserve"> www.worldmerdian.kr</t>
    <phoneticPr fontId="2" type="noConversion"/>
  </si>
  <si>
    <t>단위농협</t>
    <phoneticPr fontId="2" type="noConversion"/>
  </si>
  <si>
    <t xml:space="preserve">      ❀ 전출.입시 주민 협조안내</t>
    <phoneticPr fontId="2" type="noConversion"/>
  </si>
  <si>
    <t xml:space="preserve">  1. 전출(이사)시에는 2-3일전에 관리실에 통보하여 중간관리비를 정산하여야 합니다.(자동이체해지)</t>
    <phoneticPr fontId="2" type="noConversion"/>
  </si>
  <si>
    <t xml:space="preserve">  4. 전입세대에서는 관리소에서 입주자카드를 작성하고 차량스티커(차량등록증 지참)를 교부</t>
    <phoneticPr fontId="2" type="noConversion"/>
  </si>
  <si>
    <t>☏ 948-6281</t>
    <phoneticPr fontId="2" type="noConversion"/>
  </si>
  <si>
    <r>
      <t xml:space="preserve">      ❀ </t>
    </r>
    <r>
      <rPr>
        <u/>
        <sz val="10"/>
        <rFont val="굴림"/>
        <family val="3"/>
        <charset val="129"/>
      </rPr>
      <t>관리비 자동이체는 각 은행방문후 신청</t>
    </r>
    <r>
      <rPr>
        <sz val="10"/>
        <rFont val="굴림"/>
        <family val="3"/>
        <charset val="129"/>
      </rPr>
      <t>하시기 바랍니다.(공지사항-관리비납부업무 참고)</t>
    </r>
    <phoneticPr fontId="2" type="noConversion"/>
  </si>
  <si>
    <t xml:space="preserve">                    (마감일이 공휴일인 경우 다음날 납부마감) </t>
    <phoneticPr fontId="2" type="noConversion"/>
  </si>
  <si>
    <t>공동전기료</t>
    <phoneticPr fontId="2" type="noConversion"/>
  </si>
  <si>
    <t>승강기전기료</t>
    <phoneticPr fontId="2" type="noConversion"/>
  </si>
  <si>
    <t>인터넷업체외</t>
    <phoneticPr fontId="2" type="noConversion"/>
  </si>
  <si>
    <t>부과차</t>
    <phoneticPr fontId="2" type="noConversion"/>
  </si>
  <si>
    <t>하수도</t>
    <phoneticPr fontId="2" type="noConversion"/>
  </si>
  <si>
    <t>상수도</t>
    <phoneticPr fontId="2" type="noConversion"/>
  </si>
  <si>
    <t>나. 면적별 부과내역</t>
    <phoneticPr fontId="2" type="noConversion"/>
  </si>
  <si>
    <t>"======================================================="</t>
  </si>
  <si>
    <t>합                계</t>
    <phoneticPr fontId="2" type="noConversion"/>
  </si>
  <si>
    <t>소       계</t>
    <phoneticPr fontId="2" type="noConversion"/>
  </si>
  <si>
    <t>수도료감면</t>
    <phoneticPr fontId="2" type="noConversion"/>
  </si>
  <si>
    <t>물이용부담금</t>
    <phoneticPr fontId="2" type="noConversion"/>
  </si>
  <si>
    <t>당월부과액</t>
    <phoneticPr fontId="2" type="noConversion"/>
  </si>
  <si>
    <t>관 리 비 발 생 액</t>
    <phoneticPr fontId="2" type="noConversion"/>
  </si>
  <si>
    <t>구       분</t>
    <phoneticPr fontId="2" type="noConversion"/>
  </si>
  <si>
    <t>관 리 비 부 과 총 괄 표</t>
    <phoneticPr fontId="2" type="noConversion"/>
  </si>
  <si>
    <t>☏ 957-6240</t>
    <phoneticPr fontId="2" type="noConversion"/>
  </si>
  <si>
    <t>하    수    도</t>
    <phoneticPr fontId="2" type="noConversion"/>
  </si>
  <si>
    <t>전기료카드할인</t>
    <phoneticPr fontId="2" type="noConversion"/>
  </si>
  <si>
    <t>중계기전기료</t>
    <phoneticPr fontId="2" type="noConversion"/>
  </si>
  <si>
    <t>T  V  수신료</t>
    <phoneticPr fontId="2" type="noConversion"/>
  </si>
  <si>
    <t>항목</t>
    <phoneticPr fontId="2" type="noConversion"/>
  </si>
  <si>
    <t>증감원인</t>
    <phoneticPr fontId="2" type="noConversion"/>
  </si>
  <si>
    <t>소계</t>
    <phoneticPr fontId="2" type="noConversion"/>
  </si>
  <si>
    <t>전기료</t>
    <phoneticPr fontId="2" type="noConversion"/>
  </si>
  <si>
    <t>경비용역비</t>
    <phoneticPr fontId="2" type="noConversion"/>
  </si>
  <si>
    <t>승강기유지비</t>
    <phoneticPr fontId="2" type="noConversion"/>
  </si>
  <si>
    <t>위탁관리수수료</t>
    <phoneticPr fontId="2" type="noConversion"/>
  </si>
  <si>
    <t>화재보험료</t>
    <phoneticPr fontId="2" type="noConversion"/>
  </si>
  <si>
    <t>수선유지비</t>
    <phoneticPr fontId="2" type="noConversion"/>
  </si>
  <si>
    <t>생활폐기물수수료</t>
    <phoneticPr fontId="2" type="noConversion"/>
  </si>
  <si>
    <t>대표회의운영비</t>
    <phoneticPr fontId="2" type="noConversion"/>
  </si>
  <si>
    <t>선거관리위원운영비</t>
    <phoneticPr fontId="2" type="noConversion"/>
  </si>
  <si>
    <t>세대사용료</t>
    <phoneticPr fontId="2" type="noConversion"/>
  </si>
  <si>
    <t>TV수신료</t>
    <phoneticPr fontId="2" type="noConversion"/>
  </si>
  <si>
    <t>동대표 회의 참석에 따라 변동</t>
    <phoneticPr fontId="2" type="noConversion"/>
  </si>
  <si>
    <t>사용량에 따라 변동</t>
    <phoneticPr fontId="2" type="noConversion"/>
  </si>
  <si>
    <t>- 빼기 -는 -</t>
    <phoneticPr fontId="2" type="noConversion"/>
  </si>
  <si>
    <t>검침대행비(한전)</t>
    <phoneticPr fontId="2" type="noConversion"/>
  </si>
  <si>
    <t>어린이집임대료</t>
    <phoneticPr fontId="2" type="noConversion"/>
  </si>
  <si>
    <t xml:space="preserve">  </t>
  </si>
  <si>
    <t>일반관리비</t>
    <phoneticPr fontId="2" type="noConversion"/>
  </si>
  <si>
    <t>청소용역비</t>
    <phoneticPr fontId="2" type="noConversion"/>
  </si>
  <si>
    <t>소독용역비</t>
    <phoneticPr fontId="2" type="noConversion"/>
  </si>
  <si>
    <t>장기수선충당금</t>
    <phoneticPr fontId="2" type="noConversion"/>
  </si>
  <si>
    <t>주민 사용량에 따라 변동</t>
    <phoneticPr fontId="2" type="noConversion"/>
  </si>
  <si>
    <t>수도료</t>
    <phoneticPr fontId="2" type="noConversion"/>
  </si>
  <si>
    <t>알뜰장</t>
    <phoneticPr fontId="2" type="noConversion"/>
  </si>
  <si>
    <r>
      <t xml:space="preserve">2) </t>
    </r>
    <r>
      <rPr>
        <b/>
        <sz val="12.5"/>
        <color indexed="8"/>
        <rFont val="돋움"/>
        <family val="3"/>
        <charset val="129"/>
      </rPr>
      <t>제안이유</t>
    </r>
    <r>
      <rPr>
        <sz val="12.5"/>
        <color indexed="8"/>
        <rFont val="새굴림"/>
        <family val="1"/>
        <charset val="129"/>
      </rPr>
      <t xml:space="preserve"> </t>
    </r>
  </si>
  <si>
    <t>전년대비
증감</t>
    <phoneticPr fontId="2" type="noConversion"/>
  </si>
  <si>
    <t>공용부분 수선및 교체에 따라 변동</t>
    <phoneticPr fontId="2" type="noConversion"/>
  </si>
  <si>
    <r>
      <rPr>
        <sz val="12.5"/>
        <color indexed="8"/>
        <rFont val="새굴림"/>
        <family val="1"/>
        <charset val="129"/>
      </rPr>
      <t xml:space="preserve">     </t>
    </r>
    <r>
      <rPr>
        <sz val="12.5"/>
        <color indexed="8"/>
        <rFont val="돋움"/>
        <family val="3"/>
        <charset val="129"/>
      </rPr>
      <t>관리규약 제</t>
    </r>
    <r>
      <rPr>
        <sz val="12.5"/>
        <color indexed="8"/>
        <rFont val="새굴림"/>
        <family val="1"/>
        <charset val="129"/>
      </rPr>
      <t>27</t>
    </r>
    <r>
      <rPr>
        <sz val="12.5"/>
        <color indexed="8"/>
        <rFont val="돋움"/>
        <family val="3"/>
        <charset val="129"/>
      </rPr>
      <t>조</t>
    </r>
    <r>
      <rPr>
        <sz val="12.5"/>
        <color indexed="8"/>
        <rFont val="새굴림"/>
        <family val="1"/>
        <charset val="129"/>
      </rPr>
      <t>(</t>
    </r>
    <r>
      <rPr>
        <sz val="12.5"/>
        <color indexed="8"/>
        <rFont val="돋움"/>
        <family val="3"/>
        <charset val="129"/>
      </rPr>
      <t>입주자대표회의의 의결사항</t>
    </r>
    <r>
      <rPr>
        <sz val="12.5"/>
        <color indexed="8"/>
        <rFont val="새굴림"/>
        <family val="1"/>
        <charset val="129"/>
      </rPr>
      <t xml:space="preserve">), </t>
    </r>
    <r>
      <rPr>
        <sz val="12.5"/>
        <color indexed="8"/>
        <rFont val="돋움"/>
        <family val="3"/>
        <charset val="129"/>
      </rPr>
      <t>규약 제</t>
    </r>
    <r>
      <rPr>
        <sz val="12.5"/>
        <color indexed="8"/>
        <rFont val="새굴림"/>
        <family val="1"/>
        <charset val="129"/>
      </rPr>
      <t>61</t>
    </r>
    <r>
      <rPr>
        <sz val="12.5"/>
        <color indexed="8"/>
        <rFont val="돋움"/>
        <family val="3"/>
        <charset val="129"/>
      </rPr>
      <t>조</t>
    </r>
    <r>
      <rPr>
        <sz val="12.5"/>
        <color indexed="8"/>
        <rFont val="새굴림"/>
        <family val="1"/>
        <charset val="129"/>
      </rPr>
      <t>(</t>
    </r>
    <r>
      <rPr>
        <sz val="12.5"/>
        <color indexed="8"/>
        <rFont val="돋움"/>
        <family val="3"/>
        <charset val="129"/>
      </rPr>
      <t xml:space="preserve">관리비 및 사용료의 집행)에 따라  </t>
    </r>
    <phoneticPr fontId="2" type="noConversion"/>
  </si>
  <si>
    <r>
      <rPr>
        <b/>
        <sz val="12.5"/>
        <color indexed="8"/>
        <rFont val="돋움"/>
        <family val="3"/>
        <charset val="129"/>
      </rPr>
      <t>4</t>
    </r>
    <r>
      <rPr>
        <b/>
        <sz val="12.5"/>
        <color indexed="8"/>
        <rFont val="새굴림"/>
        <family val="1"/>
        <charset val="129"/>
      </rPr>
      <t>) 비용추</t>
    </r>
    <r>
      <rPr>
        <b/>
        <sz val="12.5"/>
        <color indexed="8"/>
        <rFont val="돋움"/>
        <family val="3"/>
        <charset val="129"/>
      </rPr>
      <t>계서</t>
    </r>
    <r>
      <rPr>
        <b/>
        <sz val="12.5"/>
        <color indexed="8"/>
        <rFont val="새굴림"/>
        <family val="1"/>
        <charset val="129"/>
      </rPr>
      <t xml:space="preserve"> : </t>
    </r>
    <r>
      <rPr>
        <b/>
        <sz val="12.5"/>
        <color indexed="8"/>
        <rFont val="돋움"/>
        <family val="3"/>
        <charset val="129"/>
      </rPr>
      <t>없음</t>
    </r>
    <phoneticPr fontId="2" type="noConversion"/>
  </si>
  <si>
    <r>
      <rPr>
        <b/>
        <sz val="12.5"/>
        <color indexed="8"/>
        <rFont val="돋움"/>
        <family val="3"/>
        <charset val="129"/>
      </rPr>
      <t>5</t>
    </r>
    <r>
      <rPr>
        <b/>
        <sz val="12.5"/>
        <color indexed="8"/>
        <rFont val="새굴림"/>
        <family val="1"/>
        <charset val="129"/>
      </rPr>
      <t xml:space="preserve">) 참고사항 : </t>
    </r>
    <r>
      <rPr>
        <sz val="12"/>
        <color indexed="8"/>
        <rFont val="새굴림"/>
        <family val="1"/>
        <charset val="129"/>
      </rPr>
      <t>가. 근거규정 : 관리규약 제27조, 제61조(관리비및 사용료의 집행)</t>
    </r>
    <phoneticPr fontId="2" type="noConversion"/>
  </si>
  <si>
    <t>㎡</t>
  </si>
  <si>
    <t>상    수    도</t>
    <phoneticPr fontId="2" type="noConversion"/>
  </si>
  <si>
    <t>보육시설
포함</t>
    <phoneticPr fontId="2" type="noConversion"/>
  </si>
  <si>
    <t>수도료감면</t>
    <phoneticPr fontId="2" type="noConversion"/>
  </si>
  <si>
    <t>과 목 별 부 과 내 역</t>
    <phoneticPr fontId="2" type="noConversion"/>
  </si>
  <si>
    <r>
      <t>"</t>
    </r>
    <r>
      <rPr>
        <sz val="11"/>
        <rFont val="맑은 고딕"/>
        <family val="3"/>
        <charset val="129"/>
      </rPr>
      <t>=======================================================</t>
    </r>
    <r>
      <rPr>
        <sz val="11"/>
        <color indexed="9"/>
        <rFont val="맑은 고딕"/>
        <family val="3"/>
        <charset val="129"/>
      </rPr>
      <t>"</t>
    </r>
    <phoneticPr fontId="2" type="noConversion"/>
  </si>
  <si>
    <t>건강보험료</t>
    <phoneticPr fontId="2" type="noConversion"/>
  </si>
  <si>
    <t>2.54%에서 2.665%로 인상</t>
    <phoneticPr fontId="2" type="noConversion"/>
  </si>
  <si>
    <t>요양보험료</t>
    <phoneticPr fontId="2" type="noConversion"/>
  </si>
  <si>
    <t>4.78%에서 6.55%로 인상</t>
    <phoneticPr fontId="2" type="noConversion"/>
  </si>
  <si>
    <t>계</t>
    <phoneticPr fontId="2" type="noConversion"/>
  </si>
  <si>
    <t>나. 면적별 부과액:</t>
    <phoneticPr fontId="2" type="noConversion"/>
  </si>
  <si>
    <t>(135㎡이하)</t>
    <phoneticPr fontId="2" type="noConversion"/>
  </si>
  <si>
    <t>＝</t>
    <phoneticPr fontId="2" type="noConversion"/>
  </si>
  <si>
    <t>(135㎡초과)</t>
    <phoneticPr fontId="2" type="noConversion"/>
  </si>
  <si>
    <t>=</t>
    <phoneticPr fontId="2" type="noConversion"/>
  </si>
  <si>
    <t>㎡</t>
    <phoneticPr fontId="2" type="noConversion"/>
  </si>
  <si>
    <t>세대수</t>
    <phoneticPr fontId="2" type="noConversion"/>
  </si>
  <si>
    <t>단가(㎡)</t>
    <phoneticPr fontId="2" type="noConversion"/>
  </si>
  <si>
    <t>세대당부과액</t>
    <phoneticPr fontId="2" type="noConversion"/>
  </si>
  <si>
    <t>총부과금액</t>
    <phoneticPr fontId="2" type="noConversion"/>
  </si>
  <si>
    <t>비  고</t>
    <phoneticPr fontId="2" type="noConversion"/>
  </si>
  <si>
    <t>계</t>
    <phoneticPr fontId="2" type="noConversion"/>
  </si>
  <si>
    <t>부과차</t>
    <phoneticPr fontId="2" type="noConversion"/>
  </si>
  <si>
    <t xml:space="preserve">2. 경     비     비 </t>
    <phoneticPr fontId="2" type="noConversion"/>
  </si>
  <si>
    <t xml:space="preserve"> 가. 산출내역</t>
    <phoneticPr fontId="2" type="noConversion"/>
  </si>
  <si>
    <t>구              분</t>
    <phoneticPr fontId="2" type="noConversion"/>
  </si>
  <si>
    <t>금          액</t>
    <phoneticPr fontId="2" type="noConversion"/>
  </si>
  <si>
    <t>비      고</t>
    <phoneticPr fontId="2" type="noConversion"/>
  </si>
  <si>
    <t>＝</t>
    <phoneticPr fontId="2" type="noConversion"/>
  </si>
  <si>
    <t>세대당부과액</t>
    <phoneticPr fontId="2" type="noConversion"/>
  </si>
  <si>
    <t>부과차</t>
    <phoneticPr fontId="2" type="noConversion"/>
  </si>
  <si>
    <t>3. 청 소  용  역  비</t>
    <phoneticPr fontId="2" type="noConversion"/>
  </si>
  <si>
    <t>구              분</t>
    <phoneticPr fontId="2" type="noConversion"/>
  </si>
  <si>
    <t>금          액</t>
    <phoneticPr fontId="2" type="noConversion"/>
  </si>
  <si>
    <t>청소 관리 용역비</t>
    <phoneticPr fontId="2" type="noConversion"/>
  </si>
  <si>
    <t>4. 실 내 외 소 독 비</t>
    <phoneticPr fontId="2" type="noConversion"/>
  </si>
  <si>
    <t>비                   고</t>
    <phoneticPr fontId="2" type="noConversion"/>
  </si>
  <si>
    <t>소 독 용 역 비</t>
    <phoneticPr fontId="2" type="noConversion"/>
  </si>
  <si>
    <t xml:space="preserve"> 나. 면적별 부과내역</t>
    <phoneticPr fontId="2" type="noConversion"/>
  </si>
  <si>
    <t>(관리면적)</t>
    <phoneticPr fontId="2" type="noConversion"/>
  </si>
  <si>
    <t>5. 승 강 기 유 지 비</t>
    <phoneticPr fontId="2" type="noConversion"/>
  </si>
  <si>
    <t>승강기 관리 용역비</t>
    <phoneticPr fontId="2" type="noConversion"/>
  </si>
  <si>
    <t>구    분</t>
    <phoneticPr fontId="2" type="noConversion"/>
  </si>
  <si>
    <t>항            목</t>
    <phoneticPr fontId="2" type="noConversion"/>
  </si>
  <si>
    <t>월 부과액(원)</t>
    <phoneticPr fontId="2" type="noConversion"/>
  </si>
  <si>
    <t>비     고</t>
    <phoneticPr fontId="2" type="noConversion"/>
  </si>
  <si>
    <t>합      계     금     액</t>
    <phoneticPr fontId="2" type="noConversion"/>
  </si>
  <si>
    <t xml:space="preserve"> </t>
    <phoneticPr fontId="2" type="noConversion"/>
  </si>
  <si>
    <t>나. 면적별 부과내역</t>
    <phoneticPr fontId="2" type="noConversion"/>
  </si>
  <si>
    <t>(관리면적)</t>
    <phoneticPr fontId="2" type="noConversion"/>
  </si>
  <si>
    <t xml:space="preserve"> 가. 산  출  내  역   :</t>
    <phoneticPr fontId="2" type="noConversion"/>
  </si>
  <si>
    <t>구    분</t>
    <phoneticPr fontId="2" type="noConversion"/>
  </si>
  <si>
    <t>금     액</t>
    <phoneticPr fontId="2" type="noConversion"/>
  </si>
  <si>
    <t>비    고</t>
    <phoneticPr fontId="2" type="noConversion"/>
  </si>
  <si>
    <t>위탁관리비</t>
    <phoneticPr fontId="2" type="noConversion"/>
  </si>
  <si>
    <t xml:space="preserve"> 가) 주택화재 및 시설배상책임, 승강기배상책임, 놀이터배상책임, 전문인배상책임보험 가입</t>
    <phoneticPr fontId="2" type="noConversion"/>
  </si>
  <si>
    <t>전월지침</t>
    <phoneticPr fontId="2" type="noConversion"/>
  </si>
  <si>
    <t>금월지침</t>
    <phoneticPr fontId="2" type="noConversion"/>
  </si>
  <si>
    <t>총사용량</t>
    <phoneticPr fontId="2" type="noConversion"/>
  </si>
  <si>
    <t>구분</t>
    <phoneticPr fontId="2" type="noConversion"/>
  </si>
  <si>
    <t>사용량</t>
    <phoneticPr fontId="2" type="noConversion"/>
  </si>
  <si>
    <t>고지금액</t>
    <phoneticPr fontId="2" type="noConversion"/>
  </si>
  <si>
    <t>부과금액</t>
    <phoneticPr fontId="2" type="noConversion"/>
  </si>
  <si>
    <t>공용사용량</t>
    <phoneticPr fontId="2" type="noConversion"/>
  </si>
  <si>
    <t>세        대</t>
    <phoneticPr fontId="2" type="noConversion"/>
  </si>
  <si>
    <t>보육.노인정</t>
    <phoneticPr fontId="2" type="noConversion"/>
  </si>
  <si>
    <t>합  계</t>
    <phoneticPr fontId="2" type="noConversion"/>
  </si>
  <si>
    <t>계</t>
    <phoneticPr fontId="2" type="noConversion"/>
  </si>
  <si>
    <t>부과차</t>
    <phoneticPr fontId="2" type="noConversion"/>
  </si>
  <si>
    <t>TEL : (031)946-7195, FAX : 946-7197</t>
    <phoneticPr fontId="2" type="noConversion"/>
  </si>
  <si>
    <t>증 감</t>
    <phoneticPr fontId="2" type="noConversion"/>
  </si>
  <si>
    <t xml:space="preserve"> 1.일반관리비</t>
    <phoneticPr fontId="2" type="noConversion"/>
  </si>
  <si>
    <t xml:space="preserve"> 2.경비비</t>
    <phoneticPr fontId="2" type="noConversion"/>
  </si>
  <si>
    <t xml:space="preserve"> 3.청소비</t>
    <phoneticPr fontId="2" type="noConversion"/>
  </si>
  <si>
    <t xml:space="preserve"> 4.소독용역비</t>
    <phoneticPr fontId="2" type="noConversion"/>
  </si>
  <si>
    <t xml:space="preserve"> 5.승강기유지비</t>
    <phoneticPr fontId="2" type="noConversion"/>
  </si>
  <si>
    <t xml:space="preserve"> 6.소방시설점검비</t>
    <phoneticPr fontId="2" type="noConversion"/>
  </si>
  <si>
    <t xml:space="preserve"> 7.수선유지비</t>
    <phoneticPr fontId="2" type="noConversion"/>
  </si>
  <si>
    <t xml:space="preserve"> 8.장기수선충당금</t>
    <phoneticPr fontId="2" type="noConversion"/>
  </si>
  <si>
    <t xml:space="preserve"> 9.위탁관리수수료</t>
    <phoneticPr fontId="2" type="noConversion"/>
  </si>
  <si>
    <t>10.화재보험료</t>
    <phoneticPr fontId="2" type="noConversion"/>
  </si>
  <si>
    <t>11.생활폐기물수수료</t>
    <phoneticPr fontId="2" type="noConversion"/>
  </si>
  <si>
    <t>12.대표회의운영비</t>
    <phoneticPr fontId="2" type="noConversion"/>
  </si>
  <si>
    <t>6. 소방시설점검비</t>
    <phoneticPr fontId="2" type="noConversion"/>
  </si>
  <si>
    <t>소방시설점검비</t>
    <phoneticPr fontId="2" type="noConversion"/>
  </si>
  <si>
    <t xml:space="preserve"> 가. 산출내역-15년 9월 1일부터 세대 배출용량으로 부과(Kg당 단가111.9원-파주시 고지금액 부과)</t>
    <phoneticPr fontId="2" type="noConversion"/>
  </si>
  <si>
    <t>소방시설점검비</t>
    <phoneticPr fontId="2" type="noConversion"/>
  </si>
  <si>
    <t>해솔마을2단지 월드메르디앙아파트 관리사무소</t>
    <phoneticPr fontId="2" type="noConversion"/>
  </si>
  <si>
    <t>계</t>
    <phoneticPr fontId="2" type="noConversion"/>
  </si>
  <si>
    <t>계단실 캐노피공사계약금</t>
    <phoneticPr fontId="2" type="noConversion"/>
  </si>
  <si>
    <t>15.10.07</t>
    <phoneticPr fontId="2" type="noConversion"/>
  </si>
  <si>
    <t>(도로명주소:경기도 파주시 와석순환로 347번지(목동동2-117) 우:10893)</t>
    <phoneticPr fontId="2" type="noConversion"/>
  </si>
  <si>
    <t>1. 통학로설치공사총비용:21,000,000-14.11 착수금420만원,14.12 중도금 840만원
2. 16년도 캐노피공사 잔금 75,240,000지급예정임</t>
    <phoneticPr fontId="2" type="noConversion"/>
  </si>
  <si>
    <t>16년최저임금 적용 변동</t>
    <phoneticPr fontId="2" type="noConversion"/>
  </si>
  <si>
    <t>중계기임대료(kt,sk텔레콤)</t>
    <phoneticPr fontId="2" type="noConversion"/>
  </si>
  <si>
    <t>정액(한국,하나로,파워콤) =</t>
    <phoneticPr fontId="2" type="noConversion"/>
  </si>
  <si>
    <r>
      <t xml:space="preserve"> </t>
    </r>
    <r>
      <rPr>
        <sz val="9.5"/>
        <rFont val="맑은 고딕"/>
        <family val="3"/>
        <charset val="129"/>
      </rPr>
      <t>나) 장기수선충당금 사용내역</t>
    </r>
    <phoneticPr fontId="2" type="noConversion"/>
  </si>
  <si>
    <t>전 월 이 월 금</t>
    <phoneticPr fontId="2" type="noConversion"/>
  </si>
  <si>
    <t>당 월 수 입 금</t>
    <phoneticPr fontId="2" type="noConversion"/>
  </si>
  <si>
    <t>당 월 지 출 금</t>
    <phoneticPr fontId="2" type="noConversion"/>
  </si>
  <si>
    <t>KW당 /</t>
    <phoneticPr fontId="2" type="noConversion"/>
  </si>
  <si>
    <t>* 15년 1월부터정부시책에 의해 전용면적 135㎡초과(57평,67평) 공동주택의 일반관리비에 대하여 부가가치세가 과세됩니다.</t>
    <phoneticPr fontId="2" type="noConversion"/>
  </si>
  <si>
    <t>* 15년 1월부터정부시책에 의해 전용면적 135㎡초과(57평,67평) 공동주택의 경비용역비에 대하여 부가가치세가 과세됩니다.</t>
    <phoneticPr fontId="2" type="noConversion"/>
  </si>
  <si>
    <t>* 15년 1월부터정부시책에 의해 전용면적 135㎡초과(57평,67평) 공동주택의 청소용역비에 대하여 부가가치세가 과세됩니다.</t>
    <phoneticPr fontId="2" type="noConversion"/>
  </si>
  <si>
    <t>1. 일 반 관 리 비 - 전월비교표</t>
    <phoneticPr fontId="2" type="noConversion"/>
  </si>
  <si>
    <t xml:space="preserve"> </t>
    <phoneticPr fontId="2" type="noConversion"/>
  </si>
  <si>
    <t>항       목</t>
    <phoneticPr fontId="2" type="noConversion"/>
  </si>
  <si>
    <t>차감</t>
    <phoneticPr fontId="2" type="noConversion"/>
  </si>
  <si>
    <t>차액</t>
    <phoneticPr fontId="2" type="noConversion"/>
  </si>
  <si>
    <t>인건비</t>
    <phoneticPr fontId="2" type="noConversion"/>
  </si>
  <si>
    <t>급        여</t>
    <phoneticPr fontId="2" type="noConversion"/>
  </si>
  <si>
    <t>제  수   당</t>
    <phoneticPr fontId="2" type="noConversion"/>
  </si>
  <si>
    <t>변동없음</t>
    <phoneticPr fontId="2" type="noConversion"/>
  </si>
  <si>
    <t>국민연금</t>
    <phoneticPr fontId="2" type="noConversion"/>
  </si>
  <si>
    <t>건강보험</t>
    <phoneticPr fontId="2" type="noConversion"/>
  </si>
  <si>
    <t xml:space="preserve">산재 . 고용 </t>
    <phoneticPr fontId="2" type="noConversion"/>
  </si>
  <si>
    <t>계</t>
    <phoneticPr fontId="2" type="noConversion"/>
  </si>
  <si>
    <t>여 비 교 통 비</t>
    <phoneticPr fontId="2" type="noConversion"/>
  </si>
  <si>
    <t>통     신     비</t>
    <phoneticPr fontId="2" type="noConversion"/>
  </si>
  <si>
    <t>우     편     료</t>
    <phoneticPr fontId="2" type="noConversion"/>
  </si>
  <si>
    <t>체납세대 내용증명발송 감소</t>
    <phoneticPr fontId="2" type="noConversion"/>
  </si>
  <si>
    <t>도 서 인 쇄 비</t>
    <phoneticPr fontId="2" type="noConversion"/>
  </si>
  <si>
    <t>인쇄물등 증가</t>
    <phoneticPr fontId="2" type="noConversion"/>
  </si>
  <si>
    <t>교육훈련비</t>
    <phoneticPr fontId="2" type="noConversion"/>
  </si>
  <si>
    <t>교육비 감소</t>
    <phoneticPr fontId="2" type="noConversion"/>
  </si>
  <si>
    <t>사무용품비,관리용품소모품비</t>
    <phoneticPr fontId="2" type="noConversion"/>
  </si>
  <si>
    <t>제 세 공 과 금</t>
    <phoneticPr fontId="2" type="noConversion"/>
  </si>
  <si>
    <t>잡            비</t>
    <phoneticPr fontId="2" type="noConversion"/>
  </si>
  <si>
    <t>감 가 상 각 비</t>
    <phoneticPr fontId="2" type="noConversion"/>
  </si>
  <si>
    <t>회계감사비</t>
    <phoneticPr fontId="2" type="noConversion"/>
  </si>
  <si>
    <t>2015년도 외부회계감사비 발생</t>
    <phoneticPr fontId="2" type="noConversion"/>
  </si>
  <si>
    <t>합             계</t>
    <phoneticPr fontId="2" type="noConversion"/>
  </si>
  <si>
    <t>해솔마을2단지월드메르디앙아파트</t>
    <phoneticPr fontId="2" type="noConversion"/>
  </si>
  <si>
    <t>복리후생비</t>
    <phoneticPr fontId="2" type="noConversion"/>
  </si>
  <si>
    <t>변동없음</t>
    <phoneticPr fontId="2" type="noConversion"/>
  </si>
  <si>
    <t>직원변동차이</t>
    <phoneticPr fontId="2" type="noConversion"/>
  </si>
  <si>
    <t>▶ 자격수당, 야간근무수당, 직책수당, 근속수당외</t>
    <phoneticPr fontId="2" type="noConversion"/>
  </si>
  <si>
    <t>야간및휴무수당
근무차이</t>
    <phoneticPr fontId="2" type="noConversion"/>
  </si>
  <si>
    <t>▶( 평균임금+연차)*3/92*30/12</t>
    <phoneticPr fontId="2" type="noConversion"/>
  </si>
  <si>
    <t>▶ 식대 보조비,직원하계휴가비,
야간근로자 특수건강검진비</t>
    <phoneticPr fontId="2" type="noConversion"/>
  </si>
  <si>
    <t>복리후생증가차이</t>
    <phoneticPr fontId="2" type="noConversion"/>
  </si>
  <si>
    <t>▶ 주민 부담분(급여*4.5%)</t>
    <phoneticPr fontId="2" type="noConversion"/>
  </si>
  <si>
    <t xml:space="preserve">▶ 주민 부담분(급여*3.035%)+장기요양보험료(건강보험료*6.55%) </t>
    <phoneticPr fontId="2" type="noConversion"/>
  </si>
  <si>
    <t>▶ 산재·고용보험료</t>
    <phoneticPr fontId="2" type="noConversion"/>
  </si>
  <si>
    <t>직원 고용보험차이</t>
    <phoneticPr fontId="2" type="noConversion"/>
  </si>
  <si>
    <t>산출내역</t>
    <phoneticPr fontId="2" type="noConversion"/>
  </si>
  <si>
    <t xml:space="preserve">관 리 비 부 과 총 괄 표   </t>
    <phoneticPr fontId="2" type="noConversion"/>
  </si>
  <si>
    <t>퇴직충당적립금</t>
    <phoneticPr fontId="2" type="noConversion"/>
  </si>
  <si>
    <t>식대등복리후생비</t>
    <phoneticPr fontId="2" type="noConversion"/>
  </si>
  <si>
    <t>▶ 직원급여(관리소장 외 9명)</t>
    <phoneticPr fontId="2" type="noConversion"/>
  </si>
  <si>
    <t>농협</t>
    <phoneticPr fontId="2" type="noConversion"/>
  </si>
  <si>
    <t>10월분</t>
    <phoneticPr fontId="2" type="noConversion"/>
  </si>
  <si>
    <t>지급수수료</t>
    <phoneticPr fontId="2" type="noConversion"/>
  </si>
  <si>
    <t>직원 작업시 간식대및 커피및 차구입 증가</t>
    <phoneticPr fontId="2" type="noConversion"/>
  </si>
  <si>
    <t>도시가스요금 증가</t>
    <phoneticPr fontId="2" type="noConversion"/>
  </si>
  <si>
    <t>사무용품구입 증가</t>
    <phoneticPr fontId="2" type="noConversion"/>
  </si>
  <si>
    <t>전화요금 감소</t>
    <phoneticPr fontId="2" type="noConversion"/>
  </si>
  <si>
    <t>교통비 증가 (은행,우체국,법원등)</t>
    <phoneticPr fontId="2" type="noConversion"/>
  </si>
  <si>
    <t>내           역</t>
    <phoneticPr fontId="2" type="noConversion"/>
  </si>
  <si>
    <t>* 전동 1, 2층 세대는 제외(단, 2층은 사용을 원하는 세대에 한하여 사용자가 부담한다. )</t>
    <phoneticPr fontId="2" type="noConversion"/>
  </si>
  <si>
    <t>※ 관리비부과차액 - 2016년 11월분</t>
    <phoneticPr fontId="2" type="noConversion"/>
  </si>
  <si>
    <t>2016. 11. 01 ~ 2016. 11. 30 기준</t>
    <phoneticPr fontId="2" type="noConversion"/>
  </si>
  <si>
    <t>11월분</t>
    <phoneticPr fontId="2" type="noConversion"/>
  </si>
  <si>
    <t>우체국예금 잔액증명 발행수수료, 체납세 송달수수료 및 인지대</t>
    <phoneticPr fontId="2" type="noConversion"/>
  </si>
  <si>
    <t xml:space="preserve">                       나. (기타) : 2016년 11월분 관리비부과 내역서 · · · · · · · · · · · · ·(첨부)</t>
    <phoneticPr fontId="2" type="noConversion"/>
  </si>
  <si>
    <t>알뜰장 임대수입</t>
    <phoneticPr fontId="2" type="noConversion"/>
  </si>
  <si>
    <r>
      <t>의안</t>
    </r>
    <r>
      <rPr>
        <b/>
        <u/>
        <sz val="15"/>
        <color indexed="8"/>
        <rFont val="HY견고딕"/>
        <family val="1"/>
        <charset val="129"/>
      </rPr>
      <t>1. 2016</t>
    </r>
    <r>
      <rPr>
        <b/>
        <u/>
        <sz val="15"/>
        <color indexed="8"/>
        <rFont val="돋움"/>
        <family val="3"/>
        <charset val="129"/>
      </rPr>
      <t>년</t>
    </r>
    <r>
      <rPr>
        <b/>
        <u/>
        <sz val="15"/>
        <color indexed="8"/>
        <rFont val="HY견고딕"/>
        <family val="1"/>
        <charset val="129"/>
      </rPr>
      <t xml:space="preserve"> 12</t>
    </r>
    <r>
      <rPr>
        <b/>
        <u/>
        <sz val="15"/>
        <color indexed="8"/>
        <rFont val="돋움"/>
        <family val="3"/>
        <charset val="129"/>
      </rPr>
      <t>월분</t>
    </r>
    <r>
      <rPr>
        <b/>
        <u/>
        <sz val="15"/>
        <color indexed="8"/>
        <rFont val="HY견고딕"/>
        <family val="1"/>
        <charset val="129"/>
      </rPr>
      <t>(2017년 1</t>
    </r>
    <r>
      <rPr>
        <b/>
        <u/>
        <sz val="15"/>
        <color indexed="8"/>
        <rFont val="돋움"/>
        <family val="3"/>
        <charset val="129"/>
      </rPr>
      <t>월 고지</t>
    </r>
    <r>
      <rPr>
        <b/>
        <u/>
        <sz val="15"/>
        <color indexed="8"/>
        <rFont val="HY견고딕"/>
        <family val="1"/>
        <charset val="129"/>
      </rPr>
      <t xml:space="preserve">) </t>
    </r>
    <r>
      <rPr>
        <b/>
        <u/>
        <sz val="15"/>
        <color indexed="8"/>
        <rFont val="돋움"/>
        <family val="3"/>
        <charset val="129"/>
      </rPr>
      <t>부과내역서 심의 건</t>
    </r>
    <phoneticPr fontId="2" type="noConversion"/>
  </si>
  <si>
    <r>
      <t xml:space="preserve">1) </t>
    </r>
    <r>
      <rPr>
        <b/>
        <sz val="12.5"/>
        <color indexed="8"/>
        <rFont val="돋움"/>
        <family val="3"/>
        <charset val="129"/>
      </rPr>
      <t xml:space="preserve">의결주문 </t>
    </r>
    <r>
      <rPr>
        <b/>
        <sz val="12.5"/>
        <color indexed="8"/>
        <rFont val="새굴림"/>
        <family val="1"/>
        <charset val="129"/>
      </rPr>
      <t>:</t>
    </r>
    <r>
      <rPr>
        <sz val="12.5"/>
        <color indexed="8"/>
        <rFont val="새굴림"/>
        <family val="1"/>
        <charset val="129"/>
      </rPr>
      <t xml:space="preserve"> 2016</t>
    </r>
    <r>
      <rPr>
        <sz val="12.5"/>
        <color indexed="8"/>
        <rFont val="돋움"/>
        <family val="3"/>
        <charset val="129"/>
      </rPr>
      <t>년 12월분</t>
    </r>
    <r>
      <rPr>
        <sz val="12.5"/>
        <color indexed="8"/>
        <rFont val="새굴림"/>
        <family val="1"/>
        <charset val="129"/>
      </rPr>
      <t>(2017년 1</t>
    </r>
    <r>
      <rPr>
        <sz val="12.5"/>
        <color indexed="8"/>
        <rFont val="돋움"/>
        <family val="3"/>
        <charset val="129"/>
      </rPr>
      <t>월고지</t>
    </r>
    <r>
      <rPr>
        <sz val="12.5"/>
        <color indexed="8"/>
        <rFont val="새굴림"/>
        <family val="1"/>
        <charset val="129"/>
      </rPr>
      <t xml:space="preserve">) </t>
    </r>
    <r>
      <rPr>
        <sz val="12.5"/>
        <color indexed="8"/>
        <rFont val="돋움"/>
        <family val="3"/>
        <charset val="129"/>
      </rPr>
      <t>관리비 부과내역서 의결을 주문함.</t>
    </r>
    <phoneticPr fontId="2" type="noConversion"/>
  </si>
  <si>
    <t xml:space="preserve">     2016. 12월분 관리비를 입주자 대표회의의 심의 결정을 받고자 제안함</t>
    <phoneticPr fontId="2" type="noConversion"/>
  </si>
  <si>
    <r>
      <t xml:space="preserve">3) </t>
    </r>
    <r>
      <rPr>
        <b/>
        <sz val="12.5"/>
        <color indexed="8"/>
        <rFont val="돋움"/>
        <family val="3"/>
        <charset val="129"/>
      </rPr>
      <t xml:space="preserve">주요내용 </t>
    </r>
    <r>
      <rPr>
        <b/>
        <sz val="12.5"/>
        <color indexed="8"/>
        <rFont val="새굴림"/>
        <family val="1"/>
        <charset val="129"/>
      </rPr>
      <t>(12</t>
    </r>
    <r>
      <rPr>
        <b/>
        <sz val="12.5"/>
        <color indexed="8"/>
        <rFont val="돋움"/>
        <family val="3"/>
        <charset val="129"/>
      </rPr>
      <t>월분 관리비 부과금액</t>
    </r>
    <r>
      <rPr>
        <b/>
        <sz val="12.5"/>
        <color indexed="8"/>
        <rFont val="새굴림"/>
        <family val="1"/>
        <charset val="129"/>
      </rPr>
      <t>)</t>
    </r>
    <phoneticPr fontId="2" type="noConversion"/>
  </si>
  <si>
    <t>전년(12월)
발생금액</t>
    <phoneticPr fontId="2" type="noConversion"/>
  </si>
  <si>
    <t>당월(12월)
발생금액</t>
    <phoneticPr fontId="2" type="noConversion"/>
  </si>
  <si>
    <t>연차충당금, 잡비, 사무용품비 등 감소</t>
    <phoneticPr fontId="2" type="noConversion"/>
  </si>
  <si>
    <t>16.09.30. 계약기간 만료에 따른 감소</t>
    <phoneticPr fontId="2" type="noConversion"/>
  </si>
  <si>
    <t>16년 1월부터 100원으로 인상에 따른 증가</t>
    <phoneticPr fontId="2" type="noConversion"/>
  </si>
  <si>
    <t>임원선거실시에 따른 증가</t>
    <phoneticPr fontId="2" type="noConversion"/>
  </si>
  <si>
    <t>사용량에 따라 변동</t>
    <phoneticPr fontId="2" type="noConversion"/>
  </si>
  <si>
    <t>3세대 증가</t>
    <phoneticPr fontId="2" type="noConversion"/>
  </si>
  <si>
    <t xml:space="preserve"> </t>
    <phoneticPr fontId="2" type="noConversion"/>
  </si>
  <si>
    <t>관리비 부과 비교표</t>
    <phoneticPr fontId="2" type="noConversion"/>
  </si>
  <si>
    <t>항  목</t>
    <phoneticPr fontId="2" type="noConversion"/>
  </si>
  <si>
    <t>기타</t>
    <phoneticPr fontId="2" type="noConversion"/>
  </si>
  <si>
    <t>관리규약 개정 주민 찬,반 동의</t>
    <phoneticPr fontId="2" type="noConversion"/>
  </si>
  <si>
    <t>예치은행</t>
    <phoneticPr fontId="2" type="noConversion"/>
  </si>
  <si>
    <t>농협(파주연천축협)</t>
    <phoneticPr fontId="2" type="noConversion"/>
  </si>
  <si>
    <t>만기일자</t>
    <phoneticPr fontId="2" type="noConversion"/>
  </si>
  <si>
    <t>종류</t>
    <phoneticPr fontId="2" type="noConversion"/>
  </si>
  <si>
    <t>예금</t>
    <phoneticPr fontId="2" type="noConversion"/>
  </si>
  <si>
    <t>적금</t>
    <phoneticPr fontId="2" type="noConversion"/>
  </si>
  <si>
    <t>예치금액</t>
    <phoneticPr fontId="2" type="noConversion"/>
  </si>
  <si>
    <t>축협</t>
    <phoneticPr fontId="2" type="noConversion"/>
  </si>
  <si>
    <t>정기예금(1년)</t>
    <phoneticPr fontId="2" type="noConversion"/>
  </si>
  <si>
    <t>정기예금(2년)</t>
    <phoneticPr fontId="2" type="noConversion"/>
  </si>
  <si>
    <t>정기적금(1년)</t>
    <phoneticPr fontId="2" type="noConversion"/>
  </si>
  <si>
    <t>정기적금(2년)</t>
    <phoneticPr fontId="2" type="noConversion"/>
  </si>
  <si>
    <t>수도요금 검토</t>
    <phoneticPr fontId="2" type="noConversion"/>
  </si>
  <si>
    <t>월드어린이집 수도사용량</t>
    <phoneticPr fontId="2" type="noConversion"/>
  </si>
  <si>
    <t>(상수도 금액-동별사용금액)/동별사용금액</t>
    <phoneticPr fontId="2" type="noConversion"/>
  </si>
  <si>
    <t>일반용갑 고압A 금액</t>
    <phoneticPr fontId="2" type="noConversion"/>
  </si>
  <si>
    <t>사용량 검토</t>
    <phoneticPr fontId="2" type="noConversion"/>
  </si>
  <si>
    <t>부과금액(원)</t>
    <phoneticPr fontId="2" type="noConversion"/>
  </si>
  <si>
    <t>주택 고지총액</t>
    <phoneticPr fontId="2" type="noConversion"/>
  </si>
  <si>
    <t>1. 한   국    통   신</t>
    <phoneticPr fontId="2" type="noConversion"/>
  </si>
  <si>
    <t>산업용</t>
    <phoneticPr fontId="2" type="noConversion"/>
  </si>
  <si>
    <t>가로등</t>
    <phoneticPr fontId="2" type="noConversion"/>
  </si>
  <si>
    <t>일반용갑, 고압A</t>
    <phoneticPr fontId="2" type="noConversion"/>
  </si>
  <si>
    <t>x47</t>
    <phoneticPr fontId="2" type="noConversion"/>
  </si>
  <si>
    <t>웨브로 "전기요금"</t>
    <phoneticPr fontId="2" type="noConversion"/>
  </si>
  <si>
    <t>x44</t>
    <phoneticPr fontId="2" type="noConversion"/>
  </si>
  <si>
    <t>3. 신한은행(자동화기기)</t>
    <phoneticPr fontId="2" type="noConversion"/>
  </si>
  <si>
    <t>고지서 사용금액</t>
    <phoneticPr fontId="2" type="noConversion"/>
  </si>
  <si>
    <t>유보금+알뜰장 등</t>
    <phoneticPr fontId="2" type="noConversion"/>
  </si>
  <si>
    <t>8. 에어로빅(주민자치센터)</t>
    <phoneticPr fontId="2" type="noConversion"/>
  </si>
  <si>
    <t>9. 파      워        콤</t>
    <phoneticPr fontId="2" type="noConversion"/>
  </si>
  <si>
    <t>10월</t>
    <phoneticPr fontId="2" type="noConversion"/>
  </si>
  <si>
    <t>8월 공동전기료 유보금</t>
    <phoneticPr fontId="2" type="noConversion"/>
  </si>
  <si>
    <t>8월 중계기 전기료</t>
    <phoneticPr fontId="2" type="noConversion"/>
  </si>
  <si>
    <t>8월 알뜰장 전기료</t>
    <phoneticPr fontId="2" type="noConversion"/>
  </si>
  <si>
    <t>7. 수  선  유  지  비</t>
    <phoneticPr fontId="2" type="noConversion"/>
  </si>
  <si>
    <t>8. 장기수선충당금</t>
    <phoneticPr fontId="2" type="noConversion"/>
  </si>
  <si>
    <t>9. 위 탁 관 리 비</t>
    <phoneticPr fontId="2" type="noConversion"/>
  </si>
  <si>
    <t>10. 화  재  보 험 료</t>
    <phoneticPr fontId="2" type="noConversion"/>
  </si>
  <si>
    <t>11. 생활폐기물수수료(음식물배출 수수료)</t>
    <phoneticPr fontId="2" type="noConversion"/>
  </si>
  <si>
    <t>12. 대표회의 운영비(제11기)</t>
    <phoneticPr fontId="2" type="noConversion"/>
  </si>
  <si>
    <t xml:space="preserve"> </t>
    <phoneticPr fontId="2" type="noConversion"/>
  </si>
  <si>
    <t xml:space="preserve"> </t>
    <phoneticPr fontId="2" type="noConversion"/>
  </si>
  <si>
    <t>은   행   명</t>
    <phoneticPr fontId="2" type="noConversion"/>
  </si>
  <si>
    <t>신 한 은 행</t>
    <phoneticPr fontId="2" type="noConversion"/>
  </si>
  <si>
    <t>우   체   국</t>
    <phoneticPr fontId="2" type="noConversion"/>
  </si>
  <si>
    <t>국 민 은 행</t>
    <phoneticPr fontId="2" type="noConversion"/>
  </si>
  <si>
    <t>우 리 은 행</t>
    <phoneticPr fontId="2" type="noConversion"/>
  </si>
  <si>
    <t>하 나 은 행</t>
    <phoneticPr fontId="2" type="noConversion"/>
  </si>
  <si>
    <t>시         재       금</t>
    <phoneticPr fontId="2" type="noConversion"/>
  </si>
  <si>
    <t>소                       계</t>
    <phoneticPr fontId="2" type="noConversion"/>
  </si>
  <si>
    <t>장기수선충당예치금</t>
    <phoneticPr fontId="2" type="noConversion"/>
  </si>
  <si>
    <t>2019.06.10</t>
    <phoneticPr fontId="2" type="noConversion"/>
  </si>
  <si>
    <t>장기수선충당예치금-적금</t>
    <phoneticPr fontId="2" type="noConversion"/>
  </si>
  <si>
    <t>2019.02.28</t>
    <phoneticPr fontId="2" type="noConversion"/>
  </si>
  <si>
    <t>항            목</t>
    <phoneticPr fontId="2" type="noConversion"/>
  </si>
  <si>
    <t>적              요</t>
    <phoneticPr fontId="2" type="noConversion"/>
  </si>
  <si>
    <t>전월이월</t>
    <phoneticPr fontId="2" type="noConversion"/>
  </si>
  <si>
    <t>당월수입</t>
    <phoneticPr fontId="2" type="noConversion"/>
  </si>
  <si>
    <t>누         계</t>
    <phoneticPr fontId="2" type="noConversion"/>
  </si>
  <si>
    <t>부과차액</t>
    <phoneticPr fontId="2" type="noConversion"/>
  </si>
  <si>
    <t>장기수선충당예치금이자외</t>
    <phoneticPr fontId="2" type="noConversion"/>
  </si>
  <si>
    <t>관리비 연체세대</t>
    <phoneticPr fontId="2" type="noConversion"/>
  </si>
  <si>
    <t>승강기수입</t>
    <phoneticPr fontId="2" type="noConversion"/>
  </si>
  <si>
    <t>4대보험 자동이체할인(농협)</t>
    <phoneticPr fontId="2" type="noConversion"/>
  </si>
  <si>
    <t>음식물처리수수료
(비용*5%-환경시설과)</t>
    <phoneticPr fontId="2" type="noConversion"/>
  </si>
  <si>
    <t>팩스,복사사용료,준조합원배당금</t>
    <phoneticPr fontId="2" type="noConversion"/>
  </si>
  <si>
    <t>합                  계</t>
    <phoneticPr fontId="2" type="noConversion"/>
  </si>
  <si>
    <t>=</t>
    <phoneticPr fontId="2" type="noConversion"/>
  </si>
  <si>
    <t>광고수입</t>
    <phoneticPr fontId="2" type="noConversion"/>
  </si>
  <si>
    <t>한전</t>
    <phoneticPr fontId="2" type="noConversion"/>
  </si>
  <si>
    <t>재활용매각수입</t>
    <phoneticPr fontId="2" type="noConversion"/>
  </si>
  <si>
    <t>게시판광고 및 홍보시연회</t>
    <phoneticPr fontId="2" type="noConversion"/>
  </si>
  <si>
    <t>소    계</t>
    <phoneticPr fontId="2" type="noConversion"/>
  </si>
  <si>
    <t>부과차익</t>
    <phoneticPr fontId="2" type="noConversion"/>
  </si>
  <si>
    <t>수입이자</t>
    <phoneticPr fontId="2" type="noConversion"/>
  </si>
  <si>
    <t>연체료수입</t>
    <phoneticPr fontId="2" type="noConversion"/>
  </si>
  <si>
    <t>승강기수입</t>
    <phoneticPr fontId="2" type="noConversion"/>
  </si>
  <si>
    <t>잡수입</t>
    <phoneticPr fontId="2" type="noConversion"/>
  </si>
  <si>
    <t>임대수입</t>
    <phoneticPr fontId="2" type="noConversion"/>
  </si>
  <si>
    <t>검침수입</t>
    <phoneticPr fontId="2" type="noConversion"/>
  </si>
  <si>
    <t>관리외수익</t>
    <phoneticPr fontId="2" type="noConversion"/>
  </si>
  <si>
    <t>관리외비용</t>
    <phoneticPr fontId="2" type="noConversion"/>
  </si>
  <si>
    <t>잡지출</t>
    <phoneticPr fontId="2" type="noConversion"/>
  </si>
  <si>
    <t>검침비용</t>
    <phoneticPr fontId="2" type="noConversion"/>
  </si>
  <si>
    <t>관제실지원금</t>
    <phoneticPr fontId="2" type="noConversion"/>
  </si>
  <si>
    <t>재활용수거지원금</t>
    <phoneticPr fontId="2" type="noConversion"/>
  </si>
  <si>
    <t>잡손실</t>
    <phoneticPr fontId="2" type="noConversion"/>
  </si>
  <si>
    <t>당기순이익</t>
    <phoneticPr fontId="2" type="noConversion"/>
  </si>
  <si>
    <t>2017년 2월분</t>
    <phoneticPr fontId="2" type="noConversion"/>
  </si>
  <si>
    <t>전월(1월)
발생금액</t>
    <phoneticPr fontId="2" type="noConversion"/>
  </si>
  <si>
    <t>당월(2월)
발생금액</t>
    <phoneticPr fontId="2" type="noConversion"/>
  </si>
  <si>
    <t>공동전기료=우리카드할인, 
중계기, 알뜰장 차감부과</t>
    <phoneticPr fontId="2" type="noConversion"/>
  </si>
  <si>
    <t>관리비차감적립금에서 \33,484,820원 대체</t>
    <phoneticPr fontId="2" type="noConversion"/>
  </si>
  <si>
    <t>관리비차감적립금에서 \26,412,670원 대체</t>
    <phoneticPr fontId="2" type="noConversion"/>
  </si>
  <si>
    <t>관리비차감적립금에서 \24,308,000원 대체</t>
    <phoneticPr fontId="2" type="noConversion"/>
  </si>
  <si>
    <t>관리비차감적립금에서 \980,000원 대체</t>
    <phoneticPr fontId="2" type="noConversion"/>
  </si>
  <si>
    <t>관리비차감적립금에서 \1,978,000원 대체</t>
    <phoneticPr fontId="2" type="noConversion"/>
  </si>
  <si>
    <t>관리비차감적립금에서 \19,965,280원 대체</t>
    <phoneticPr fontId="2" type="noConversion"/>
  </si>
  <si>
    <t>관리비차감적립금에서 \1,207,840원 대체</t>
    <phoneticPr fontId="2" type="noConversion"/>
  </si>
  <si>
    <t>세대수에 따라 변동</t>
    <phoneticPr fontId="2" type="noConversion"/>
  </si>
  <si>
    <t>16년 1월부터 100원으로 인상에 따른 증가</t>
    <phoneticPr fontId="2" type="noConversion"/>
  </si>
  <si>
    <t>감소</t>
    <phoneticPr fontId="2" type="noConversion"/>
  </si>
  <si>
    <t>증가</t>
    <phoneticPr fontId="2" type="noConversion"/>
  </si>
  <si>
    <t xml:space="preserve">     납부하여야 합니다.</t>
    <phoneticPr fontId="2" type="noConversion"/>
  </si>
  <si>
    <r>
      <t xml:space="preserve">수도사업소: 950-0764~ 8(고객번호: 41480 - </t>
    </r>
    <r>
      <rPr>
        <sz val="11"/>
        <color theme="2" tint="-9.9978637043366805E-2"/>
        <rFont val="맑은 고딕"/>
        <family val="3"/>
        <charset val="129"/>
      </rPr>
      <t>0920 930)</t>
    </r>
    <phoneticPr fontId="2" type="noConversion"/>
  </si>
  <si>
    <t>수도유보금</t>
    <phoneticPr fontId="2" type="noConversion"/>
  </si>
  <si>
    <t>동별사용금액</t>
    <phoneticPr fontId="2" type="noConversion"/>
  </si>
  <si>
    <t>유보차액</t>
    <phoneticPr fontId="2" type="noConversion"/>
  </si>
  <si>
    <t>(하수도 금액-동별상용금액)/돔별사요금액</t>
    <phoneticPr fontId="2" type="noConversion"/>
  </si>
  <si>
    <t>물이용금</t>
    <phoneticPr fontId="2" type="noConversion"/>
  </si>
  <si>
    <t>(물이요금-동별물이용금)/동별물이용금</t>
    <phoneticPr fontId="2" type="noConversion"/>
  </si>
  <si>
    <t>TV수신료 부과세대</t>
    <phoneticPr fontId="2" type="noConversion"/>
  </si>
  <si>
    <t>가로등 총액</t>
    <phoneticPr fontId="2" type="noConversion"/>
  </si>
  <si>
    <t>2. 하  나  로  통 신</t>
    <phoneticPr fontId="2" type="noConversion"/>
  </si>
  <si>
    <t>웨브로 세대사용량</t>
    <phoneticPr fontId="2" type="noConversion"/>
  </si>
  <si>
    <t>국민카트할인*0.9%</t>
    <phoneticPr fontId="2" type="noConversion"/>
  </si>
  <si>
    <t>6. 경기 케이블(TV용)</t>
    <phoneticPr fontId="2" type="noConversion"/>
  </si>
  <si>
    <t>x21</t>
    <phoneticPr fontId="2" type="noConversion"/>
  </si>
  <si>
    <t>11. 파주연천축협(자동화기기)</t>
    <phoneticPr fontId="2" type="noConversion"/>
  </si>
  <si>
    <t>8월 카드할인</t>
    <phoneticPr fontId="2" type="noConversion"/>
  </si>
  <si>
    <t>합     계</t>
    <phoneticPr fontId="2" type="noConversion"/>
  </si>
  <si>
    <t>10월 유보금</t>
    <phoneticPr fontId="2" type="noConversion"/>
  </si>
  <si>
    <t>월</t>
    <phoneticPr fontId="2" type="noConversion"/>
  </si>
  <si>
    <t>일</t>
    <phoneticPr fontId="2" type="noConversion"/>
  </si>
  <si>
    <t>~</t>
    <phoneticPr fontId="2" type="noConversion"/>
  </si>
  <si>
    <t>한국수자원공사 고지금액</t>
    <phoneticPr fontId="2" type="noConversion"/>
  </si>
  <si>
    <t>부과내역</t>
    <phoneticPr fontId="2" type="noConversion"/>
  </si>
  <si>
    <t>전월검침</t>
    <phoneticPr fontId="2" type="noConversion"/>
  </si>
  <si>
    <t>금월검침</t>
    <phoneticPr fontId="2" type="noConversion"/>
  </si>
  <si>
    <t>사  용  량</t>
    <phoneticPr fontId="2" type="noConversion"/>
  </si>
  <si>
    <t>고지금액</t>
    <phoneticPr fontId="2" type="noConversion"/>
  </si>
  <si>
    <t>세대 부과액</t>
    <phoneticPr fontId="2" type="noConversion"/>
  </si>
  <si>
    <t>상수도</t>
    <phoneticPr fontId="2" type="noConversion"/>
  </si>
  <si>
    <t>하수도</t>
    <phoneticPr fontId="2" type="noConversion"/>
  </si>
  <si>
    <t>물이용금</t>
    <phoneticPr fontId="2" type="noConversion"/>
  </si>
  <si>
    <t>감면금액</t>
    <phoneticPr fontId="2" type="noConversion"/>
  </si>
  <si>
    <t>합    계</t>
    <phoneticPr fontId="2" type="noConversion"/>
  </si>
  <si>
    <t>1) 한전 고지금액</t>
    <phoneticPr fontId="2" type="noConversion"/>
  </si>
  <si>
    <t>구    분</t>
    <phoneticPr fontId="2" type="noConversion"/>
  </si>
  <si>
    <t>일반용갑고압A</t>
    <phoneticPr fontId="2" type="noConversion"/>
  </si>
  <si>
    <t>TV수신료</t>
    <phoneticPr fontId="2" type="noConversion"/>
  </si>
  <si>
    <t>산업용갑고압A</t>
    <phoneticPr fontId="2" type="noConversion"/>
  </si>
  <si>
    <t>가로등을</t>
    <phoneticPr fontId="2" type="noConversion"/>
  </si>
  <si>
    <t>사용량[KWH]</t>
    <phoneticPr fontId="2" type="noConversion"/>
  </si>
  <si>
    <t>금    액</t>
    <phoneticPr fontId="2" type="noConversion"/>
  </si>
  <si>
    <t>3) 산출내역</t>
    <phoneticPr fontId="2" type="noConversion"/>
  </si>
  <si>
    <t>구      분</t>
    <phoneticPr fontId="2" type="noConversion"/>
  </si>
  <si>
    <t>금월사용량[KWH]</t>
    <phoneticPr fontId="2" type="noConversion"/>
  </si>
  <si>
    <t>사 용 금 액</t>
    <phoneticPr fontId="2" type="noConversion"/>
  </si>
  <si>
    <t>비     고</t>
    <phoneticPr fontId="2" type="noConversion"/>
  </si>
  <si>
    <t>세대전기요금</t>
    <phoneticPr fontId="2" type="noConversion"/>
  </si>
  <si>
    <t>세대사용량. 조견표에 의한 부과</t>
    <phoneticPr fontId="2" type="noConversion"/>
  </si>
  <si>
    <t>TV 수신료</t>
    <phoneticPr fontId="2" type="noConversion"/>
  </si>
  <si>
    <t>시청각 장애, 기초수급, TV 없는세대, 50kw미만.</t>
    <phoneticPr fontId="2" type="noConversion"/>
  </si>
  <si>
    <t>공용분</t>
    <phoneticPr fontId="2" type="noConversion"/>
  </si>
  <si>
    <t>업무용</t>
    <phoneticPr fontId="2" type="noConversion"/>
  </si>
  <si>
    <t>주차장, 계단, 관리동, 경비실, 기전실, 기타 공용부 외</t>
    <phoneticPr fontId="2" type="noConversion"/>
  </si>
  <si>
    <t>급수펌프, 소방시설</t>
    <phoneticPr fontId="2" type="noConversion"/>
  </si>
  <si>
    <t>가로등, 녹지등</t>
    <phoneticPr fontId="2" type="noConversion"/>
  </si>
  <si>
    <t>소   계</t>
    <phoneticPr fontId="2" type="noConversion"/>
  </si>
  <si>
    <t>승강기 전기료</t>
    <phoneticPr fontId="2" type="noConversion"/>
  </si>
  <si>
    <t>승강기 운행 사용세대</t>
    <phoneticPr fontId="2" type="noConversion"/>
  </si>
  <si>
    <t>KT</t>
    <phoneticPr fontId="2" type="noConversion"/>
  </si>
  <si>
    <t>통신업체 부담</t>
    <phoneticPr fontId="2" type="noConversion"/>
  </si>
  <si>
    <t>원</t>
    <phoneticPr fontId="2" type="noConversion"/>
  </si>
  <si>
    <t xml:space="preserve">나) ㎡당 단가: </t>
    <phoneticPr fontId="2" type="noConversion"/>
  </si>
  <si>
    <t>÷</t>
    <phoneticPr fontId="2" type="noConversion"/>
  </si>
  <si>
    <t>/</t>
    <phoneticPr fontId="2" type="noConversion"/>
  </si>
  <si>
    <t>다) 면적별 분담내역</t>
    <phoneticPr fontId="2" type="noConversion"/>
  </si>
  <si>
    <t>면    적</t>
    <phoneticPr fontId="2" type="noConversion"/>
  </si>
  <si>
    <t>㎡당 단가</t>
    <phoneticPr fontId="2" type="noConversion"/>
  </si>
  <si>
    <t>세대분담내역</t>
    <phoneticPr fontId="2" type="noConversion"/>
  </si>
  <si>
    <t>세대수</t>
    <phoneticPr fontId="2" type="noConversion"/>
  </si>
  <si>
    <t>분담금액</t>
    <phoneticPr fontId="2" type="noConversion"/>
  </si>
  <si>
    <t>비   고</t>
    <phoneticPr fontId="2" type="noConversion"/>
  </si>
  <si>
    <t>계</t>
    <phoneticPr fontId="2" type="noConversion"/>
  </si>
  <si>
    <t>구   분</t>
    <phoneticPr fontId="2" type="noConversion"/>
  </si>
  <si>
    <t>감액%</t>
    <phoneticPr fontId="2" type="noConversion"/>
  </si>
  <si>
    <t>합계</t>
    <phoneticPr fontId="2" type="noConversion"/>
  </si>
  <si>
    <t>외부업체</t>
    <phoneticPr fontId="2" type="noConversion"/>
  </si>
  <si>
    <t>사용량 입력</t>
    <phoneticPr fontId="2" type="noConversion"/>
  </si>
  <si>
    <t>구         분</t>
    <phoneticPr fontId="2" type="noConversion"/>
  </si>
  <si>
    <t>주택용</t>
    <phoneticPr fontId="2" type="noConversion"/>
  </si>
  <si>
    <t>x18</t>
    <phoneticPr fontId="2" type="noConversion"/>
  </si>
  <si>
    <t>소            계</t>
    <phoneticPr fontId="2" type="noConversion"/>
  </si>
  <si>
    <t>4. 월 드 어 린 이 집</t>
    <phoneticPr fontId="2" type="noConversion"/>
  </si>
  <si>
    <t>하나로통신</t>
    <phoneticPr fontId="2" type="noConversion"/>
  </si>
  <si>
    <t xml:space="preserve">        "</t>
    <phoneticPr fontId="2" type="noConversion"/>
  </si>
  <si>
    <t>월정 표준 사용 요금</t>
    <phoneticPr fontId="2" type="noConversion"/>
  </si>
  <si>
    <t>파워콤</t>
    <phoneticPr fontId="2" type="noConversion"/>
  </si>
  <si>
    <t>7. 테   니   스    장</t>
    <phoneticPr fontId="2" type="noConversion"/>
  </si>
  <si>
    <t>월드어린이집</t>
    <phoneticPr fontId="2" type="noConversion"/>
  </si>
  <si>
    <t>어린이집 부담</t>
    <phoneticPr fontId="2" type="noConversion"/>
  </si>
  <si>
    <t>에어로빅</t>
    <phoneticPr fontId="2" type="noConversion"/>
  </si>
  <si>
    <t>주민자치센터 부담</t>
    <phoneticPr fontId="2" type="noConversion"/>
  </si>
  <si>
    <t>신한은행</t>
    <phoneticPr fontId="2" type="noConversion"/>
  </si>
  <si>
    <t>신한은행 자동화기기 부담</t>
    <phoneticPr fontId="2" type="noConversion"/>
  </si>
  <si>
    <t>10월 수금정산액 등</t>
    <phoneticPr fontId="2" type="noConversion"/>
  </si>
  <si>
    <t>파주연천축협</t>
    <phoneticPr fontId="2" type="noConversion"/>
  </si>
  <si>
    <t>파주 연천축협 자동화기기 부담</t>
    <phoneticPr fontId="2" type="noConversion"/>
  </si>
  <si>
    <t>소   계</t>
    <phoneticPr fontId="2" type="noConversion"/>
  </si>
  <si>
    <t>합      계</t>
    <phoneticPr fontId="2" type="noConversion"/>
  </si>
  <si>
    <t>8월</t>
    <phoneticPr fontId="2" type="noConversion"/>
  </si>
  <si>
    <t>9월</t>
    <phoneticPr fontId="2" type="noConversion"/>
  </si>
  <si>
    <t>9월 산업 및 가로등</t>
    <phoneticPr fontId="2" type="noConversion"/>
  </si>
  <si>
    <t>당월지침</t>
    <phoneticPr fontId="2" type="noConversion"/>
  </si>
  <si>
    <t>사용량(KWH)</t>
    <phoneticPr fontId="2" type="noConversion"/>
  </si>
  <si>
    <t>산업용 총액</t>
    <phoneticPr fontId="2" type="noConversion"/>
  </si>
  <si>
    <t>검  토</t>
    <phoneticPr fontId="2" type="noConversion"/>
  </si>
  <si>
    <t>모자분리</t>
    <phoneticPr fontId="2" type="noConversion"/>
  </si>
  <si>
    <t>고지서 사용량</t>
    <phoneticPr fontId="2" type="noConversion"/>
  </si>
  <si>
    <t>충당금전입이자비용</t>
    <phoneticPr fontId="2" type="noConversion"/>
  </si>
  <si>
    <t>장기수선충당예치금이자외</t>
    <phoneticPr fontId="2" type="noConversion"/>
  </si>
  <si>
    <t>부과차액외</t>
    <phoneticPr fontId="2" type="noConversion"/>
  </si>
  <si>
    <t>법인세비용</t>
    <phoneticPr fontId="2" type="noConversion"/>
  </si>
  <si>
    <t>지            출</t>
    <phoneticPr fontId="2" type="noConversion"/>
  </si>
  <si>
    <t>2017년 3월분</t>
    <phoneticPr fontId="2" type="noConversion"/>
  </si>
  <si>
    <t>전월(2월)
발생금액</t>
    <phoneticPr fontId="2" type="noConversion"/>
  </si>
  <si>
    <t>당월(3월)
발생금액</t>
    <phoneticPr fontId="2" type="noConversion"/>
  </si>
  <si>
    <t>전월대비
증감</t>
    <phoneticPr fontId="2" type="noConversion"/>
  </si>
  <si>
    <t xml:space="preserve"> </t>
    <phoneticPr fontId="2" type="noConversion"/>
  </si>
  <si>
    <t>감소</t>
    <phoneticPr fontId="2" type="noConversion"/>
  </si>
  <si>
    <t>감소</t>
    <phoneticPr fontId="2" type="noConversion"/>
  </si>
  <si>
    <t>관리비차감적립금에서 \33,169,870원 대체</t>
    <phoneticPr fontId="2" type="noConversion"/>
  </si>
  <si>
    <t>관리비차감적립금에서 \26,064,760원 대체</t>
    <phoneticPr fontId="2" type="noConversion"/>
  </si>
  <si>
    <t>관리비차감적립금에서 \26,578,788원 대체</t>
    <phoneticPr fontId="2" type="noConversion"/>
  </si>
  <si>
    <t>관리비차감적립금에서 \642,510원 대체</t>
    <phoneticPr fontId="2" type="noConversion"/>
  </si>
  <si>
    <t>관리비차감적립금에서 \12,329,720원 대체</t>
    <phoneticPr fontId="2" type="noConversion"/>
  </si>
  <si>
    <t>일</t>
    <phoneticPr fontId="2" type="noConversion"/>
  </si>
  <si>
    <t>청소용역 연차, 퇴직충당금</t>
    <phoneticPr fontId="2" type="noConversion"/>
  </si>
  <si>
    <t>2017년 4월분</t>
    <phoneticPr fontId="2" type="noConversion"/>
  </si>
  <si>
    <t>전월(3월)
발생금액</t>
    <phoneticPr fontId="2" type="noConversion"/>
  </si>
  <si>
    <t>당월(4월)
발생금액</t>
    <phoneticPr fontId="2" type="noConversion"/>
  </si>
  <si>
    <t xml:space="preserve"> </t>
    <phoneticPr fontId="2" type="noConversion"/>
  </si>
  <si>
    <t>관리비차감적립금에서 \33,486,340원 대체</t>
    <phoneticPr fontId="2" type="noConversion"/>
  </si>
  <si>
    <t>관리비차감적립금에서 \458,326원 대체</t>
    <phoneticPr fontId="2" type="noConversion"/>
  </si>
  <si>
    <t>관리비차감적립금에서 \5,230,750원 대체</t>
    <phoneticPr fontId="2" type="noConversion"/>
  </si>
  <si>
    <t>관리비차감적립금에서 \2,229,890원 대체</t>
    <phoneticPr fontId="2" type="noConversion"/>
  </si>
  <si>
    <t>삼우안전관리(관제실)  TEL : 949-8112</t>
    <phoneticPr fontId="2" type="noConversion"/>
  </si>
  <si>
    <t xml:space="preserve">1. 일 반 관 리 비 </t>
    <phoneticPr fontId="2" type="noConversion"/>
  </si>
  <si>
    <r>
      <t>"</t>
    </r>
    <r>
      <rPr>
        <sz val="11"/>
        <rFont val="맑은 고딕"/>
        <family val="3"/>
        <charset val="129"/>
      </rPr>
      <t>=======================================================</t>
    </r>
    <r>
      <rPr>
        <sz val="11"/>
        <color indexed="9"/>
        <rFont val="맑은 고딕"/>
        <family val="3"/>
        <charset val="129"/>
      </rPr>
      <t>"</t>
    </r>
    <phoneticPr fontId="2" type="noConversion"/>
  </si>
  <si>
    <t>요율0.083754</t>
    <phoneticPr fontId="2" type="noConversion"/>
  </si>
  <si>
    <t>항       목</t>
    <phoneticPr fontId="2" type="noConversion"/>
  </si>
  <si>
    <t>금      액</t>
    <phoneticPr fontId="2" type="noConversion"/>
  </si>
  <si>
    <t>135㎡초과</t>
    <phoneticPr fontId="2" type="noConversion"/>
  </si>
  <si>
    <t>부가세</t>
    <phoneticPr fontId="2" type="noConversion"/>
  </si>
  <si>
    <t>산      출      내      역</t>
    <phoneticPr fontId="2" type="noConversion"/>
  </si>
  <si>
    <t>인건비</t>
    <phoneticPr fontId="2" type="noConversion"/>
  </si>
  <si>
    <t>급               여</t>
    <phoneticPr fontId="2" type="noConversion"/>
  </si>
  <si>
    <t>복리후생비</t>
    <phoneticPr fontId="2" type="noConversion"/>
  </si>
  <si>
    <t>계</t>
    <phoneticPr fontId="2" type="noConversion"/>
  </si>
  <si>
    <t>지  출  계</t>
    <phoneticPr fontId="2" type="noConversion"/>
  </si>
  <si>
    <t>위와 같이 결산을 보고합니다.</t>
    <phoneticPr fontId="2" type="noConversion"/>
  </si>
  <si>
    <t>제출(안)자</t>
    <phoneticPr fontId="2" type="noConversion"/>
  </si>
  <si>
    <t>소장 박재원</t>
    <phoneticPr fontId="2" type="noConversion"/>
  </si>
  <si>
    <t>제출일자</t>
    <phoneticPr fontId="2" type="noConversion"/>
  </si>
  <si>
    <t>2017.02.01.</t>
    <phoneticPr fontId="2" type="noConversion"/>
  </si>
  <si>
    <t>공용 소모자재 구입</t>
    <phoneticPr fontId="2" type="noConversion"/>
  </si>
  <si>
    <t>동별</t>
    <phoneticPr fontId="2" type="noConversion"/>
  </si>
  <si>
    <t>라인</t>
    <phoneticPr fontId="2" type="noConversion"/>
  </si>
  <si>
    <t>부과세대수</t>
    <phoneticPr fontId="2" type="noConversion"/>
  </si>
  <si>
    <t>사용량(KWH)</t>
    <phoneticPr fontId="2" type="noConversion"/>
  </si>
  <si>
    <t>세대부과금액(원)</t>
    <phoneticPr fontId="2" type="noConversion"/>
  </si>
  <si>
    <t>사용금액(원)</t>
    <phoneticPr fontId="2" type="noConversion"/>
  </si>
  <si>
    <t>비고</t>
    <phoneticPr fontId="2" type="noConversion"/>
  </si>
  <si>
    <t>202호</t>
    <phoneticPr fontId="2" type="noConversion"/>
  </si>
  <si>
    <t>3~4</t>
    <phoneticPr fontId="2" type="noConversion"/>
  </si>
  <si>
    <t>5~6</t>
    <phoneticPr fontId="2" type="noConversion"/>
  </si>
  <si>
    <t>201호</t>
    <phoneticPr fontId="2" type="noConversion"/>
  </si>
  <si>
    <t>1,2F</t>
    <phoneticPr fontId="2" type="noConversion"/>
  </si>
  <si>
    <t>검침입력</t>
    <phoneticPr fontId="2" type="noConversion"/>
  </si>
  <si>
    <t>2017년 5월분</t>
    <phoneticPr fontId="2" type="noConversion"/>
  </si>
  <si>
    <t>전월(4월)
발생금액</t>
    <phoneticPr fontId="2" type="noConversion"/>
  </si>
  <si>
    <t>당월(5월)
발생금액</t>
    <phoneticPr fontId="2" type="noConversion"/>
  </si>
  <si>
    <t>적  요</t>
    <phoneticPr fontId="2" type="noConversion"/>
  </si>
  <si>
    <t>일  자</t>
    <phoneticPr fontId="2" type="noConversion"/>
  </si>
  <si>
    <t>합  계</t>
    <phoneticPr fontId="2" type="noConversion"/>
  </si>
  <si>
    <t xml:space="preserve"> </t>
    <phoneticPr fontId="2" type="noConversion"/>
  </si>
  <si>
    <t>전월이월</t>
    <phoneticPr fontId="2" type="noConversion"/>
  </si>
  <si>
    <t>수  입</t>
    <phoneticPr fontId="2" type="noConversion"/>
  </si>
  <si>
    <t>잔  액</t>
    <phoneticPr fontId="2" type="noConversion"/>
  </si>
  <si>
    <t>지  출</t>
    <phoneticPr fontId="2" type="noConversion"/>
  </si>
  <si>
    <t>예     금     내     역</t>
    <phoneticPr fontId="2" type="noConversion"/>
  </si>
  <si>
    <t>비  고</t>
    <phoneticPr fontId="2" type="noConversion"/>
  </si>
  <si>
    <t>관리비 입금 외 다수</t>
    <phoneticPr fontId="2" type="noConversion"/>
  </si>
  <si>
    <t>수    익     기    금</t>
    <phoneticPr fontId="2" type="noConversion"/>
  </si>
  <si>
    <t>경비용역 연차, 퇴직충당금</t>
    <phoneticPr fontId="2" type="noConversion"/>
  </si>
  <si>
    <t>보 통 예 금</t>
    <phoneticPr fontId="2" type="noConversion"/>
  </si>
  <si>
    <t>2018.03.31.</t>
    <phoneticPr fontId="2" type="noConversion"/>
  </si>
  <si>
    <t>신 한 은 행</t>
    <phoneticPr fontId="2" type="noConversion"/>
  </si>
  <si>
    <t>장기수선충당예치금</t>
    <phoneticPr fontId="2" type="noConversion"/>
  </si>
  <si>
    <t>2019.02.12</t>
    <phoneticPr fontId="2" type="noConversion"/>
  </si>
  <si>
    <t>농협</t>
    <phoneticPr fontId="2" type="noConversion"/>
  </si>
  <si>
    <t>장기수선충당예치금-예금</t>
    <phoneticPr fontId="2" type="noConversion"/>
  </si>
  <si>
    <t>2019.06.05</t>
    <phoneticPr fontId="2" type="noConversion"/>
  </si>
  <si>
    <t>소                       계</t>
    <phoneticPr fontId="2" type="noConversion"/>
  </si>
  <si>
    <t>월드어린이집 보증금</t>
    <phoneticPr fontId="2" type="noConversion"/>
  </si>
  <si>
    <t>합                     계</t>
    <phoneticPr fontId="2" type="noConversion"/>
  </si>
  <si>
    <t>2017년 6월분</t>
    <phoneticPr fontId="2" type="noConversion"/>
  </si>
  <si>
    <t>전월(5월)
발생금액</t>
    <phoneticPr fontId="2" type="noConversion"/>
  </si>
  <si>
    <t>당월(6월)
발생금액</t>
    <phoneticPr fontId="2" type="noConversion"/>
  </si>
  <si>
    <t>인건비(기전과장 5/15입사), 잡비 증가</t>
    <phoneticPr fontId="2" type="noConversion"/>
  </si>
  <si>
    <t>공용자재 증가</t>
    <phoneticPr fontId="2" type="noConversion"/>
  </si>
  <si>
    <t>화재보험료 갱신에 따른 증가
(2017.05.22.~ 2018.05.22.)</t>
    <phoneticPr fontId="2" type="noConversion"/>
  </si>
  <si>
    <t>5월분 참석수당 감소 및 간식비 증가</t>
    <phoneticPr fontId="2" type="noConversion"/>
  </si>
  <si>
    <t xml:space="preserve">인원 변동에 따른 4대보험 정산액 증가 </t>
    <phoneticPr fontId="2" type="noConversion"/>
  </si>
  <si>
    <t>미납집계표</t>
  </si>
  <si>
    <t>동    호 : 201 동 101 호 ~ 8888 동 113 호</t>
  </si>
  <si>
    <t>개월수</t>
  </si>
  <si>
    <t>세대수</t>
  </si>
  <si>
    <t>부과액</t>
  </si>
  <si>
    <t>연체료</t>
  </si>
  <si>
    <t>미수합계</t>
  </si>
  <si>
    <t>비고</t>
  </si>
  <si>
    <t>합계</t>
  </si>
  <si>
    <t>부과년월 : 1900년 01월 ~ 2017년 05월</t>
    <phoneticPr fontId="2" type="noConversion"/>
  </si>
  <si>
    <t>전월 미수내역</t>
    <phoneticPr fontId="2" type="noConversion"/>
  </si>
  <si>
    <t>당월 미수내역</t>
    <phoneticPr fontId="2" type="noConversion"/>
  </si>
  <si>
    <t>전월 미수내역</t>
    <phoneticPr fontId="2" type="noConversion"/>
  </si>
  <si>
    <t>당월 미수내역</t>
    <phoneticPr fontId="2" type="noConversion"/>
  </si>
  <si>
    <t>전월대비
 증감액</t>
    <phoneticPr fontId="2" type="noConversion"/>
  </si>
  <si>
    <t>2017년 7월분</t>
    <phoneticPr fontId="2" type="noConversion"/>
  </si>
  <si>
    <t>부 가 세 (VAT)</t>
    <phoneticPr fontId="2" type="noConversion"/>
  </si>
  <si>
    <t>잔             액</t>
    <phoneticPr fontId="2" type="noConversion"/>
  </si>
  <si>
    <t>수              입</t>
    <phoneticPr fontId="2" type="noConversion"/>
  </si>
  <si>
    <t>금           액</t>
    <phoneticPr fontId="2" type="noConversion"/>
  </si>
  <si>
    <t>"</t>
    <phoneticPr fontId="2" type="noConversion"/>
  </si>
  <si>
    <t>광고료,재활용매각 수입계</t>
    <phoneticPr fontId="2" type="noConversion"/>
  </si>
  <si>
    <t>해솔마을 2단지 월드메르디앙아파트 입주자대표회의</t>
    <phoneticPr fontId="2" type="noConversion"/>
  </si>
  <si>
    <t>전월(6월)
발생금액</t>
    <phoneticPr fontId="2" type="noConversion"/>
  </si>
  <si>
    <t>당월(7월)
발생금액</t>
    <phoneticPr fontId="2" type="noConversion"/>
  </si>
  <si>
    <t>도서인쇄비, 잡비 감소</t>
    <phoneticPr fontId="2" type="noConversion"/>
  </si>
  <si>
    <t>공용자재 구입 감소</t>
    <phoneticPr fontId="2" type="noConversion"/>
  </si>
  <si>
    <t>7월분 참석수당 및 식대비 감소</t>
    <phoneticPr fontId="2" type="noConversion"/>
  </si>
  <si>
    <t>부과년월 : 1900년 01월 ~ 2017년 06월</t>
  </si>
  <si>
    <t>기준결산일 : 2017년 08월 17일</t>
  </si>
  <si>
    <t>후연체료</t>
  </si>
  <si>
    <t>연체료계</t>
  </si>
  <si>
    <t>자동이체 할인</t>
    <phoneticPr fontId="2" type="noConversion"/>
  </si>
  <si>
    <t>중계기 전기료</t>
    <phoneticPr fontId="2" type="noConversion"/>
  </si>
  <si>
    <t>알뜰장 전기료</t>
    <phoneticPr fontId="2" type="noConversion"/>
  </si>
  <si>
    <t xml:space="preserve">4) 공동전기료 </t>
    <phoneticPr fontId="2" type="noConversion"/>
  </si>
  <si>
    <t>업 체 분</t>
    <phoneticPr fontId="2" type="noConversion"/>
  </si>
  <si>
    <t>엘지유플러스, 케이티 중계기 전기료</t>
    <phoneticPr fontId="2" type="noConversion"/>
  </si>
  <si>
    <t xml:space="preserve"> </t>
    <phoneticPr fontId="2" type="noConversion"/>
  </si>
  <si>
    <t>가) 산출내역:  발생금액 ÷ 공급면적 =부과단가</t>
    <phoneticPr fontId="2" type="noConversion"/>
  </si>
  <si>
    <t>우리은행 자동이체 할인액</t>
    <phoneticPr fontId="2" type="noConversion"/>
  </si>
  <si>
    <t>인터넷업체외</t>
    <phoneticPr fontId="2" type="noConversion"/>
  </si>
  <si>
    <t>2017년 8월분</t>
    <phoneticPr fontId="2" type="noConversion"/>
  </si>
  <si>
    <t>전월(7월)
발생금액</t>
    <phoneticPr fontId="2" type="noConversion"/>
  </si>
  <si>
    <t>당월(8월)
발생금액</t>
    <phoneticPr fontId="2" type="noConversion"/>
  </si>
  <si>
    <t>증가</t>
    <phoneticPr fontId="2" type="noConversion"/>
  </si>
  <si>
    <t>도서인쇄비, 교육훈련비 증가</t>
    <phoneticPr fontId="2" type="noConversion"/>
  </si>
  <si>
    <t>8월분 대표회의 식대 증가</t>
    <phoneticPr fontId="2" type="noConversion"/>
  </si>
  <si>
    <t>7/21~8/15 메인 수도검침 계산으로 인한 감소(7일간)</t>
    <phoneticPr fontId="2" type="noConversion"/>
  </si>
  <si>
    <t>일  자</t>
    <phoneticPr fontId="2" type="noConversion"/>
  </si>
  <si>
    <t>적  요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</si>
  <si>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</si>
  <si>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</si>
  <si>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</si>
  <si>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전월이월</t>
    <phoneticPr fontId="2" type="noConversion"/>
  </si>
  <si>
    <t>합   계</t>
    <phoneticPr fontId="2" type="noConversion"/>
  </si>
  <si>
    <t>부과년월 : 1900년 01월 ~ 2017년 07월</t>
    <phoneticPr fontId="2" type="noConversion"/>
  </si>
  <si>
    <t>2017년 9월 13일 현재</t>
    <phoneticPr fontId="2" type="noConversion"/>
  </si>
  <si>
    <t>부과년월 : 1900년 01월 ~ 2017년 07월</t>
  </si>
  <si>
    <t>기준결산일 : 2017년 09월 18일</t>
  </si>
  <si>
    <t>미수개월수</t>
    <phoneticPr fontId="2" type="noConversion"/>
  </si>
  <si>
    <t>2017년 8월 31일 기준(부과액 기준)</t>
    <phoneticPr fontId="2" type="noConversion"/>
  </si>
  <si>
    <t>세대수</t>
    <phoneticPr fontId="2" type="noConversion"/>
  </si>
  <si>
    <t>금  액</t>
    <phoneticPr fontId="2" type="noConversion"/>
  </si>
  <si>
    <t>1개월</t>
    <phoneticPr fontId="2" type="noConversion"/>
  </si>
  <si>
    <t>2개월</t>
    <phoneticPr fontId="2" type="noConversion"/>
  </si>
  <si>
    <t>3개월</t>
    <phoneticPr fontId="2" type="noConversion"/>
  </si>
  <si>
    <t>4개월</t>
    <phoneticPr fontId="2" type="noConversion"/>
  </si>
  <si>
    <t>5개월</t>
    <phoneticPr fontId="2" type="noConversion"/>
  </si>
  <si>
    <t>계</t>
    <phoneticPr fontId="2" type="noConversion"/>
  </si>
  <si>
    <t>미수(체납)관리비 현황(2017년 10월 10일 기준)</t>
    <phoneticPr fontId="2" type="noConversion"/>
  </si>
  <si>
    <t xml:space="preserve">  ㈜경보(17. 9.  1 ~ 19. 8. 31)</t>
    <phoneticPr fontId="2" type="noConversion"/>
  </si>
  <si>
    <t>수선비</t>
    <phoneticPr fontId="2" type="noConversion"/>
  </si>
  <si>
    <t>* 10/12 내용증명 발송세대 (15세대) 8,412,820원</t>
    <phoneticPr fontId="2" type="noConversion"/>
  </si>
  <si>
    <t>2017년 9월분</t>
    <phoneticPr fontId="2" type="noConversion"/>
  </si>
  <si>
    <t>전월(8월)
발생금액</t>
    <phoneticPr fontId="2" type="noConversion"/>
  </si>
  <si>
    <t>당월(9월)
발생금액</t>
    <phoneticPr fontId="2" type="noConversion"/>
  </si>
  <si>
    <t>인원 변동에 따른 4대보험 정산액 감소</t>
    <phoneticPr fontId="2" type="noConversion"/>
  </si>
  <si>
    <t>복리후생비, 잡비 등 증가</t>
    <phoneticPr fontId="2" type="noConversion"/>
  </si>
  <si>
    <t>업체변경으로 인한 증가</t>
    <phoneticPr fontId="2" type="noConversion"/>
  </si>
  <si>
    <t>공용로비폰, 승강기 긴급보수비 등 증가</t>
    <phoneticPr fontId="2" type="noConversion"/>
  </si>
  <si>
    <t>9월분 대표회의 참석수당 및 식대 증가</t>
    <phoneticPr fontId="2" type="noConversion"/>
  </si>
  <si>
    <t>일</t>
    <phoneticPr fontId="2" type="noConversion"/>
  </si>
  <si>
    <t>2017년 10월 10일 기준(부과액 기준)</t>
    <phoneticPr fontId="2" type="noConversion"/>
  </si>
  <si>
    <t xml:space="preserve"> </t>
    <phoneticPr fontId="2" type="noConversion"/>
  </si>
  <si>
    <t>* 11/3 내용증명 발송세대 (23세대) 11,993,180원</t>
    <phoneticPr fontId="2" type="noConversion"/>
  </si>
  <si>
    <t>미수(체납)관리비 현황(2017년 11월 15일 기준)</t>
    <phoneticPr fontId="2" type="noConversion"/>
  </si>
  <si>
    <t>2017년 10월분</t>
    <phoneticPr fontId="2" type="noConversion"/>
  </si>
  <si>
    <t>전월(9월)
발생금액</t>
    <phoneticPr fontId="2" type="noConversion"/>
  </si>
  <si>
    <t>당월(10월)
발생금액</t>
    <phoneticPr fontId="2" type="noConversion"/>
  </si>
  <si>
    <t>선거관리위원회 운영비</t>
    <phoneticPr fontId="2" type="noConversion"/>
  </si>
  <si>
    <t>복리후생비, 잡비 등 감소</t>
    <phoneticPr fontId="2" type="noConversion"/>
  </si>
  <si>
    <t>10월분 참석수당 및 식대 감소</t>
    <phoneticPr fontId="2" type="noConversion"/>
  </si>
  <si>
    <t>10월분 참석수당 및 식대 발생</t>
    <phoneticPr fontId="2" type="noConversion"/>
  </si>
  <si>
    <t>관리비 부과 비교표</t>
    <phoneticPr fontId="2" type="noConversion"/>
  </si>
  <si>
    <t>인원 변동에 따른 4대보험 정산액 증가</t>
    <phoneticPr fontId="2" type="noConversion"/>
  </si>
  <si>
    <t>인원 변동에 따른 4대보험 정산액 증가</t>
    <phoneticPr fontId="2" type="noConversion"/>
  </si>
  <si>
    <t>공용자재비 감소</t>
    <phoneticPr fontId="2" type="noConversion"/>
  </si>
  <si>
    <t xml:space="preserve"> </t>
    <phoneticPr fontId="2" type="noConversion"/>
  </si>
  <si>
    <t>2017년 11월분</t>
    <phoneticPr fontId="2" type="noConversion"/>
  </si>
  <si>
    <t>전월(10월)
발생금액</t>
    <phoneticPr fontId="2" type="noConversion"/>
  </si>
  <si>
    <t>당월(11월)
발생금액</t>
    <phoneticPr fontId="2" type="noConversion"/>
  </si>
  <si>
    <t>증가</t>
    <phoneticPr fontId="2" type="noConversion"/>
  </si>
  <si>
    <t>사무용품비, 제세공과금, 교육훈련비 증가</t>
    <phoneticPr fontId="2" type="noConversion"/>
  </si>
  <si>
    <t>11월분 참석수당 및 식대 증가</t>
    <phoneticPr fontId="2" type="noConversion"/>
  </si>
  <si>
    <t>202동, 204동대표 해임투표 및 
주택관리업자 재계약 서면동의서 접수로 
인한 참석수당 및 식대 증가</t>
    <phoneticPr fontId="2" type="noConversion"/>
  </si>
  <si>
    <t>사용량에 따라 변동</t>
    <phoneticPr fontId="2" type="noConversion"/>
  </si>
  <si>
    <t>공용자재비 증가</t>
    <phoneticPr fontId="2" type="noConversion"/>
  </si>
  <si>
    <t>미수(체납)관리비 현황(2017년 12월 19일 기준)</t>
    <phoneticPr fontId="2" type="noConversion"/>
  </si>
  <si>
    <t>2017년 11월 15일 기준(부과액 기준)</t>
    <phoneticPr fontId="2" type="noConversion"/>
  </si>
  <si>
    <t xml:space="preserve"> </t>
    <phoneticPr fontId="2" type="noConversion"/>
  </si>
  <si>
    <t>6개월</t>
    <phoneticPr fontId="2" type="noConversion"/>
  </si>
  <si>
    <t>* 12/5 내용증명 발송세대 (22세대) 9,890,250원</t>
    <phoneticPr fontId="2" type="noConversion"/>
  </si>
  <si>
    <t>총 사용량</t>
    <phoneticPr fontId="2" type="noConversion"/>
  </si>
  <si>
    <t>보육시설</t>
    <phoneticPr fontId="2" type="noConversion"/>
  </si>
  <si>
    <t>잉 여 금
(누계)</t>
    <phoneticPr fontId="2" type="noConversion"/>
  </si>
  <si>
    <t>203호, 204호</t>
    <phoneticPr fontId="2" type="noConversion"/>
  </si>
  <si>
    <t>승강기 사용료 변동사항</t>
    <phoneticPr fontId="2" type="noConversion"/>
  </si>
  <si>
    <t>해당월 2017년 12월분</t>
    <phoneticPr fontId="2" type="noConversion"/>
  </si>
  <si>
    <t>신청일</t>
    <phoneticPr fontId="2" type="noConversion"/>
  </si>
  <si>
    <t>동호수</t>
    <phoneticPr fontId="2" type="noConversion"/>
  </si>
  <si>
    <t>성  명</t>
    <phoneticPr fontId="2" type="noConversion"/>
  </si>
  <si>
    <t>연락처</t>
    <phoneticPr fontId="2" type="noConversion"/>
  </si>
  <si>
    <t>내  용</t>
    <phoneticPr fontId="2" type="noConversion"/>
  </si>
  <si>
    <t>205-204</t>
    <phoneticPr fontId="2" type="noConversion"/>
  </si>
  <si>
    <t>김상구</t>
    <phoneticPr fontId="2" type="noConversion"/>
  </si>
  <si>
    <t>010-2343-7203</t>
    <phoneticPr fontId="2" type="noConversion"/>
  </si>
  <si>
    <t>기존 203호(2세대) 부과→ 203호, 204호도 각각 부과 요청</t>
    <phoneticPr fontId="2" type="noConversion"/>
  </si>
  <si>
    <t>2017년 12월 19일 기준(부과액 기준)</t>
    <phoneticPr fontId="2" type="noConversion"/>
  </si>
  <si>
    <t xml:space="preserve"> </t>
    <phoneticPr fontId="2" type="noConversion"/>
  </si>
  <si>
    <t>* 1/5 내용증명 발송세대 (29세대) 11,842,110원</t>
    <phoneticPr fontId="2" type="noConversion"/>
  </si>
  <si>
    <t>2017년 12월분</t>
    <phoneticPr fontId="2" type="noConversion"/>
  </si>
  <si>
    <t>전월(11월)
발생금액</t>
    <phoneticPr fontId="2" type="noConversion"/>
  </si>
  <si>
    <t>증가</t>
    <phoneticPr fontId="2" type="noConversion"/>
  </si>
  <si>
    <t>식대등복리후생비, 제세공과금, 감가상각비 증가</t>
    <phoneticPr fontId="2" type="noConversion"/>
  </si>
  <si>
    <t>12월분 참석수당 증가</t>
    <phoneticPr fontId="2" type="noConversion"/>
  </si>
  <si>
    <t>미수(체납)관리비 현황(2018년 1월 16일 기준)</t>
    <phoneticPr fontId="2" type="noConversion"/>
  </si>
  <si>
    <t>신한(운정)</t>
    <phoneticPr fontId="2" type="noConversion"/>
  </si>
  <si>
    <t xml:space="preserve">1. 장기수선충당금(예금, 적금) 만기 예정 보고건. </t>
    <phoneticPr fontId="2" type="noConversion"/>
  </si>
  <si>
    <t>우리(관리비)</t>
    <phoneticPr fontId="2" type="noConversion"/>
  </si>
  <si>
    <t>예금</t>
    <phoneticPr fontId="2" type="noConversion"/>
  </si>
  <si>
    <t>1.3, 1.7</t>
    <phoneticPr fontId="2" type="noConversion"/>
  </si>
  <si>
    <t>영업점 방문</t>
    <phoneticPr fontId="2" type="noConversion"/>
  </si>
  <si>
    <t>2018.03.21.</t>
    <phoneticPr fontId="2" type="noConversion"/>
  </si>
  <si>
    <t xml:space="preserve">  1) 예치현황</t>
    <phoneticPr fontId="2" type="noConversion"/>
  </si>
  <si>
    <t xml:space="preserve">  2)  은행별 정기예금 및 정기적금 이자률 비교표(2018/01/17현재)</t>
    <phoneticPr fontId="2" type="noConversion"/>
  </si>
  <si>
    <t xml:space="preserve">  3) 신규 예금 245,219,256원(예정금액), 신규 적금 2,516,950원 </t>
    <phoneticPr fontId="2" type="noConversion"/>
  </si>
  <si>
    <t>기타 사항</t>
    <phoneticPr fontId="2" type="noConversion"/>
  </si>
  <si>
    <t>2017년 이익잉여금 처분 예상</t>
    <phoneticPr fontId="2" type="noConversion"/>
  </si>
  <si>
    <t>계</t>
    <phoneticPr fontId="2" type="noConversion"/>
  </si>
  <si>
    <t>제      수      당</t>
    <phoneticPr fontId="2" type="noConversion"/>
  </si>
  <si>
    <t>▶ 자격수당, 야간근무수당, 직책수당, 근속수당외-신규 방화수당포함</t>
    <phoneticPr fontId="2" type="noConversion"/>
  </si>
  <si>
    <t>연차충당적립액</t>
    <phoneticPr fontId="2" type="noConversion"/>
  </si>
  <si>
    <t>퇴직충당적립금</t>
    <phoneticPr fontId="2" type="noConversion"/>
  </si>
  <si>
    <t>▶( 평균임금+연차)*3/92*30/12</t>
    <phoneticPr fontId="2" type="noConversion"/>
  </si>
  <si>
    <t>식대등복리후생비</t>
    <phoneticPr fontId="2" type="noConversion"/>
  </si>
  <si>
    <t>▶ 식대 보조비,야간근로자 특수건강검진비,하계휴가비지원금</t>
    <phoneticPr fontId="2" type="noConversion"/>
  </si>
  <si>
    <t>국    민   연    금</t>
    <phoneticPr fontId="2" type="noConversion"/>
  </si>
  <si>
    <t>▶ 주민 부담분(급여*4.5%)</t>
    <phoneticPr fontId="2" type="noConversion"/>
  </si>
  <si>
    <t>건   강    보    험</t>
    <phoneticPr fontId="2" type="noConversion"/>
  </si>
  <si>
    <t xml:space="preserve">산 재 . 고 용 </t>
    <phoneticPr fontId="2" type="noConversion"/>
  </si>
  <si>
    <t>▶ 산재·고용보험료</t>
    <phoneticPr fontId="2" type="noConversion"/>
  </si>
  <si>
    <t>여 비 교 통 비</t>
    <phoneticPr fontId="2" type="noConversion"/>
  </si>
  <si>
    <t xml:space="preserve"> </t>
    <phoneticPr fontId="2" type="noConversion"/>
  </si>
  <si>
    <t>▶ 자재구입 및 은행, 우체국 업무 외</t>
    <phoneticPr fontId="2" type="noConversion"/>
  </si>
  <si>
    <t>통     신     비</t>
    <phoneticPr fontId="2" type="noConversion"/>
  </si>
  <si>
    <t xml:space="preserve"> </t>
    <phoneticPr fontId="2" type="noConversion"/>
  </si>
  <si>
    <t xml:space="preserve">▶ 전화요금(사무실2대외), FAX 1대 </t>
    <phoneticPr fontId="2" type="noConversion"/>
  </si>
  <si>
    <t>우     편     료</t>
    <phoneticPr fontId="2" type="noConversion"/>
  </si>
  <si>
    <t xml:space="preserve">▶ 등기발송, 장기체납세대 내용증명등 </t>
    <phoneticPr fontId="2" type="noConversion"/>
  </si>
  <si>
    <t>도 서 인 쇄 비</t>
    <phoneticPr fontId="2" type="noConversion"/>
  </si>
  <si>
    <t xml:space="preserve"> </t>
    <phoneticPr fontId="2" type="noConversion"/>
  </si>
  <si>
    <t>▶ 전산대여료, 부과내역서대금, 디지털 안내방송비등</t>
    <phoneticPr fontId="2" type="noConversion"/>
  </si>
  <si>
    <t>사무용품비,관리용품소모품비</t>
    <phoneticPr fontId="2" type="noConversion"/>
  </si>
  <si>
    <t>▶ 복사용지, 복사지, 종이컵등</t>
    <phoneticPr fontId="2" type="noConversion"/>
  </si>
  <si>
    <t>감가상각비</t>
    <phoneticPr fontId="2" type="noConversion"/>
  </si>
  <si>
    <t>제 세 공 과 금</t>
    <phoneticPr fontId="2" type="noConversion"/>
  </si>
  <si>
    <t>▶ 도시가스 사용료(관리동, 노인정, 관제실) 납부</t>
    <phoneticPr fontId="2" type="noConversion"/>
  </si>
  <si>
    <t>피복비</t>
    <phoneticPr fontId="2" type="noConversion"/>
  </si>
  <si>
    <t>▶ 전직원 동복구입비</t>
    <phoneticPr fontId="2" type="noConversion"/>
  </si>
  <si>
    <t>잡              비</t>
    <phoneticPr fontId="2" type="noConversion"/>
  </si>
  <si>
    <t>▶ 손님접대용 커피, 작업시 직원 간식비 등</t>
    <phoneticPr fontId="2" type="noConversion"/>
  </si>
  <si>
    <t>회계감사비</t>
    <phoneticPr fontId="2" type="noConversion"/>
  </si>
  <si>
    <t>합             계</t>
    <phoneticPr fontId="2" type="noConversion"/>
  </si>
  <si>
    <r>
      <rPr>
        <sz val="25"/>
        <rFont val="맑은 고딕"/>
        <family val="3"/>
        <charset val="129"/>
      </rPr>
      <t>◆</t>
    </r>
    <r>
      <rPr>
        <sz val="25"/>
        <rFont val="돋움"/>
        <family val="3"/>
        <charset val="129"/>
      </rPr>
      <t xml:space="preserve"> 공지사항 </t>
    </r>
    <r>
      <rPr>
        <sz val="25"/>
        <rFont val="맑은 고딕"/>
        <family val="3"/>
        <charset val="129"/>
      </rPr>
      <t>◆</t>
    </r>
    <phoneticPr fontId="2" type="noConversion"/>
  </si>
  <si>
    <t xml:space="preserve">   2018년 2월 정기대표회의에서 2017년 이익잉여금 처분액 중 입주자 등이 기여한 수입</t>
    <phoneticPr fontId="2" type="noConversion"/>
  </si>
  <si>
    <t xml:space="preserve">159,477,430원을 관리비차감적립금으로 전환하기로 의결되어 2018년 1월분 부터 12월분까지 </t>
    <phoneticPr fontId="2" type="noConversion"/>
  </si>
  <si>
    <t>차감금액</t>
    <phoneticPr fontId="2" type="noConversion"/>
  </si>
  <si>
    <t>비 고</t>
    <phoneticPr fontId="2" type="noConversion"/>
  </si>
  <si>
    <t>청소용역비</t>
    <phoneticPr fontId="2" type="noConversion"/>
  </si>
  <si>
    <t>공용소모자재 등</t>
    <phoneticPr fontId="2" type="noConversion"/>
  </si>
  <si>
    <t>합  계</t>
    <phoneticPr fontId="2" type="noConversion"/>
  </si>
  <si>
    <t>"-관리비 차감 전, 후 면적별 부과액 비교표-"</t>
    <phoneticPr fontId="2" type="noConversion"/>
  </si>
  <si>
    <t>항  목</t>
    <phoneticPr fontId="2" type="noConversion"/>
  </si>
  <si>
    <t>세대수</t>
    <phoneticPr fontId="2" type="noConversion"/>
  </si>
  <si>
    <t>㎡</t>
    <phoneticPr fontId="2" type="noConversion"/>
  </si>
  <si>
    <t>관리비 차감 전</t>
    <phoneticPr fontId="2" type="noConversion"/>
  </si>
  <si>
    <t>관리비 차감후</t>
    <phoneticPr fontId="2" type="noConversion"/>
  </si>
  <si>
    <t>세대당</t>
    <phoneticPr fontId="2" type="noConversion"/>
  </si>
  <si>
    <t>단가(㎡)</t>
    <phoneticPr fontId="2" type="noConversion"/>
  </si>
  <si>
    <t>세대당부과액</t>
    <phoneticPr fontId="2" type="noConversion"/>
  </si>
  <si>
    <t>총부과금액</t>
    <phoneticPr fontId="2" type="noConversion"/>
  </si>
  <si>
    <t>단가(㎡)</t>
    <phoneticPr fontId="2" type="noConversion"/>
  </si>
  <si>
    <t>차감액</t>
    <phoneticPr fontId="2" type="noConversion"/>
  </si>
  <si>
    <t>계</t>
    <phoneticPr fontId="2" type="noConversion"/>
  </si>
  <si>
    <t>항  목</t>
    <phoneticPr fontId="2" type="noConversion"/>
  </si>
  <si>
    <t>세대수</t>
    <phoneticPr fontId="2" type="noConversion"/>
  </si>
  <si>
    <t>㎡</t>
    <phoneticPr fontId="2" type="noConversion"/>
  </si>
  <si>
    <t>관리비 차감 전</t>
    <phoneticPr fontId="2" type="noConversion"/>
  </si>
  <si>
    <t>관리비 차감후</t>
    <phoneticPr fontId="2" type="noConversion"/>
  </si>
  <si>
    <t>세대당</t>
    <phoneticPr fontId="2" type="noConversion"/>
  </si>
  <si>
    <t>청소용역비</t>
    <phoneticPr fontId="2" type="noConversion"/>
  </si>
  <si>
    <t>수선유지비</t>
    <phoneticPr fontId="2" type="noConversion"/>
  </si>
  <si>
    <t>▶ 엔진송풍기, 산소농도측정기</t>
    <phoneticPr fontId="2" type="noConversion"/>
  </si>
  <si>
    <t>▶ 일근직-통상임금/209*8*해당연차수, 기전실-통상임금/288.96*9.5*해당연차수</t>
    <phoneticPr fontId="2" type="noConversion"/>
  </si>
  <si>
    <t>㈜피누스이앤씨(18. 1. 1 ~ 18. 12. 31)</t>
    <phoneticPr fontId="2" type="noConversion"/>
  </si>
  <si>
    <t>㈜삼우안전관리(18. 1. 1 ~ 18. 12. 31)</t>
    <phoneticPr fontId="2" type="noConversion"/>
  </si>
  <si>
    <t>관리비차감적립금 대체</t>
    <phoneticPr fontId="2" type="noConversion"/>
  </si>
  <si>
    <t>관리비차감적립금 대체</t>
    <phoneticPr fontId="2" type="noConversion"/>
  </si>
  <si>
    <t>시설유지비</t>
    <phoneticPr fontId="2" type="noConversion"/>
  </si>
  <si>
    <t>승강기 정밀, 정기점검비(년1회)</t>
    <phoneticPr fontId="2" type="noConversion"/>
  </si>
  <si>
    <t>소방안전점검비(년1회)</t>
    <phoneticPr fontId="2" type="noConversion"/>
  </si>
  <si>
    <t>물탱크청소비(년2회)</t>
    <phoneticPr fontId="2" type="noConversion"/>
  </si>
  <si>
    <t>놀이터정기검사(2년1회)</t>
    <phoneticPr fontId="2" type="noConversion"/>
  </si>
  <si>
    <t>건축물 정밀점검비(3년1회)</t>
    <phoneticPr fontId="2" type="noConversion"/>
  </si>
  <si>
    <t>대원종합관리㈜(18. 1. 1 ~ 20.12.31)</t>
    <phoneticPr fontId="2" type="noConversion"/>
  </si>
  <si>
    <t xml:space="preserve"> </t>
    <phoneticPr fontId="2" type="noConversion"/>
  </si>
  <si>
    <t xml:space="preserve"> 가) 면적별 75.65에서 120원씩 부과 (관리규약 및 장기수선수립 계획에 의해 2018년 2월 1일부터 인상적용.)</t>
    <phoneticPr fontId="2" type="noConversion"/>
  </si>
  <si>
    <t>13. 수도료</t>
    <phoneticPr fontId="2" type="noConversion"/>
  </si>
  <si>
    <t>14. 전기료</t>
    <phoneticPr fontId="2" type="noConversion"/>
  </si>
  <si>
    <t xml:space="preserve">1) 산출기간 : 2018년 </t>
    <phoneticPr fontId="2" type="noConversion"/>
  </si>
  <si>
    <t xml:space="preserve">2) 산출기간 : 2018년 </t>
    <phoneticPr fontId="2" type="noConversion"/>
  </si>
  <si>
    <t>5) 승강기 전기료(라인별 승강기 전기 사용량에 따라 부과)</t>
    <phoneticPr fontId="2" type="noConversion"/>
  </si>
  <si>
    <t>전월지침</t>
    <phoneticPr fontId="2" type="noConversion"/>
  </si>
  <si>
    <t>금월지침</t>
    <phoneticPr fontId="2" type="noConversion"/>
  </si>
  <si>
    <t>1~2</t>
    <phoneticPr fontId="2" type="noConversion"/>
  </si>
  <si>
    <t>2F</t>
    <phoneticPr fontId="2" type="noConversion"/>
  </si>
  <si>
    <t>7~8</t>
    <phoneticPr fontId="2" type="noConversion"/>
  </si>
  <si>
    <t>204호</t>
    <phoneticPr fontId="2" type="noConversion"/>
  </si>
  <si>
    <t>206호</t>
    <phoneticPr fontId="2" type="noConversion"/>
  </si>
  <si>
    <t>2018년 2월분</t>
    <phoneticPr fontId="2" type="noConversion"/>
  </si>
  <si>
    <t>교육훈련비, 사무용품비 감소</t>
    <phoneticPr fontId="2" type="noConversion"/>
  </si>
  <si>
    <t>관리규약 및 장기수선수립 계획에 의해 2월1일부터 인상</t>
    <phoneticPr fontId="2" type="noConversion"/>
  </si>
  <si>
    <t>2월분 참석수당 증가</t>
    <phoneticPr fontId="2" type="noConversion"/>
  </si>
  <si>
    <t>미수개월수</t>
    <phoneticPr fontId="2" type="noConversion"/>
  </si>
  <si>
    <t>세대수</t>
    <phoneticPr fontId="2" type="noConversion"/>
  </si>
  <si>
    <t>금  액</t>
    <phoneticPr fontId="2" type="noConversion"/>
  </si>
  <si>
    <t>1개월</t>
    <phoneticPr fontId="2" type="noConversion"/>
  </si>
  <si>
    <t>2개월</t>
    <phoneticPr fontId="2" type="noConversion"/>
  </si>
  <si>
    <t>3개월</t>
    <phoneticPr fontId="2" type="noConversion"/>
  </si>
  <si>
    <t>4개월</t>
    <phoneticPr fontId="2" type="noConversion"/>
  </si>
  <si>
    <t xml:space="preserve"> </t>
    <phoneticPr fontId="2" type="noConversion"/>
  </si>
  <si>
    <t>5개월</t>
    <phoneticPr fontId="2" type="noConversion"/>
  </si>
  <si>
    <t>계</t>
    <phoneticPr fontId="2" type="noConversion"/>
  </si>
  <si>
    <t>미수(체납)관리비 현황(2018년 3월 14일 기준)</t>
    <phoneticPr fontId="2" type="noConversion"/>
  </si>
  <si>
    <t>2017년 2월 14일 기준(부과액 기준)</t>
    <phoneticPr fontId="2" type="noConversion"/>
  </si>
  <si>
    <t>* 3/5 내용증명 발송세대 (22세대) 8,398,852원</t>
    <phoneticPr fontId="2" type="noConversion"/>
  </si>
  <si>
    <t>2018년</t>
    <phoneticPr fontId="2" type="noConversion"/>
  </si>
  <si>
    <t>성산산업개발(18. 3. 1 ~ 19. 2. 28)</t>
    <phoneticPr fontId="2" type="noConversion"/>
  </si>
  <si>
    <t>감면:47세대</t>
    <phoneticPr fontId="2" type="noConversion"/>
  </si>
  <si>
    <r>
      <t>세무업무대행비-</t>
    </r>
    <r>
      <rPr>
        <sz val="6"/>
        <rFont val="맑은고딕"/>
        <family val="3"/>
        <charset val="129"/>
      </rPr>
      <t xml:space="preserve">아파트세무주치의외 </t>
    </r>
    <phoneticPr fontId="2" type="noConversion"/>
  </si>
  <si>
    <t>미수(체납)관리비 현황(2018년 4월 11일 기준)</t>
    <phoneticPr fontId="2" type="noConversion"/>
  </si>
  <si>
    <t>2017년 3월 14일 기준(부과액 기준)</t>
    <phoneticPr fontId="2" type="noConversion"/>
  </si>
  <si>
    <t>* 4/5 내용증명 발송세대 (23세대) 11,042,200원</t>
    <phoneticPr fontId="2" type="noConversion"/>
  </si>
  <si>
    <t xml:space="preserve"> ㈜소방동우회(18. 04. 20. ~ 19. 04. 19.) </t>
    <phoneticPr fontId="2" type="noConversion"/>
  </si>
  <si>
    <t>승강기 정기점검 관련 긴급보수</t>
    <phoneticPr fontId="2" type="noConversion"/>
  </si>
  <si>
    <t>204동 1호기 메인 PCB저장품 및 카내부 기판 교체</t>
    <phoneticPr fontId="2" type="noConversion"/>
  </si>
  <si>
    <t>13. 수도료</t>
    <phoneticPr fontId="2" type="noConversion"/>
  </si>
  <si>
    <t>14. 전  기  료  -----------------------------------------------------------------------</t>
    <phoneticPr fontId="2" type="noConversion"/>
  </si>
  <si>
    <t>18. 수익사업기금 내역서</t>
    <phoneticPr fontId="2" type="noConversion"/>
  </si>
  <si>
    <t>2020.04.02</t>
    <phoneticPr fontId="2" type="noConversion"/>
  </si>
  <si>
    <t>2019.03.31.</t>
    <phoneticPr fontId="2" type="noConversion"/>
  </si>
  <si>
    <t>2020.03.21.</t>
    <phoneticPr fontId="2" type="noConversion"/>
  </si>
  <si>
    <t>2019.04.17</t>
    <phoneticPr fontId="2" type="noConversion"/>
  </si>
  <si>
    <t>2020.04.02.</t>
    <phoneticPr fontId="2" type="noConversion"/>
  </si>
  <si>
    <t>일자리안정자금수익</t>
    <phoneticPr fontId="2" type="noConversion"/>
  </si>
  <si>
    <t>미화원 지원금</t>
    <phoneticPr fontId="2" type="noConversion"/>
  </si>
  <si>
    <t xml:space="preserve"> </t>
    <phoneticPr fontId="2" type="noConversion"/>
  </si>
  <si>
    <t>2018년 4월분</t>
    <phoneticPr fontId="2" type="noConversion"/>
  </si>
  <si>
    <t>미수(체납)관리비 현황(2018년 5월 11일 기준)</t>
    <phoneticPr fontId="2" type="noConversion"/>
  </si>
  <si>
    <t>전월(3월)
발생금액</t>
    <phoneticPr fontId="2" type="noConversion"/>
  </si>
  <si>
    <t>복리후생비, 교육훈련비, 우편료, 사무용품비 증가</t>
    <phoneticPr fontId="2" type="noConversion"/>
  </si>
  <si>
    <t xml:space="preserve">업체 변경(18.04.20.)에 따른 증가 </t>
    <phoneticPr fontId="2" type="noConversion"/>
  </si>
  <si>
    <t>승강기노후부품 교체비 증가</t>
    <phoneticPr fontId="2" type="noConversion"/>
  </si>
  <si>
    <t>대표회의 식대 감소</t>
    <phoneticPr fontId="2" type="noConversion"/>
  </si>
  <si>
    <t>미수(체납)관리비 현황(2018년 5월 17일 기준)</t>
    <phoneticPr fontId="2" type="noConversion"/>
  </si>
  <si>
    <t>2017년 4월 11일 기준(부과액 기준)</t>
    <phoneticPr fontId="2" type="noConversion"/>
  </si>
  <si>
    <t xml:space="preserve"> </t>
    <phoneticPr fontId="2" type="noConversion"/>
  </si>
  <si>
    <t>* 5/3 내용증명 발송세대 (21세대) 9,428,360원</t>
    <phoneticPr fontId="2" type="noConversion"/>
  </si>
  <si>
    <t>212동 2호기, 217동 2호기 승강기 보수비</t>
    <phoneticPr fontId="2" type="noConversion"/>
  </si>
  <si>
    <t xml:space="preserve">      - \18,249,100-.(메리츠화재 /18. 5. 22 ~ 19. 5. 22) 12개월 분할부과</t>
    <phoneticPr fontId="2" type="noConversion"/>
  </si>
  <si>
    <t>일자리안정자금비용</t>
    <phoneticPr fontId="2" type="noConversion"/>
  </si>
  <si>
    <t>17년1기예정 부가세 납부차액및 
전기료 카드할인 차액등</t>
    <phoneticPr fontId="2" type="noConversion"/>
  </si>
  <si>
    <t>2018년 5월분</t>
    <phoneticPr fontId="2" type="noConversion"/>
  </si>
  <si>
    <t xml:space="preserve">  2. 승강기 사용시 사용료(전, 출입시 100,000원, 전체공사 80,000원, 부분공사 30,000원) 관리실에 </t>
    <phoneticPr fontId="2" type="noConversion"/>
  </si>
  <si>
    <t>전년동월(5월)
발생금액</t>
    <phoneticPr fontId="2" type="noConversion"/>
  </si>
  <si>
    <t>당월(5월)
발생금액</t>
    <phoneticPr fontId="2" type="noConversion"/>
  </si>
  <si>
    <t>경비 관리 용역비</t>
    <phoneticPr fontId="2" type="noConversion"/>
  </si>
  <si>
    <t>관리비차감적립금 대체</t>
    <phoneticPr fontId="2" type="noConversion"/>
  </si>
  <si>
    <r>
      <t>관리비 중 공용관리비</t>
    </r>
    <r>
      <rPr>
        <b/>
        <sz val="12"/>
        <rFont val="굴림"/>
        <family val="3"/>
        <charset val="129"/>
      </rPr>
      <t xml:space="preserve">(일반관리비(급여), 청소용역비, 경비용역비, 수선비) 항목에 한하여 </t>
    </r>
    <phoneticPr fontId="2" type="noConversion"/>
  </si>
  <si>
    <t>발생금액에서 아래와 같이 매월 13,289,785원을 차감하오니 참고하시기 바랍니다.</t>
    <phoneticPr fontId="2" type="noConversion"/>
  </si>
  <si>
    <t>경비용역비</t>
    <phoneticPr fontId="2" type="noConversion"/>
  </si>
  <si>
    <t xml:space="preserve"> </t>
    <phoneticPr fontId="2" type="noConversion"/>
  </si>
  <si>
    <t>수선유지비</t>
    <phoneticPr fontId="2" type="noConversion"/>
  </si>
  <si>
    <t>시설유지비</t>
    <phoneticPr fontId="2" type="noConversion"/>
  </si>
  <si>
    <t>▶ 직원급여(관리소장 외 8명)</t>
    <phoneticPr fontId="2" type="noConversion"/>
  </si>
  <si>
    <t xml:space="preserve">▶ 주민 부담분(급여*3.12%)+장기요양보험료(건강보험료*7.38%) </t>
    <phoneticPr fontId="2" type="noConversion"/>
  </si>
  <si>
    <t>212동 2호기, 217동 2호기 승강기 보수비</t>
    <phoneticPr fontId="2" type="noConversion"/>
  </si>
  <si>
    <t>해당월 2018년 06월분</t>
    <phoneticPr fontId="2" type="noConversion"/>
  </si>
  <si>
    <t xml:space="preserve"> </t>
    <phoneticPr fontId="2" type="noConversion"/>
  </si>
  <si>
    <t>211-203</t>
    <phoneticPr fontId="2" type="noConversion"/>
  </si>
  <si>
    <t>김기현</t>
    <phoneticPr fontId="2" type="noConversion"/>
  </si>
  <si>
    <t>010-5244-5829</t>
    <phoneticPr fontId="2" type="noConversion"/>
  </si>
  <si>
    <t>승강기 해지요청</t>
    <phoneticPr fontId="2" type="noConversion"/>
  </si>
  <si>
    <t>211-204</t>
    <phoneticPr fontId="2" type="noConversion"/>
  </si>
  <si>
    <t>010-3251-7741</t>
    <phoneticPr fontId="2" type="noConversion"/>
  </si>
  <si>
    <t>김민완</t>
    <phoneticPr fontId="2" type="noConversion"/>
  </si>
  <si>
    <t>2019.06.08.</t>
    <phoneticPr fontId="2" type="noConversion"/>
  </si>
  <si>
    <t>2019.06.08.</t>
    <phoneticPr fontId="2" type="noConversion"/>
  </si>
  <si>
    <t>2019.02.12.</t>
    <phoneticPr fontId="2" type="noConversion"/>
  </si>
  <si>
    <t>국고보조금</t>
    <phoneticPr fontId="2" type="noConversion"/>
  </si>
  <si>
    <t>파주시</t>
    <phoneticPr fontId="2" type="noConversion"/>
  </si>
  <si>
    <t>파주시</t>
    <phoneticPr fontId="2" type="noConversion"/>
  </si>
  <si>
    <t>2018년 6월분</t>
    <phoneticPr fontId="2" type="noConversion"/>
  </si>
  <si>
    <t>당월(6월)
발생금액</t>
    <phoneticPr fontId="2" type="noConversion"/>
  </si>
  <si>
    <t>전년동월(6월)
발생금액</t>
    <phoneticPr fontId="2" type="noConversion"/>
  </si>
  <si>
    <r>
      <t>&lt;</t>
    </r>
    <r>
      <rPr>
        <sz val="18"/>
        <rFont val="궁서체"/>
        <family val="1"/>
        <charset val="129"/>
      </rPr>
      <t>2018년 7월분</t>
    </r>
    <r>
      <rPr>
        <b/>
        <sz val="20"/>
        <rFont val="궁서체"/>
        <family val="1"/>
        <charset val="129"/>
      </rPr>
      <t>&gt;</t>
    </r>
    <phoneticPr fontId="2" type="noConversion"/>
  </si>
  <si>
    <t>산 출  기 간 : 2018년 7월 1일 ~ 2018년 7월 31일까지</t>
    <phoneticPr fontId="2" type="noConversion"/>
  </si>
  <si>
    <t>납 부 기 간 : 2018년  8월  31일</t>
    <phoneticPr fontId="2" type="noConversion"/>
  </si>
  <si>
    <t>▶ 2017년도 외부회계감사비</t>
    <phoneticPr fontId="2" type="noConversion"/>
  </si>
  <si>
    <t>일자리 안정자금 지원 대체(5월분, 6월분)</t>
    <phoneticPr fontId="2" type="noConversion"/>
  </si>
  <si>
    <t>12개월 분할부과(7/12)</t>
    <phoneticPr fontId="2" type="noConversion"/>
  </si>
  <si>
    <t>12개월분할부과(7/12)</t>
    <phoneticPr fontId="2" type="noConversion"/>
  </si>
  <si>
    <t>5/10 분할</t>
    <phoneticPr fontId="2" type="noConversion"/>
  </si>
  <si>
    <t>4/6 분할</t>
    <phoneticPr fontId="2" type="noConversion"/>
  </si>
  <si>
    <t>3/3 분할</t>
    <phoneticPr fontId="2" type="noConversion"/>
  </si>
  <si>
    <t>2/6 분할</t>
    <phoneticPr fontId="2" type="noConversion"/>
  </si>
  <si>
    <t>기전실 에어컨 설치비</t>
    <phoneticPr fontId="2" type="noConversion"/>
  </si>
  <si>
    <t>1/3 분할</t>
    <phoneticPr fontId="2" type="noConversion"/>
  </si>
  <si>
    <t>210동 2호기 승강기 긴급보수비</t>
    <phoneticPr fontId="2" type="noConversion"/>
  </si>
  <si>
    <t>1/3 분할</t>
    <phoneticPr fontId="2" type="noConversion"/>
  </si>
  <si>
    <t xml:space="preserve"> </t>
    <phoneticPr fontId="2" type="noConversion"/>
  </si>
  <si>
    <t xml:space="preserve"> </t>
    <phoneticPr fontId="2" type="noConversion"/>
  </si>
  <si>
    <t>7월분 장기수선충당금 부과</t>
    <phoneticPr fontId="2" type="noConversion"/>
  </si>
  <si>
    <t>15. 제예금 현황(2018년 7월 31일 현재)</t>
    <phoneticPr fontId="2" type="noConversion"/>
  </si>
  <si>
    <t>해당월 2018년 07월분</t>
    <phoneticPr fontId="2" type="noConversion"/>
  </si>
  <si>
    <t>208-201</t>
    <phoneticPr fontId="2" type="noConversion"/>
  </si>
  <si>
    <t>208-202</t>
    <phoneticPr fontId="2" type="noConversion"/>
  </si>
  <si>
    <t xml:space="preserve"> </t>
    <phoneticPr fontId="2" type="noConversion"/>
  </si>
  <si>
    <t>박선미</t>
    <phoneticPr fontId="2" type="noConversion"/>
  </si>
  <si>
    <t>010-5221-4705</t>
    <phoneticPr fontId="2" type="noConversion"/>
  </si>
  <si>
    <t>승강기 사용신청</t>
    <phoneticPr fontId="2" type="noConversion"/>
  </si>
  <si>
    <t>김소연</t>
    <phoneticPr fontId="2" type="noConversion"/>
  </si>
  <si>
    <t>010-5167-8803</t>
    <phoneticPr fontId="2" type="noConversion"/>
  </si>
  <si>
    <t>2F</t>
    <phoneticPr fontId="2" type="noConversion"/>
  </si>
  <si>
    <t>7월분 알뜰장 전기료</t>
    <phoneticPr fontId="2" type="noConversion"/>
  </si>
  <si>
    <t>16. 관리외 수익 현황(2018년 7월 31일 현재)</t>
    <phoneticPr fontId="2" type="noConversion"/>
  </si>
  <si>
    <t>7월분</t>
    <phoneticPr fontId="2" type="noConversion"/>
  </si>
  <si>
    <t xml:space="preserve">7월분 재활용분리지원금 </t>
    <phoneticPr fontId="2" type="noConversion"/>
  </si>
  <si>
    <t xml:space="preserve">5,6월분 </t>
    <phoneticPr fontId="2" type="noConversion"/>
  </si>
  <si>
    <t>17. 예비비 사용내역(2018년 7월 31일 현재)</t>
    <phoneticPr fontId="2" type="noConversion"/>
  </si>
  <si>
    <t>급수용 배수펌프 교체 및 비상용 펌프 교체</t>
    <phoneticPr fontId="2" type="noConversion"/>
  </si>
  <si>
    <t>파주시 율곡이이 캐릭터 도안비</t>
    <phoneticPr fontId="2" type="noConversion"/>
  </si>
  <si>
    <t>장애인주차장 주차구역 표지판 설치비</t>
    <phoneticPr fontId="2" type="noConversion"/>
  </si>
  <si>
    <t>자동문 보수용 부품 구매</t>
    <phoneticPr fontId="2" type="noConversion"/>
  </si>
  <si>
    <t>2018년 소방종합정밀점검 지적사항 보수공사</t>
    <phoneticPr fontId="2" type="noConversion"/>
  </si>
  <si>
    <t>기간 : 2018년 7월 1일 ~2018년 7월 31일</t>
    <phoneticPr fontId="2" type="noConversion"/>
  </si>
  <si>
    <t>관제실 지원금(7월)</t>
    <phoneticPr fontId="2" type="noConversion"/>
  </si>
  <si>
    <t>재활용 지원금(6월)</t>
    <phoneticPr fontId="2" type="noConversion"/>
  </si>
  <si>
    <t>쓰레기봉투 및 마대(7월)</t>
    <phoneticPr fontId="2" type="noConversion"/>
  </si>
  <si>
    <t>옥상누수세대 보험처리 자부담금</t>
    <phoneticPr fontId="2" type="noConversion"/>
  </si>
  <si>
    <t>승강기수입(전출)</t>
    <phoneticPr fontId="2" type="noConversion"/>
  </si>
  <si>
    <t>205-1703</t>
    <phoneticPr fontId="2" type="noConversion"/>
  </si>
  <si>
    <t>일자리 안정자금</t>
    <phoneticPr fontId="2" type="noConversion"/>
  </si>
  <si>
    <t>공부방</t>
    <phoneticPr fontId="2" type="noConversion"/>
  </si>
  <si>
    <t>210-101</t>
    <phoneticPr fontId="2" type="noConversion"/>
  </si>
  <si>
    <t>리드앤톡 게시판 광고</t>
    <phoneticPr fontId="2" type="noConversion"/>
  </si>
  <si>
    <t>204-1102</t>
    <phoneticPr fontId="2" type="noConversion"/>
  </si>
  <si>
    <t xml:space="preserve">연세V영어학원 </t>
    <phoneticPr fontId="2" type="noConversion"/>
  </si>
  <si>
    <t>승강기수입(전출)</t>
    <phoneticPr fontId="2" type="noConversion"/>
  </si>
  <si>
    <t>217-1402</t>
    <phoneticPr fontId="2" type="noConversion"/>
  </si>
  <si>
    <t>장샘영어</t>
    <phoneticPr fontId="2" type="noConversion"/>
  </si>
  <si>
    <t>211-904</t>
    <phoneticPr fontId="2" type="noConversion"/>
  </si>
  <si>
    <t>아파트광고</t>
    <phoneticPr fontId="2" type="noConversion"/>
  </si>
  <si>
    <t>영어과외</t>
    <phoneticPr fontId="2" type="noConversion"/>
  </si>
  <si>
    <t>209-304</t>
    <phoneticPr fontId="2" type="noConversion"/>
  </si>
  <si>
    <t>아발론교육</t>
    <phoneticPr fontId="2" type="noConversion"/>
  </si>
  <si>
    <t>정수학</t>
    <phoneticPr fontId="2" type="noConversion"/>
  </si>
  <si>
    <t>212-1005</t>
    <phoneticPr fontId="2" type="noConversion"/>
  </si>
  <si>
    <t>영어, 수학 과외</t>
    <phoneticPr fontId="2" type="noConversion"/>
  </si>
  <si>
    <t>수능전문과외</t>
    <phoneticPr fontId="2" type="noConversion"/>
  </si>
  <si>
    <t>202-801</t>
    <phoneticPr fontId="2" type="noConversion"/>
  </si>
  <si>
    <t>승강기수입(공사)</t>
    <phoneticPr fontId="2" type="noConversion"/>
  </si>
  <si>
    <t>212-1406</t>
    <phoneticPr fontId="2" type="noConversion"/>
  </si>
  <si>
    <t>203-1401</t>
    <phoneticPr fontId="2" type="noConversion"/>
  </si>
  <si>
    <t>215-802</t>
    <phoneticPr fontId="2" type="noConversion"/>
  </si>
  <si>
    <t>공부방</t>
    <phoneticPr fontId="2" type="noConversion"/>
  </si>
  <si>
    <t>전문과외</t>
    <phoneticPr fontId="2" type="noConversion"/>
  </si>
  <si>
    <t>그룹과외</t>
    <phoneticPr fontId="2" type="noConversion"/>
  </si>
  <si>
    <t>입시전문영어수학</t>
    <phoneticPr fontId="2" type="noConversion"/>
  </si>
  <si>
    <t>영어소수과외</t>
    <phoneticPr fontId="2" type="noConversion"/>
  </si>
  <si>
    <t>영어과외</t>
    <phoneticPr fontId="2" type="noConversion"/>
  </si>
  <si>
    <t>방충망</t>
    <phoneticPr fontId="2" type="noConversion"/>
  </si>
  <si>
    <t>셀파우등생교실</t>
    <phoneticPr fontId="2" type="noConversion"/>
  </si>
  <si>
    <t>210-101</t>
    <phoneticPr fontId="2" type="noConversion"/>
  </si>
  <si>
    <t>214-1104</t>
    <phoneticPr fontId="2" type="noConversion"/>
  </si>
  <si>
    <t>217-302</t>
    <phoneticPr fontId="2" type="noConversion"/>
  </si>
  <si>
    <t>202-1203</t>
    <phoneticPr fontId="2" type="noConversion"/>
  </si>
  <si>
    <t>승강기수입(공사)</t>
    <phoneticPr fontId="2" type="noConversion"/>
  </si>
  <si>
    <t>210-1303</t>
    <phoneticPr fontId="2" type="noConversion"/>
  </si>
  <si>
    <t>일자리안정자금</t>
    <phoneticPr fontId="2" type="noConversion"/>
  </si>
  <si>
    <t>6월분</t>
    <phoneticPr fontId="2" type="noConversion"/>
  </si>
  <si>
    <t>일자리안정자금</t>
    <phoneticPr fontId="2" type="noConversion"/>
  </si>
  <si>
    <t>랑쌤영어공부방</t>
    <phoneticPr fontId="2" type="noConversion"/>
  </si>
  <si>
    <t>코딩교실</t>
    <phoneticPr fontId="2" type="noConversion"/>
  </si>
  <si>
    <t>210-101</t>
    <phoneticPr fontId="2" type="noConversion"/>
  </si>
  <si>
    <t>204-1104</t>
    <phoneticPr fontId="2" type="noConversion"/>
  </si>
  <si>
    <t>승강기수입(일부전출)</t>
    <phoneticPr fontId="2" type="noConversion"/>
  </si>
  <si>
    <t>승강기수입(공사)</t>
    <phoneticPr fontId="2" type="noConversion"/>
  </si>
  <si>
    <t>206-703</t>
    <phoneticPr fontId="2" type="noConversion"/>
  </si>
  <si>
    <t>206-703</t>
    <phoneticPr fontId="2" type="noConversion"/>
  </si>
  <si>
    <t>212-1003</t>
    <phoneticPr fontId="2" type="noConversion"/>
  </si>
  <si>
    <t>201-1104</t>
    <phoneticPr fontId="2" type="noConversion"/>
  </si>
  <si>
    <t>랑쌤영어공부방</t>
    <phoneticPr fontId="2" type="noConversion"/>
  </si>
  <si>
    <t>210-101</t>
    <phoneticPr fontId="2" type="noConversion"/>
  </si>
  <si>
    <t>207-1404</t>
    <phoneticPr fontId="2" type="noConversion"/>
  </si>
  <si>
    <t>총촘방충망</t>
    <phoneticPr fontId="2" type="noConversion"/>
  </si>
  <si>
    <t>2018년 7월분</t>
    <phoneticPr fontId="2" type="noConversion"/>
  </si>
  <si>
    <t>전년동월(7월)
발생금액</t>
    <phoneticPr fontId="2" type="noConversion"/>
  </si>
  <si>
    <t>당월(7월)
발생금액</t>
    <phoneticPr fontId="2" type="noConversion"/>
  </si>
  <si>
    <t>증가</t>
    <phoneticPr fontId="2" type="noConversion"/>
  </si>
  <si>
    <t>감소</t>
    <phoneticPr fontId="2" type="noConversion"/>
  </si>
  <si>
    <t>인건비 증가</t>
    <phoneticPr fontId="2" type="noConversion"/>
  </si>
  <si>
    <t>인원 변동에 따른 4대보험 정산액 감소</t>
    <phoneticPr fontId="2" type="noConversion"/>
  </si>
  <si>
    <t>"</t>
    <phoneticPr fontId="2" type="noConversion"/>
  </si>
  <si>
    <t>공용소모자재 감소</t>
    <phoneticPr fontId="2" type="noConversion"/>
  </si>
  <si>
    <t>"- 7월분 관리비차감적립금 및 일자리안정자금 차감 내역-"</t>
    <phoneticPr fontId="2" type="noConversion"/>
  </si>
  <si>
    <t xml:space="preserve">7월분 </t>
    <phoneticPr fontId="2" type="noConversion"/>
  </si>
  <si>
    <t>관리비 차감적립금 6,000,000원, 
일자리안정자금 차감 4,920,000원</t>
    <phoneticPr fontId="2" type="noConversion"/>
  </si>
  <si>
    <t>관리비차감적립금 잔액 66,448,935원</t>
    <phoneticPr fontId="2" type="noConversion"/>
  </si>
  <si>
    <t>증가</t>
    <phoneticPr fontId="2" type="noConversion"/>
  </si>
  <si>
    <t>증가</t>
    <phoneticPr fontId="2" type="noConversion"/>
  </si>
  <si>
    <t>감소</t>
    <phoneticPr fontId="2" type="noConversion"/>
  </si>
  <si>
    <t>감소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</si>
</sst>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\-* #,##0.00_-;_-* &quot;-&quot;_-;_-@_-"/>
    <numFmt numFmtId="178" formatCode="##,#0#&quot;원&quot;"/>
    <numFmt numFmtId="179" formatCode="#,##0\k\w"/>
    <numFmt numFmtId="180" formatCode="#,###.##&quot;원&quot;"/>
    <numFmt numFmtId="181" formatCode="#&quot;동&quot;"/>
    <numFmt numFmtId="182" formatCode="@\ &quot;라&quot;&quot;인&quot;"/>
    <numFmt numFmtId="183" formatCode="#,###\ &quot;세&quot;&quot;대&quot;"/>
    <numFmt numFmtId="184" formatCode="#,###&quot;㎾&quot;"/>
    <numFmt numFmtId="185" formatCode="#,##0_);[Red]\(#,##0\)"/>
    <numFmt numFmtId="186" formatCode="General&quot;㎡&quot;"/>
    <numFmt numFmtId="187" formatCode="##.00\ &quot;원&quot;&quot;/&quot;&quot;㎡&quot;"/>
    <numFmt numFmtId="188" formatCode="_-* #,##0.000_-;\-* #,##0.000_-;_-* &quot;-&quot;_-;_-@_-"/>
    <numFmt numFmtId="189" formatCode="&quot;÷&quot;\ ##,###\ &quot;㎡&quot;"/>
    <numFmt numFmtId="190" formatCode="0.00_);[Red]\(0.00\)"/>
    <numFmt numFmtId="191" formatCode="##,#0#&quot;원&quot;\ \ \ \ "/>
    <numFmt numFmtId="192" formatCode="#,##0.00_ "/>
    <numFmt numFmtId="193" formatCode="##,###,###&quot;원&quot;"/>
    <numFmt numFmtId="194" formatCode="#&quot;월&quot;&quot;분&quot;"/>
    <numFmt numFmtId="195" formatCode="_-* #,##0_-;\-* #,##0_-;_-* &quot;-&quot;??_-;_-@_-"/>
    <numFmt numFmtId="196" formatCode="&quot;₩&quot;#,###&quot;원&quot;"/>
    <numFmt numFmtId="197" formatCode="#,##0\ &quot;톤&quot;"/>
    <numFmt numFmtId="198" formatCode="#,##0\ &quot;원&quot;"/>
    <numFmt numFmtId="199" formatCode="#,##0.0\ &quot;㎡&quot;"/>
    <numFmt numFmtId="200" formatCode="#,###.00\ &quot;㎡&quot;"/>
    <numFmt numFmtId="201" formatCode="0.00_ "/>
    <numFmt numFmtId="202" formatCode="0.000%"/>
    <numFmt numFmtId="203" formatCode="&quot;₩&quot;#,##0"/>
    <numFmt numFmtId="204" formatCode="_-* #,##0.0000_-;\-* #,##0.0000_-;_-* &quot;-&quot;_-;_-@_-"/>
    <numFmt numFmtId="205" formatCode="_-* #,##0.0_-;\-* #,##0.0_-;_-* &quot;-&quot;_-;_-@_-"/>
    <numFmt numFmtId="206" formatCode="##,#0#&quot;일&quot;"/>
    <numFmt numFmtId="207" formatCode="mm&quot;월&quot;\ dd&quot;일&quot;"/>
    <numFmt numFmtId="208" formatCode="m&quot;월&quot;\ d&quot;일&quot;;@"/>
    <numFmt numFmtId="209" formatCode="0_ "/>
    <numFmt numFmtId="210" formatCode="0_);[Red]\(0\)"/>
  </numFmts>
  <fonts count="15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8"/>
      <name val="궁서체"/>
      <family val="1"/>
      <charset val="129"/>
    </font>
    <font>
      <b/>
      <sz val="20"/>
      <name val="궁서체"/>
      <family val="1"/>
      <charset val="129"/>
    </font>
    <font>
      <sz val="24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2"/>
      <name val="굴림"/>
      <family val="3"/>
      <charset val="129"/>
    </font>
    <font>
      <b/>
      <sz val="18"/>
      <name val="굴림체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i/>
      <sz val="16"/>
      <name val="굴림"/>
      <family val="3"/>
      <charset val="129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sz val="12"/>
      <name val="궁서체"/>
      <family val="1"/>
      <charset val="129"/>
    </font>
    <font>
      <b/>
      <sz val="14"/>
      <name val="굴림체"/>
      <family val="3"/>
      <charset val="129"/>
    </font>
    <font>
      <b/>
      <sz val="12"/>
      <name val="굴림"/>
      <family val="3"/>
      <charset val="129"/>
    </font>
    <font>
      <b/>
      <sz val="14"/>
      <name val="굴림"/>
      <family val="3"/>
      <charset val="129"/>
    </font>
    <font>
      <b/>
      <sz val="12"/>
      <name val="굴림체"/>
      <family val="3"/>
      <charset val="129"/>
    </font>
    <font>
      <sz val="7"/>
      <name val="굴림"/>
      <family val="3"/>
      <charset val="129"/>
    </font>
    <font>
      <u/>
      <sz val="10"/>
      <name val="굴림"/>
      <family val="3"/>
      <charset val="129"/>
    </font>
    <font>
      <b/>
      <sz val="11"/>
      <name val="굴림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3"/>
      <name val="굴림체"/>
      <family val="3"/>
      <charset val="129"/>
    </font>
    <font>
      <sz val="6"/>
      <name val="굴림"/>
      <family val="3"/>
      <charset val="129"/>
    </font>
    <font>
      <b/>
      <u/>
      <sz val="15"/>
      <color indexed="8"/>
      <name val="돋움"/>
      <family val="3"/>
      <charset val="129"/>
    </font>
    <font>
      <b/>
      <u/>
      <sz val="15"/>
      <color indexed="8"/>
      <name val="HY견고딕"/>
      <family val="1"/>
      <charset val="129"/>
    </font>
    <font>
      <sz val="12.5"/>
      <color indexed="8"/>
      <name val="돋움"/>
      <family val="3"/>
      <charset val="129"/>
    </font>
    <font>
      <sz val="12.5"/>
      <color indexed="8"/>
      <name val="새굴림"/>
      <family val="1"/>
      <charset val="129"/>
    </font>
    <font>
      <b/>
      <sz val="12.5"/>
      <color indexed="8"/>
      <name val="새굴림"/>
      <family val="1"/>
      <charset val="129"/>
    </font>
    <font>
      <b/>
      <sz val="12.5"/>
      <color indexed="8"/>
      <name val="돋움"/>
      <family val="3"/>
      <charset val="129"/>
    </font>
    <font>
      <b/>
      <sz val="14"/>
      <name val="HY울릉도M"/>
      <family val="1"/>
      <charset val="129"/>
    </font>
    <font>
      <b/>
      <sz val="10.5"/>
      <name val="굴림"/>
      <family val="3"/>
      <charset val="129"/>
    </font>
    <font>
      <sz val="10.5"/>
      <name val="굴림"/>
      <family val="3"/>
      <charset val="129"/>
    </font>
    <font>
      <sz val="12"/>
      <color indexed="8"/>
      <name val="새굴림"/>
      <family val="1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.5"/>
      <name val="맑은 고딕"/>
      <family val="3"/>
      <charset val="129"/>
    </font>
    <font>
      <sz val="10.5"/>
      <name val="맑은 고딕"/>
      <family val="3"/>
      <charset val="129"/>
    </font>
    <font>
      <b/>
      <sz val="6"/>
      <name val="굴림"/>
      <family val="3"/>
      <charset val="129"/>
    </font>
    <font>
      <sz val="14"/>
      <name val="HY수평선B"/>
      <family val="1"/>
      <charset val="129"/>
    </font>
    <font>
      <sz val="11"/>
      <name val="HY견명조"/>
      <family val="1"/>
      <charset val="129"/>
    </font>
    <font>
      <sz val="11"/>
      <color indexed="9"/>
      <name val="HY견명조"/>
      <family val="1"/>
      <charset val="129"/>
    </font>
    <font>
      <b/>
      <sz val="11"/>
      <name val="HY견명조"/>
      <family val="1"/>
      <charset val="129"/>
    </font>
    <font>
      <sz val="10"/>
      <name val="HY견명조"/>
      <family val="1"/>
      <charset val="129"/>
    </font>
    <font>
      <sz val="8"/>
      <name val="HY견명조"/>
      <family val="1"/>
      <charset val="129"/>
    </font>
    <font>
      <sz val="9"/>
      <name val="HY견명조"/>
      <family val="1"/>
      <charset val="129"/>
    </font>
    <font>
      <b/>
      <sz val="14"/>
      <name val="HY견명조"/>
      <family val="1"/>
      <charset val="129"/>
    </font>
    <font>
      <b/>
      <sz val="24"/>
      <name val="HY견명조"/>
      <family val="1"/>
      <charset val="129"/>
    </font>
    <font>
      <sz val="2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u/>
      <sz val="15"/>
      <color rgb="FF000000"/>
      <name val="돋움"/>
      <family val="3"/>
      <charset val="129"/>
    </font>
    <font>
      <b/>
      <sz val="12.5"/>
      <color rgb="FF000000"/>
      <name val="새굴림"/>
      <family val="1"/>
      <charset val="129"/>
    </font>
    <font>
      <sz val="12.5"/>
      <color rgb="FF000000"/>
      <name val="돋움"/>
      <family val="3"/>
      <charset val="129"/>
    </font>
    <font>
      <sz val="10.5"/>
      <color rgb="FF000000"/>
      <name val="한컴바탕"/>
      <family val="1"/>
      <charset val="129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9"/>
      <name val="맑은 고딕"/>
      <family val="3"/>
      <charset val="129"/>
      <scheme val="minor"/>
    </font>
    <font>
      <b/>
      <u/>
      <sz val="18"/>
      <name val="맑은 고딕"/>
      <family val="3"/>
      <charset val="129"/>
      <scheme val="minor"/>
    </font>
    <font>
      <b/>
      <u/>
      <sz val="2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theme="0" tint="-4.9989318521683403E-2"/>
      <name val="맑은 고딕"/>
      <family val="3"/>
      <charset val="129"/>
      <scheme val="minor"/>
    </font>
    <font>
      <sz val="10"/>
      <color theme="0" tint="-4.9989318521683403E-2"/>
      <name val="맑은 고딕"/>
      <family val="3"/>
      <charset val="129"/>
      <scheme val="minor"/>
    </font>
    <font>
      <b/>
      <sz val="11"/>
      <color theme="0" tint="-4.9989318521683403E-2"/>
      <name val="맑은 고딕"/>
      <family val="3"/>
      <charset val="129"/>
      <scheme val="minor"/>
    </font>
    <font>
      <sz val="11"/>
      <color theme="0" tint="-4.9989318521683403E-2"/>
      <name val="맑은 고딕"/>
      <family val="3"/>
      <charset val="129"/>
    </font>
    <font>
      <sz val="12"/>
      <color theme="0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  <font>
      <sz val="11"/>
      <color theme="0"/>
      <name val="굴림"/>
      <family val="3"/>
      <charset val="129"/>
    </font>
    <font>
      <sz val="8"/>
      <color theme="0"/>
      <name val="굴림"/>
      <family val="3"/>
      <charset val="129"/>
    </font>
    <font>
      <sz val="11"/>
      <color theme="0" tint="-4.9989318521683403E-2"/>
      <name val="굴림"/>
      <family val="3"/>
      <charset val="129"/>
    </font>
    <font>
      <sz val="7.5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b/>
      <sz val="11"/>
      <name val="맑은 고딕"/>
      <family val="3"/>
      <charset val="129"/>
      <scheme val="major"/>
    </font>
    <font>
      <sz val="5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9.5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sz val="11"/>
      <color theme="0" tint="-0.34998626667073579"/>
      <name val="맑은 고딕"/>
      <family val="3"/>
      <charset val="129"/>
    </font>
    <font>
      <sz val="10"/>
      <color theme="0"/>
      <name val="굴림"/>
      <family val="3"/>
      <charset val="129"/>
    </font>
    <font>
      <b/>
      <sz val="11"/>
      <color rgb="FFC00000"/>
      <name val="굴림"/>
      <family val="3"/>
      <charset val="129"/>
    </font>
    <font>
      <sz val="10.5"/>
      <color rgb="FF000000"/>
      <name val="굴림"/>
      <family val="3"/>
      <charset val="129"/>
    </font>
    <font>
      <sz val="11"/>
      <color theme="2" tint="-9.9978637043366805E-2"/>
      <name val="맑은 고딕"/>
      <family val="3"/>
      <charset val="129"/>
      <scheme val="minor"/>
    </font>
    <font>
      <sz val="7"/>
      <color theme="2" tint="-9.9978637043366805E-2"/>
      <name val="맑은 고딕"/>
      <family val="3"/>
      <charset val="129"/>
      <scheme val="minor"/>
    </font>
    <font>
      <sz val="11"/>
      <name val="맑은고딕"/>
      <family val="3"/>
      <charset val="129"/>
    </font>
    <font>
      <sz val="11"/>
      <color indexed="9"/>
      <name val="맑은고딕"/>
      <family val="3"/>
      <charset val="129"/>
    </font>
    <font>
      <sz val="10"/>
      <name val="맑은고딕"/>
      <family val="3"/>
      <charset val="129"/>
    </font>
    <font>
      <b/>
      <sz val="1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7"/>
      <name val="맑은고딕"/>
      <family val="3"/>
      <charset val="129"/>
    </font>
    <font>
      <b/>
      <sz val="12"/>
      <name val="맑은고딕"/>
      <family val="3"/>
      <charset val="129"/>
    </font>
    <font>
      <sz val="9"/>
      <name val="맑은고딕"/>
      <family val="3"/>
      <charset val="129"/>
    </font>
    <font>
      <sz val="8"/>
      <name val="맑은고딕"/>
      <family val="3"/>
      <charset val="129"/>
    </font>
    <font>
      <sz val="6"/>
      <name val="맑은고딕"/>
      <family val="3"/>
      <charset val="129"/>
    </font>
    <font>
      <b/>
      <sz val="8"/>
      <name val="맑은고딕"/>
      <family val="3"/>
      <charset val="129"/>
    </font>
    <font>
      <sz val="13"/>
      <name val="굴림"/>
      <family val="3"/>
      <charset val="129"/>
    </font>
    <font>
      <sz val="12"/>
      <color theme="2" tint="-9.9978637043366805E-2"/>
      <name val="맑은 고딕"/>
      <family val="3"/>
      <charset val="129"/>
      <scheme val="major"/>
    </font>
    <font>
      <sz val="11"/>
      <color theme="2" tint="-9.9978637043366805E-2"/>
      <name val="맑은 고딕"/>
      <family val="3"/>
      <charset val="129"/>
      <scheme val="major"/>
    </font>
    <font>
      <sz val="11"/>
      <color theme="2" tint="-9.9978637043366805E-2"/>
      <name val="맑은 고딕"/>
      <family val="3"/>
      <charset val="129"/>
    </font>
    <font>
      <sz val="11"/>
      <color theme="2" tint="-9.9978637043366805E-2"/>
      <name val="굴림"/>
      <family val="3"/>
      <charset val="129"/>
    </font>
    <font>
      <b/>
      <sz val="11"/>
      <color theme="2" tint="-9.9978637043366805E-2"/>
      <name val="맑은 고딕"/>
      <family val="3"/>
      <charset val="129"/>
      <scheme val="minor"/>
    </font>
    <font>
      <sz val="8"/>
      <color theme="2" tint="-9.9978637043366805E-2"/>
      <name val="굴림"/>
      <family val="3"/>
      <charset val="129"/>
    </font>
    <font>
      <b/>
      <sz val="11"/>
      <color theme="2" tint="-9.9978637043366805E-2"/>
      <name val="굴림"/>
      <family val="3"/>
      <charset val="129"/>
    </font>
    <font>
      <sz val="10"/>
      <color theme="2" tint="-9.9978637043366805E-2"/>
      <name val="굴림"/>
      <family val="3"/>
      <charset val="129"/>
    </font>
    <font>
      <sz val="10"/>
      <color theme="2" tint="-9.9978637043366805E-2"/>
      <name val="맑은 고딕"/>
      <family val="3"/>
      <charset val="129"/>
      <scheme val="minor"/>
    </font>
    <font>
      <b/>
      <sz val="8"/>
      <color theme="2" tint="-9.9978637043366805E-2"/>
      <name val="굴림"/>
      <family val="3"/>
      <charset val="129"/>
    </font>
    <font>
      <b/>
      <sz val="10"/>
      <color theme="2" tint="-9.9978637043366805E-2"/>
      <name val="돋움"/>
      <family val="3"/>
      <charset val="129"/>
    </font>
    <font>
      <b/>
      <sz val="11"/>
      <color rgb="FFFF0000"/>
      <name val="맑은 고딕"/>
      <family val="3"/>
      <charset val="129"/>
      <scheme val="major"/>
    </font>
    <font>
      <sz val="15"/>
      <name val="굴림"/>
      <family val="3"/>
      <charset val="129"/>
    </font>
    <font>
      <sz val="10"/>
      <name val="굴림체"/>
      <family val="3"/>
      <charset val="129"/>
    </font>
    <font>
      <sz val="10"/>
      <name val="맑은 고딕"/>
      <family val="3"/>
      <charset val="129"/>
    </font>
    <font>
      <sz val="9"/>
      <color theme="1"/>
      <name val="맑은고딕"/>
      <family val="3"/>
      <charset val="129"/>
    </font>
    <font>
      <b/>
      <sz val="9"/>
      <name val="맑은고딕"/>
      <family val="3"/>
      <charset val="129"/>
    </font>
    <font>
      <b/>
      <sz val="24"/>
      <name val="굴림"/>
      <family val="3"/>
      <charset val="129"/>
    </font>
    <font>
      <b/>
      <sz val="9"/>
      <name val="굴림"/>
      <family val="3"/>
      <charset val="129"/>
    </font>
    <font>
      <b/>
      <sz val="20"/>
      <name val="굴림체"/>
      <family val="3"/>
      <charset val="129"/>
    </font>
    <font>
      <sz val="9"/>
      <name val="돋움체"/>
      <family val="3"/>
      <charset val="129"/>
    </font>
    <font>
      <sz val="9"/>
      <name val="굴림체"/>
      <family val="3"/>
      <charset val="129"/>
    </font>
    <font>
      <b/>
      <sz val="10"/>
      <name val="굴림체"/>
      <family val="3"/>
      <charset val="129"/>
    </font>
    <font>
      <sz val="11"/>
      <color theme="1"/>
      <name val="굴림"/>
      <family val="3"/>
      <charset val="129"/>
    </font>
    <font>
      <sz val="25"/>
      <name val="돋움"/>
      <family val="3"/>
      <charset val="129"/>
    </font>
    <font>
      <sz val="25"/>
      <name val="맑은 고딕"/>
      <family val="3"/>
      <charset val="129"/>
    </font>
    <font>
      <b/>
      <sz val="14"/>
      <name val="HY신명조"/>
      <family val="1"/>
      <charset val="129"/>
    </font>
    <font>
      <b/>
      <sz val="10"/>
      <name val="HY신명조"/>
      <family val="1"/>
      <charset val="129"/>
    </font>
    <font>
      <sz val="11"/>
      <name val="HY신명조"/>
      <family val="1"/>
      <charset val="129"/>
    </font>
    <font>
      <sz val="9"/>
      <name val="HY신명조"/>
      <family val="1"/>
      <charset val="129"/>
    </font>
    <font>
      <sz val="9"/>
      <name val="돋움"/>
      <family val="3"/>
      <charset val="129"/>
    </font>
    <font>
      <sz val="7"/>
      <name val="HY신명조"/>
      <family val="1"/>
      <charset val="129"/>
    </font>
    <font>
      <sz val="6"/>
      <name val="HY신명조"/>
      <family val="1"/>
      <charset val="129"/>
    </font>
    <font>
      <b/>
      <sz val="6"/>
      <name val="HY신명조"/>
      <family val="1"/>
      <charset val="129"/>
    </font>
    <font>
      <b/>
      <sz val="9"/>
      <name val="HY신명조"/>
      <family val="1"/>
      <charset val="129"/>
    </font>
    <font>
      <sz val="6.5"/>
      <name val="맑은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/>
      </patternFill>
    </fill>
  </fills>
  <borders count="19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60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173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Alignment="1">
      <alignment horizontal="left" vertical="center"/>
    </xf>
    <xf numFmtId="41" fontId="7" fillId="0" borderId="0" xfId="3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1" fontId="7" fillId="0" borderId="2" xfId="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1" fontId="7" fillId="0" borderId="0" xfId="3" applyFont="1" applyAlignment="1">
      <alignment vertical="center"/>
    </xf>
    <xf numFmtId="0" fontId="7" fillId="0" borderId="0" xfId="0" applyFont="1" applyBorder="1" applyAlignment="1">
      <alignment vertical="center"/>
    </xf>
    <xf numFmtId="0" fontId="63" fillId="0" borderId="0" xfId="0" applyFont="1" applyAlignment="1">
      <alignment horizontal="left"/>
    </xf>
    <xf numFmtId="0" fontId="0" fillId="0" borderId="0" xfId="0" applyAlignment="1">
      <alignment vertical="center"/>
    </xf>
    <xf numFmtId="0" fontId="36" fillId="4" borderId="3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41" fontId="37" fillId="0" borderId="4" xfId="3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41" fontId="38" fillId="0" borderId="3" xfId="3" applyFont="1" applyBorder="1" applyAlignment="1">
      <alignment vertical="center"/>
    </xf>
    <xf numFmtId="41" fontId="38" fillId="0" borderId="3" xfId="3" applyFont="1" applyBorder="1" applyAlignment="1">
      <alignment horizontal="right" vertical="center"/>
    </xf>
    <xf numFmtId="0" fontId="38" fillId="0" borderId="3" xfId="0" applyFont="1" applyBorder="1" applyAlignment="1">
      <alignment horizontal="distributed" vertical="center"/>
    </xf>
    <xf numFmtId="41" fontId="38" fillId="0" borderId="6" xfId="3" applyFont="1" applyBorder="1" applyAlignment="1">
      <alignment vertic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66" fillId="0" borderId="8" xfId="0" applyFont="1" applyBorder="1" applyAlignment="1">
      <alignment horizontal="justify"/>
    </xf>
    <xf numFmtId="0" fontId="38" fillId="0" borderId="9" xfId="0" applyFont="1" applyBorder="1" applyAlignment="1">
      <alignment horizontal="center" vertical="center"/>
    </xf>
    <xf numFmtId="0" fontId="29" fillId="5" borderId="10" xfId="0" quotePrefix="1" applyFont="1" applyFill="1" applyBorder="1" applyAlignment="1">
      <alignment vertical="center"/>
    </xf>
    <xf numFmtId="41" fontId="38" fillId="0" borderId="11" xfId="3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Continuous" vertical="center"/>
    </xf>
    <xf numFmtId="0" fontId="73" fillId="0" borderId="0" xfId="0" applyFont="1" applyFill="1" applyAlignment="1">
      <alignment horizontal="centerContinuous" vertical="center"/>
    </xf>
    <xf numFmtId="0" fontId="73" fillId="0" borderId="0" xfId="0" applyFont="1" applyFill="1" applyAlignment="1">
      <alignment horizontal="centerContinuous" vertical="center" shrinkToFit="1"/>
    </xf>
    <xf numFmtId="0" fontId="70" fillId="0" borderId="0" xfId="0" applyFont="1" applyFill="1" applyAlignment="1">
      <alignment horizontal="centerContinuous"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41" fontId="70" fillId="0" borderId="13" xfId="3" applyFont="1" applyFill="1" applyBorder="1" applyAlignment="1">
      <alignment horizontal="right" vertical="center"/>
    </xf>
    <xf numFmtId="41" fontId="70" fillId="0" borderId="14" xfId="0" applyNumberFormat="1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horizontal="left" vertical="center"/>
    </xf>
    <xf numFmtId="41" fontId="70" fillId="0" borderId="15" xfId="3" applyFont="1" applyFill="1" applyBorder="1" applyAlignment="1">
      <alignment horizontal="right" vertical="center"/>
    </xf>
    <xf numFmtId="41" fontId="70" fillId="0" borderId="3" xfId="0" applyNumberFormat="1" applyFont="1" applyFill="1" applyBorder="1" applyAlignment="1">
      <alignment horizontal="center" vertical="center" shrinkToFit="1"/>
    </xf>
    <xf numFmtId="185" fontId="70" fillId="0" borderId="3" xfId="0" applyNumberFormat="1" applyFont="1" applyFill="1" applyBorder="1" applyAlignment="1">
      <alignment horizontal="right" vertical="center"/>
    </xf>
    <xf numFmtId="0" fontId="75" fillId="0" borderId="3" xfId="0" applyFont="1" applyFill="1" applyBorder="1" applyAlignment="1">
      <alignment horizontal="distributed" vertical="center" wrapText="1"/>
    </xf>
    <xf numFmtId="176" fontId="70" fillId="0" borderId="3" xfId="0" applyNumberFormat="1" applyFont="1" applyFill="1" applyBorder="1" applyAlignment="1">
      <alignment horizontal="right" vertical="center"/>
    </xf>
    <xf numFmtId="41" fontId="70" fillId="0" borderId="3" xfId="3" applyFont="1" applyFill="1" applyBorder="1" applyAlignment="1">
      <alignment horizontal="right" vertical="center"/>
    </xf>
    <xf numFmtId="0" fontId="70" fillId="0" borderId="3" xfId="0" applyFont="1" applyFill="1" applyBorder="1" applyAlignment="1">
      <alignment horizontal="center" vertical="center" wrapText="1"/>
    </xf>
    <xf numFmtId="41" fontId="70" fillId="0" borderId="16" xfId="0" applyNumberFormat="1" applyFont="1" applyFill="1" applyBorder="1" applyAlignment="1">
      <alignment horizontal="right" vertical="center" shrinkToFit="1"/>
    </xf>
    <xf numFmtId="0" fontId="75" fillId="0" borderId="16" xfId="0" applyFont="1" applyFill="1" applyBorder="1" applyAlignment="1">
      <alignment horizontal="distributed" vertical="center"/>
    </xf>
    <xf numFmtId="41" fontId="70" fillId="0" borderId="16" xfId="3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distributed" vertical="center"/>
    </xf>
    <xf numFmtId="0" fontId="75" fillId="0" borderId="15" xfId="0" applyFont="1" applyFill="1" applyBorder="1" applyAlignment="1">
      <alignment horizontal="distributed" vertical="center" shrinkToFit="1"/>
    </xf>
    <xf numFmtId="0" fontId="70" fillId="0" borderId="15" xfId="0" applyFont="1" applyFill="1" applyBorder="1" applyAlignment="1">
      <alignment horizontal="center" vertical="center"/>
    </xf>
    <xf numFmtId="41" fontId="70" fillId="0" borderId="3" xfId="3" applyFont="1" applyFill="1" applyBorder="1" applyAlignment="1">
      <alignment horizontal="center" vertical="center" shrinkToFit="1"/>
    </xf>
    <xf numFmtId="41" fontId="74" fillId="0" borderId="0" xfId="3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41" fontId="70" fillId="0" borderId="14" xfId="3" applyFont="1" applyFill="1" applyBorder="1" applyAlignment="1">
      <alignment vertical="center"/>
    </xf>
    <xf numFmtId="41" fontId="70" fillId="0" borderId="3" xfId="3" applyFont="1" applyFill="1" applyBorder="1" applyAlignment="1">
      <alignment vertical="center"/>
    </xf>
    <xf numFmtId="41" fontId="76" fillId="0" borderId="3" xfId="3" applyFont="1" applyFill="1" applyBorder="1" applyAlignment="1">
      <alignment vertical="center"/>
    </xf>
    <xf numFmtId="0" fontId="77" fillId="0" borderId="15" xfId="0" applyFont="1" applyFill="1" applyBorder="1" applyAlignment="1">
      <alignment vertical="center"/>
    </xf>
    <xf numFmtId="0" fontId="75" fillId="0" borderId="19" xfId="0" applyFont="1" applyFill="1" applyBorder="1" applyAlignment="1">
      <alignment vertical="center"/>
    </xf>
    <xf numFmtId="0" fontId="75" fillId="0" borderId="20" xfId="0" applyFont="1" applyFill="1" applyBorder="1" applyAlignment="1">
      <alignment vertical="center"/>
    </xf>
    <xf numFmtId="0" fontId="76" fillId="0" borderId="3" xfId="0" applyFont="1" applyFill="1" applyBorder="1" applyAlignment="1">
      <alignment vertical="center"/>
    </xf>
    <xf numFmtId="0" fontId="76" fillId="0" borderId="3" xfId="0" applyFont="1" applyFill="1" applyBorder="1" applyAlignment="1">
      <alignment vertical="center" shrinkToFit="1"/>
    </xf>
    <xf numFmtId="0" fontId="76" fillId="0" borderId="3" xfId="0" applyFont="1" applyFill="1" applyBorder="1" applyAlignment="1">
      <alignment vertical="center" wrapText="1"/>
    </xf>
    <xf numFmtId="41" fontId="70" fillId="0" borderId="0" xfId="0" applyNumberFormat="1" applyFont="1" applyFill="1" applyBorder="1" applyAlignment="1">
      <alignment horizontal="center" vertical="center"/>
    </xf>
    <xf numFmtId="189" fontId="70" fillId="0" borderId="0" xfId="3" applyNumberFormat="1" applyFont="1" applyFill="1" applyBorder="1" applyAlignment="1">
      <alignment horizontal="center" vertical="center"/>
    </xf>
    <xf numFmtId="188" fontId="75" fillId="0" borderId="0" xfId="3" applyNumberFormat="1" applyFont="1" applyFill="1" applyBorder="1" applyAlignment="1">
      <alignment horizontal="center" vertical="center"/>
    </xf>
    <xf numFmtId="189" fontId="70" fillId="0" borderId="21" xfId="3" applyNumberFormat="1" applyFont="1" applyFill="1" applyBorder="1" applyAlignment="1">
      <alignment horizontal="center" vertical="center"/>
    </xf>
    <xf numFmtId="188" fontId="75" fillId="0" borderId="21" xfId="3" applyNumberFormat="1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 shrinkToFit="1"/>
    </xf>
    <xf numFmtId="41" fontId="70" fillId="0" borderId="3" xfId="3" applyNumberFormat="1" applyFont="1" applyFill="1" applyBorder="1" applyAlignment="1">
      <alignment horizontal="center" vertical="center" shrinkToFit="1"/>
    </xf>
    <xf numFmtId="177" fontId="77" fillId="0" borderId="15" xfId="0" quotePrefix="1" applyNumberFormat="1" applyFont="1" applyFill="1" applyBorder="1" applyAlignment="1">
      <alignment vertical="center"/>
    </xf>
    <xf numFmtId="177" fontId="77" fillId="0" borderId="20" xfId="0" applyNumberFormat="1" applyFont="1" applyFill="1" applyBorder="1" applyAlignment="1">
      <alignment vertical="center"/>
    </xf>
    <xf numFmtId="177" fontId="77" fillId="0" borderId="15" xfId="0" applyNumberFormat="1" applyFont="1" applyFill="1" applyBorder="1" applyAlignment="1">
      <alignment vertical="center"/>
    </xf>
    <xf numFmtId="41" fontId="70" fillId="0" borderId="11" xfId="3" applyNumberFormat="1" applyFont="1" applyFill="1" applyBorder="1" applyAlignment="1">
      <alignment horizontal="center" vertical="center" shrinkToFit="1"/>
    </xf>
    <xf numFmtId="177" fontId="77" fillId="0" borderId="23" xfId="0" applyNumberFormat="1" applyFont="1" applyFill="1" applyBorder="1" applyAlignment="1">
      <alignment vertical="center"/>
    </xf>
    <xf numFmtId="177" fontId="77" fillId="0" borderId="24" xfId="0" applyNumberFormat="1" applyFont="1" applyFill="1" applyBorder="1" applyAlignment="1">
      <alignment vertical="center"/>
    </xf>
    <xf numFmtId="41" fontId="70" fillId="0" borderId="14" xfId="3" applyNumberFormat="1" applyFont="1" applyFill="1" applyBorder="1" applyAlignment="1">
      <alignment horizontal="center" vertical="center" shrinkToFit="1"/>
    </xf>
    <xf numFmtId="41" fontId="77" fillId="0" borderId="13" xfId="0" applyNumberFormat="1" applyFont="1" applyFill="1" applyBorder="1" applyAlignment="1">
      <alignment vertical="center" wrapText="1" shrinkToFit="1"/>
    </xf>
    <xf numFmtId="41" fontId="77" fillId="0" borderId="25" xfId="0" applyNumberFormat="1" applyFont="1" applyFill="1" applyBorder="1" applyAlignment="1">
      <alignment vertical="center" wrapText="1" shrinkToFit="1"/>
    </xf>
    <xf numFmtId="41" fontId="70" fillId="0" borderId="15" xfId="0" applyNumberFormat="1" applyFont="1" applyFill="1" applyBorder="1" applyAlignment="1">
      <alignment vertical="center"/>
    </xf>
    <xf numFmtId="41" fontId="70" fillId="0" borderId="20" xfId="0" applyNumberFormat="1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0" fontId="70" fillId="0" borderId="0" xfId="0" applyNumberFormat="1" applyFont="1" applyFill="1" applyAlignment="1">
      <alignment horizontal="left" vertical="center"/>
    </xf>
    <xf numFmtId="41" fontId="70" fillId="0" borderId="0" xfId="3" applyFont="1" applyFill="1" applyBorder="1" applyAlignment="1">
      <alignment horizontal="center" vertical="center" shrinkToFit="1"/>
    </xf>
    <xf numFmtId="188" fontId="74" fillId="0" borderId="0" xfId="3" applyNumberFormat="1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 shrinkToFit="1"/>
    </xf>
    <xf numFmtId="42" fontId="78" fillId="0" borderId="0" xfId="5" applyFont="1" applyFill="1" applyBorder="1" applyAlignment="1">
      <alignment horizontal="center" vertical="center"/>
    </xf>
    <xf numFmtId="0" fontId="70" fillId="0" borderId="0" xfId="0" applyFont="1"/>
    <xf numFmtId="178" fontId="78" fillId="0" borderId="21" xfId="5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3" fontId="75" fillId="0" borderId="14" xfId="0" applyNumberFormat="1" applyFont="1" applyFill="1" applyBorder="1" applyAlignment="1">
      <alignment horizontal="center" vertical="center"/>
    </xf>
    <xf numFmtId="3" fontId="75" fillId="0" borderId="3" xfId="0" applyNumberFormat="1" applyFont="1" applyFill="1" applyBorder="1" applyAlignment="1">
      <alignment horizontal="center" vertical="center"/>
    </xf>
    <xf numFmtId="3" fontId="70" fillId="0" borderId="3" xfId="0" applyNumberFormat="1" applyFont="1" applyFill="1" applyBorder="1" applyAlignment="1">
      <alignment horizontal="center" vertical="center"/>
    </xf>
    <xf numFmtId="3" fontId="70" fillId="0" borderId="14" xfId="0" applyNumberFormat="1" applyFont="1" applyFill="1" applyBorder="1" applyAlignment="1">
      <alignment horizontal="center" vertical="center"/>
    </xf>
    <xf numFmtId="41" fontId="74" fillId="0" borderId="14" xfId="3" applyNumberFormat="1" applyFont="1" applyFill="1" applyBorder="1" applyAlignment="1">
      <alignment horizontal="center" vertical="center" shrinkToFit="1"/>
    </xf>
    <xf numFmtId="41" fontId="74" fillId="0" borderId="3" xfId="3" applyNumberFormat="1" applyFont="1" applyFill="1" applyBorder="1" applyAlignment="1">
      <alignment horizontal="center" vertical="center" shrinkToFit="1"/>
    </xf>
    <xf numFmtId="0" fontId="79" fillId="0" borderId="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41" fontId="38" fillId="0" borderId="11" xfId="3" applyFont="1" applyBorder="1" applyAlignment="1">
      <alignment vertical="center"/>
    </xf>
    <xf numFmtId="206" fontId="7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201" fontId="3" fillId="0" borderId="3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3" fillId="0" borderId="10" xfId="3" applyFont="1" applyBorder="1" applyAlignment="1">
      <alignment vertical="center"/>
    </xf>
    <xf numFmtId="41" fontId="0" fillId="0" borderId="0" xfId="3" applyFont="1" applyAlignment="1">
      <alignment vertical="center"/>
    </xf>
    <xf numFmtId="41" fontId="3" fillId="0" borderId="3" xfId="3" applyFont="1" applyBorder="1" applyAlignment="1">
      <alignment horizontal="center" vertical="center"/>
    </xf>
    <xf numFmtId="41" fontId="76" fillId="0" borderId="14" xfId="3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vertical="center"/>
    </xf>
    <xf numFmtId="0" fontId="75" fillId="0" borderId="33" xfId="0" applyFont="1" applyFill="1" applyBorder="1" applyAlignment="1">
      <alignment vertical="center"/>
    </xf>
    <xf numFmtId="0" fontId="75" fillId="0" borderId="34" xfId="0" applyFont="1" applyFill="1" applyBorder="1" applyAlignment="1">
      <alignment vertical="center"/>
    </xf>
    <xf numFmtId="41" fontId="76" fillId="0" borderId="3" xfId="3" applyFont="1" applyFill="1" applyBorder="1" applyAlignment="1">
      <alignment horizontal="center" vertical="center"/>
    </xf>
    <xf numFmtId="41" fontId="81" fillId="0" borderId="0" xfId="3" applyFont="1" applyAlignment="1">
      <alignment vertical="center"/>
    </xf>
    <xf numFmtId="182" fontId="7" fillId="6" borderId="3" xfId="3" applyNumberFormat="1" applyFont="1" applyFill="1" applyBorder="1" applyAlignment="1">
      <alignment horizontal="center" vertical="center"/>
    </xf>
    <xf numFmtId="0" fontId="7" fillId="6" borderId="3" xfId="3" applyNumberFormat="1" applyFont="1" applyFill="1" applyBorder="1" applyAlignment="1">
      <alignment horizontal="center" vertical="center"/>
    </xf>
    <xf numFmtId="41" fontId="7" fillId="6" borderId="3" xfId="0" applyNumberFormat="1" applyFont="1" applyFill="1" applyBorder="1" applyAlignment="1">
      <alignment horizontal="left" vertical="center"/>
    </xf>
    <xf numFmtId="3" fontId="7" fillId="6" borderId="3" xfId="0" applyNumberFormat="1" applyFont="1" applyFill="1" applyBorder="1" applyAlignment="1">
      <alignment horizontal="center" vertical="center"/>
    </xf>
    <xf numFmtId="176" fontId="7" fillId="6" borderId="3" xfId="0" applyNumberFormat="1" applyFont="1" applyFill="1" applyBorder="1" applyAlignment="1">
      <alignment horizontal="right" vertical="center" indent="1"/>
    </xf>
    <xf numFmtId="41" fontId="82" fillId="0" borderId="0" xfId="3" applyFont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41" fontId="83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185" fontId="83" fillId="0" borderId="0" xfId="0" applyNumberFormat="1" applyFont="1" applyFill="1" applyBorder="1" applyAlignment="1">
      <alignment horizontal="left" vertical="center"/>
    </xf>
    <xf numFmtId="185" fontId="83" fillId="0" borderId="0" xfId="0" applyNumberFormat="1" applyFont="1" applyFill="1" applyBorder="1" applyAlignment="1">
      <alignment horizontal="right" vertical="center"/>
    </xf>
    <xf numFmtId="41" fontId="83" fillId="0" borderId="0" xfId="3" applyFont="1" applyFill="1" applyBorder="1" applyAlignment="1">
      <alignment horizontal="right" vertical="center"/>
    </xf>
    <xf numFmtId="0" fontId="83" fillId="0" borderId="0" xfId="0" applyFont="1" applyFill="1" applyAlignment="1">
      <alignment horizontal="centerContinuous" vertical="center"/>
    </xf>
    <xf numFmtId="193" fontId="85" fillId="0" borderId="0" xfId="5" applyNumberFormat="1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left" vertical="center"/>
    </xf>
    <xf numFmtId="41" fontId="83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 shrinkToFit="1"/>
    </xf>
    <xf numFmtId="0" fontId="83" fillId="0" borderId="0" xfId="0" applyFont="1" applyFill="1" applyBorder="1" applyAlignment="1">
      <alignment horizontal="left" vertical="center" wrapText="1"/>
    </xf>
    <xf numFmtId="41" fontId="83" fillId="0" borderId="0" xfId="3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0" fontId="83" fillId="6" borderId="0" xfId="0" applyFont="1" applyFill="1" applyAlignment="1">
      <alignment horizontal="center" vertical="center"/>
    </xf>
    <xf numFmtId="0" fontId="70" fillId="6" borderId="0" xfId="0" applyFont="1" applyFill="1" applyAlignment="1">
      <alignment horizontal="center" vertical="center"/>
    </xf>
    <xf numFmtId="0" fontId="83" fillId="6" borderId="0" xfId="0" applyFont="1" applyFill="1" applyBorder="1" applyAlignment="1">
      <alignment horizontal="center" vertical="center"/>
    </xf>
    <xf numFmtId="41" fontId="83" fillId="6" borderId="0" xfId="3" applyFont="1" applyFill="1" applyBorder="1" applyAlignment="1">
      <alignment horizontal="center" vertical="center"/>
    </xf>
    <xf numFmtId="0" fontId="83" fillId="6" borderId="0" xfId="0" applyFont="1" applyFill="1" applyAlignment="1">
      <alignment horizontal="centerContinuous" vertical="center"/>
    </xf>
    <xf numFmtId="193" fontId="85" fillId="6" borderId="0" xfId="5" applyNumberFormat="1" applyFont="1" applyFill="1" applyBorder="1" applyAlignment="1">
      <alignment horizontal="right" vertical="center"/>
    </xf>
    <xf numFmtId="0" fontId="83" fillId="6" borderId="0" xfId="0" applyFont="1" applyFill="1" applyBorder="1" applyAlignment="1">
      <alignment horizontal="left" vertical="center"/>
    </xf>
    <xf numFmtId="0" fontId="71" fillId="6" borderId="0" xfId="0" applyFont="1" applyFill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0" fontId="83" fillId="6" borderId="0" xfId="0" applyFont="1" applyFill="1" applyBorder="1" applyAlignment="1">
      <alignment horizontal="left" vertical="center" shrinkToFit="1"/>
    </xf>
    <xf numFmtId="0" fontId="83" fillId="6" borderId="0" xfId="0" applyFont="1" applyFill="1" applyBorder="1" applyAlignment="1">
      <alignment horizontal="left" vertical="center" wrapText="1"/>
    </xf>
    <xf numFmtId="41" fontId="83" fillId="6" borderId="0" xfId="3" applyFont="1" applyFill="1" applyBorder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41" fontId="74" fillId="0" borderId="0" xfId="3" applyFont="1" applyFill="1" applyAlignment="1">
      <alignment horizontal="left" vertical="center"/>
    </xf>
    <xf numFmtId="41" fontId="74" fillId="0" borderId="0" xfId="3" applyFont="1" applyFill="1" applyBorder="1" applyAlignment="1">
      <alignment horizontal="left" vertical="center"/>
    </xf>
    <xf numFmtId="0" fontId="83" fillId="6" borderId="0" xfId="0" applyFont="1" applyFill="1" applyBorder="1" applyAlignment="1">
      <alignment horizontal="center" vertical="center"/>
    </xf>
    <xf numFmtId="41" fontId="7" fillId="0" borderId="35" xfId="3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>
      <alignment horizontal="right" vertical="center"/>
    </xf>
    <xf numFmtId="41" fontId="7" fillId="0" borderId="36" xfId="3" applyFont="1" applyFill="1" applyBorder="1" applyAlignment="1">
      <alignment horizontal="right" vertical="center"/>
    </xf>
    <xf numFmtId="179" fontId="9" fillId="0" borderId="0" xfId="3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9" fontId="7" fillId="0" borderId="21" xfId="3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41" fontId="86" fillId="0" borderId="0" xfId="3" applyFont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9" fillId="6" borderId="0" xfId="0" applyFont="1" applyFill="1" applyBorder="1" applyAlignment="1">
      <alignment horizontal="center" vertical="center"/>
    </xf>
    <xf numFmtId="0" fontId="89" fillId="6" borderId="0" xfId="0" applyNumberFormat="1" applyFont="1" applyFill="1" applyBorder="1" applyAlignment="1">
      <alignment horizontal="center" vertical="center"/>
    </xf>
    <xf numFmtId="0" fontId="89" fillId="6" borderId="0" xfId="0" applyFont="1" applyFill="1" applyBorder="1" applyAlignment="1">
      <alignment horizontal="left" vertical="center"/>
    </xf>
    <xf numFmtId="41" fontId="83" fillId="0" borderId="0" xfId="3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Continuous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61" fillId="6" borderId="0" xfId="0" applyFont="1" applyFill="1" applyBorder="1" applyAlignment="1">
      <alignment vertical="center"/>
    </xf>
    <xf numFmtId="177" fontId="89" fillId="6" borderId="0" xfId="3" applyNumberFormat="1" applyFont="1" applyFill="1" applyBorder="1" applyAlignment="1">
      <alignment horizontal="left" vertical="center"/>
    </xf>
    <xf numFmtId="41" fontId="90" fillId="6" borderId="0" xfId="3" applyFont="1" applyFill="1" applyBorder="1" applyAlignment="1">
      <alignment horizontal="right" vertical="center"/>
    </xf>
    <xf numFmtId="41" fontId="89" fillId="6" borderId="0" xfId="0" applyNumberFormat="1" applyFont="1" applyFill="1" applyBorder="1" applyAlignment="1">
      <alignment horizontal="center" vertical="center"/>
    </xf>
    <xf numFmtId="179" fontId="89" fillId="6" borderId="0" xfId="3" applyNumberFormat="1" applyFont="1" applyFill="1" applyBorder="1" applyAlignment="1">
      <alignment horizontal="right" vertical="center"/>
    </xf>
    <xf numFmtId="41" fontId="89" fillId="6" borderId="0" xfId="0" applyNumberFormat="1" applyFont="1" applyFill="1" applyBorder="1" applyAlignment="1">
      <alignment horizontal="right" vertical="center" indent="2"/>
    </xf>
    <xf numFmtId="0" fontId="70" fillId="6" borderId="0" xfId="0" applyFont="1" applyFill="1" applyAlignment="1">
      <alignment vertical="center"/>
    </xf>
    <xf numFmtId="0" fontId="0" fillId="6" borderId="0" xfId="0" applyFont="1" applyFill="1"/>
    <xf numFmtId="185" fontId="70" fillId="6" borderId="0" xfId="3" applyNumberFormat="1" applyFont="1" applyFill="1" applyAlignment="1">
      <alignment vertical="center"/>
    </xf>
    <xf numFmtId="0" fontId="70" fillId="6" borderId="0" xfId="0" applyFont="1" applyFill="1" applyAlignment="1">
      <alignment horizontal="left" vertical="center"/>
    </xf>
    <xf numFmtId="41" fontId="70" fillId="6" borderId="0" xfId="0" applyNumberFormat="1" applyFont="1" applyFill="1" applyAlignment="1">
      <alignment vertical="center"/>
    </xf>
    <xf numFmtId="0" fontId="83" fillId="6" borderId="0" xfId="0" applyFont="1" applyFill="1" applyBorder="1" applyAlignment="1">
      <alignment vertical="center"/>
    </xf>
    <xf numFmtId="0" fontId="91" fillId="6" borderId="0" xfId="0" applyFont="1" applyFill="1" applyBorder="1" applyAlignment="1">
      <alignment horizontal="center" vertical="center"/>
    </xf>
    <xf numFmtId="179" fontId="91" fillId="6" borderId="0" xfId="3" applyNumberFormat="1" applyFont="1" applyFill="1" applyBorder="1" applyAlignment="1">
      <alignment horizontal="right" vertical="center"/>
    </xf>
    <xf numFmtId="178" fontId="91" fillId="6" borderId="0" xfId="0" applyNumberFormat="1" applyFont="1" applyFill="1" applyBorder="1" applyAlignment="1">
      <alignment horizontal="right" vertical="center"/>
    </xf>
    <xf numFmtId="0" fontId="7" fillId="6" borderId="3" xfId="0" applyNumberFormat="1" applyFont="1" applyFill="1" applyBorder="1" applyAlignment="1">
      <alignment horizontal="left" vertical="center"/>
    </xf>
    <xf numFmtId="0" fontId="92" fillId="0" borderId="15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1" fontId="51" fillId="0" borderId="0" xfId="3" applyFont="1" applyFill="1" applyAlignment="1">
      <alignment horizontal="center" vertical="center"/>
    </xf>
    <xf numFmtId="0" fontId="53" fillId="0" borderId="21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4" fillId="0" borderId="3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distributed" vertical="center"/>
    </xf>
    <xf numFmtId="41" fontId="54" fillId="0" borderId="14" xfId="3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distributed" vertical="center"/>
    </xf>
    <xf numFmtId="41" fontId="54" fillId="0" borderId="3" xfId="3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distributed" vertical="center"/>
    </xf>
    <xf numFmtId="0" fontId="55" fillId="0" borderId="3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 shrinkToFit="1"/>
    </xf>
    <xf numFmtId="0" fontId="56" fillId="0" borderId="3" xfId="0" applyFont="1" applyFill="1" applyBorder="1" applyAlignment="1">
      <alignment horizontal="distributed" vertical="center"/>
    </xf>
    <xf numFmtId="0" fontId="55" fillId="0" borderId="3" xfId="0" applyFont="1" applyFill="1" applyBorder="1" applyAlignment="1">
      <alignment horizontal="distributed" vertical="center"/>
    </xf>
    <xf numFmtId="41" fontId="83" fillId="0" borderId="0" xfId="3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94" fontId="70" fillId="0" borderId="18" xfId="0" applyNumberFormat="1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0" fillId="0" borderId="0" xfId="0" applyFont="1" applyBorder="1"/>
    <xf numFmtId="41" fontId="70" fillId="0" borderId="0" xfId="3" applyNumberFormat="1" applyFont="1" applyFill="1" applyBorder="1" applyAlignment="1">
      <alignment horizontal="center" vertical="center"/>
    </xf>
    <xf numFmtId="41" fontId="70" fillId="0" borderId="0" xfId="3" applyFont="1" applyFill="1" applyBorder="1" applyAlignment="1">
      <alignment horizontal="right" vertical="center"/>
    </xf>
    <xf numFmtId="41" fontId="70" fillId="0" borderId="0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/>
    </xf>
    <xf numFmtId="20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1" fontId="9" fillId="0" borderId="0" xfId="3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82" fontId="7" fillId="0" borderId="3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 indent="1"/>
    </xf>
    <xf numFmtId="0" fontId="7" fillId="0" borderId="3" xfId="0" applyNumberFormat="1" applyFont="1" applyFill="1" applyBorder="1" applyAlignment="1">
      <alignment horizontal="left" vertical="center"/>
    </xf>
    <xf numFmtId="41" fontId="7" fillId="0" borderId="3" xfId="3" applyNumberFormat="1" applyFont="1" applyFill="1" applyBorder="1" applyAlignment="1">
      <alignment horizontal="center" vertical="center"/>
    </xf>
    <xf numFmtId="183" fontId="12" fillId="0" borderId="3" xfId="3" applyNumberFormat="1" applyFont="1" applyFill="1" applyBorder="1" applyAlignment="1">
      <alignment horizontal="center" vertical="center"/>
    </xf>
    <xf numFmtId="184" fontId="7" fillId="0" borderId="3" xfId="3" applyNumberFormat="1" applyFont="1" applyFill="1" applyBorder="1" applyAlignment="1">
      <alignment horizontal="center" vertical="center"/>
    </xf>
    <xf numFmtId="41" fontId="7" fillId="0" borderId="3" xfId="3" applyFont="1" applyFill="1" applyBorder="1" applyAlignment="1">
      <alignment horizontal="right" vertical="center" indent="1"/>
    </xf>
    <xf numFmtId="41" fontId="49" fillId="0" borderId="3" xfId="0" applyNumberFormat="1" applyFont="1" applyFill="1" applyBorder="1" applyAlignment="1">
      <alignment horizontal="left" vertical="center"/>
    </xf>
    <xf numFmtId="0" fontId="70" fillId="6" borderId="0" xfId="0" applyFont="1" applyFill="1" applyAlignment="1">
      <alignment horizontal="centerContinuous" vertical="center"/>
    </xf>
    <xf numFmtId="0" fontId="83" fillId="6" borderId="0" xfId="0" applyFont="1" applyFill="1" applyBorder="1" applyAlignment="1">
      <alignment horizontal="centerContinuous" vertical="center"/>
    </xf>
    <xf numFmtId="0" fontId="70" fillId="6" borderId="0" xfId="0" applyFont="1" applyFill="1" applyBorder="1" applyAlignment="1">
      <alignment horizontal="left" vertical="center"/>
    </xf>
    <xf numFmtId="0" fontId="70" fillId="6" borderId="0" xfId="0" applyFont="1" applyFill="1" applyBorder="1" applyAlignment="1">
      <alignment horizontal="left" vertical="center" shrinkToFit="1"/>
    </xf>
    <xf numFmtId="0" fontId="60" fillId="6" borderId="0" xfId="0" applyFont="1" applyFill="1" applyBorder="1" applyAlignment="1">
      <alignment horizontal="center" vertical="center"/>
    </xf>
    <xf numFmtId="195" fontId="60" fillId="6" borderId="0" xfId="0" applyNumberFormat="1" applyFont="1" applyFill="1" applyBorder="1" applyAlignment="1">
      <alignment horizontal="left" vertical="center"/>
    </xf>
    <xf numFmtId="0" fontId="60" fillId="6" borderId="0" xfId="0" applyFont="1" applyFill="1" applyBorder="1" applyAlignment="1">
      <alignment horizontal="left" vertical="center"/>
    </xf>
    <xf numFmtId="41" fontId="60" fillId="6" borderId="0" xfId="0" applyNumberFormat="1" applyFont="1" applyFill="1" applyBorder="1" applyAlignment="1">
      <alignment horizontal="left" vertical="center"/>
    </xf>
    <xf numFmtId="193" fontId="93" fillId="6" borderId="0" xfId="5" applyNumberFormat="1" applyFont="1" applyFill="1" applyBorder="1" applyAlignment="1">
      <alignment horizontal="right" vertical="center"/>
    </xf>
    <xf numFmtId="193" fontId="62" fillId="6" borderId="0" xfId="5" applyNumberFormat="1" applyFont="1" applyFill="1" applyBorder="1" applyAlignment="1">
      <alignment horizontal="right" vertical="center"/>
    </xf>
    <xf numFmtId="0" fontId="61" fillId="6" borderId="0" xfId="0" applyFont="1" applyFill="1" applyBorder="1" applyAlignment="1">
      <alignment horizontal="center" vertical="center"/>
    </xf>
    <xf numFmtId="0" fontId="61" fillId="6" borderId="0" xfId="0" applyFont="1" applyFill="1" applyBorder="1" applyAlignment="1">
      <alignment horizontal="left" vertical="center"/>
    </xf>
    <xf numFmtId="41" fontId="61" fillId="6" borderId="0" xfId="0" applyNumberFormat="1" applyFont="1" applyFill="1" applyBorder="1" applyAlignment="1">
      <alignment horizontal="left" vertical="center" shrinkToFit="1"/>
    </xf>
    <xf numFmtId="0" fontId="61" fillId="6" borderId="0" xfId="0" applyFont="1" applyFill="1" applyBorder="1" applyAlignment="1">
      <alignment horizontal="left" vertical="center" shrinkToFit="1"/>
    </xf>
    <xf numFmtId="0" fontId="61" fillId="6" borderId="0" xfId="0" applyFont="1" applyFill="1" applyBorder="1" applyAlignment="1">
      <alignment horizontal="left" vertical="center" wrapText="1"/>
    </xf>
    <xf numFmtId="0" fontId="94" fillId="0" borderId="0" xfId="0" applyFont="1" applyFill="1" applyAlignment="1">
      <alignment horizontal="left" vertical="center"/>
    </xf>
    <xf numFmtId="41" fontId="94" fillId="0" borderId="0" xfId="1" applyNumberFormat="1" applyFont="1" applyFill="1" applyAlignment="1">
      <alignment horizontal="left" vertical="center"/>
    </xf>
    <xf numFmtId="0" fontId="94" fillId="0" borderId="0" xfId="1" applyFont="1" applyFill="1" applyAlignment="1">
      <alignment horizontal="left" vertical="center"/>
    </xf>
    <xf numFmtId="41" fontId="94" fillId="0" borderId="0" xfId="1" quotePrefix="1" applyNumberFormat="1" applyFont="1" applyFill="1" applyAlignment="1">
      <alignment horizontal="left" vertical="center"/>
    </xf>
    <xf numFmtId="41" fontId="94" fillId="0" borderId="0" xfId="1" applyNumberFormat="1" applyFont="1" applyFill="1" applyBorder="1" applyAlignment="1">
      <alignment horizontal="center" vertical="center"/>
    </xf>
    <xf numFmtId="0" fontId="94" fillId="0" borderId="0" xfId="1" applyFont="1" applyFill="1" applyAlignment="1">
      <alignment horizontal="center" vertical="center"/>
    </xf>
    <xf numFmtId="41" fontId="94" fillId="0" borderId="37" xfId="3" applyFont="1" applyFill="1" applyBorder="1" applyAlignment="1">
      <alignment vertical="center"/>
    </xf>
    <xf numFmtId="41" fontId="94" fillId="0" borderId="0" xfId="3" applyFont="1" applyFill="1" applyBorder="1" applyAlignment="1">
      <alignment horizontal="center" vertical="center"/>
    </xf>
    <xf numFmtId="176" fontId="95" fillId="6" borderId="0" xfId="3" applyNumberFormat="1" applyFont="1" applyFill="1" applyBorder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41" fontId="70" fillId="0" borderId="0" xfId="3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distributed" vertical="center"/>
    </xf>
    <xf numFmtId="41" fontId="70" fillId="0" borderId="0" xfId="3" applyFont="1" applyFill="1" applyBorder="1" applyAlignment="1">
      <alignment vertical="center"/>
    </xf>
    <xf numFmtId="41" fontId="76" fillId="0" borderId="0" xfId="3" applyFont="1" applyFill="1" applyBorder="1" applyAlignment="1">
      <alignment vertical="center"/>
    </xf>
    <xf numFmtId="176" fontId="70" fillId="0" borderId="0" xfId="3" applyNumberFormat="1" applyFont="1" applyFill="1" applyBorder="1" applyAlignment="1">
      <alignment horizontal="right" vertical="center" indent="2"/>
    </xf>
    <xf numFmtId="176" fontId="70" fillId="0" borderId="0" xfId="0" applyNumberFormat="1" applyFont="1" applyFill="1" applyBorder="1" applyAlignment="1">
      <alignment horizontal="right" vertical="center" indent="2"/>
    </xf>
    <xf numFmtId="0" fontId="64" fillId="0" borderId="0" xfId="0" applyFont="1" applyAlignment="1">
      <alignment horizontal="left"/>
    </xf>
    <xf numFmtId="0" fontId="21" fillId="0" borderId="10" xfId="0" applyFont="1" applyBorder="1" applyAlignment="1">
      <alignment vertical="center"/>
    </xf>
    <xf numFmtId="0" fontId="21" fillId="0" borderId="10" xfId="0" quotePrefix="1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76" fillId="0" borderId="15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41" fontId="83" fillId="0" borderId="0" xfId="3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41" fontId="40" fillId="4" borderId="15" xfId="3" applyFont="1" applyFill="1" applyBorder="1" applyAlignment="1">
      <alignment vertical="center"/>
    </xf>
    <xf numFmtId="41" fontId="40" fillId="4" borderId="19" xfId="3" applyFont="1" applyFill="1" applyBorder="1" applyAlignment="1">
      <alignment vertical="center"/>
    </xf>
    <xf numFmtId="41" fontId="40" fillId="4" borderId="47" xfId="3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41" fontId="40" fillId="0" borderId="0" xfId="3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3" fontId="40" fillId="0" borderId="0" xfId="0" applyNumberFormat="1" applyFont="1" applyBorder="1" applyAlignment="1">
      <alignment vertical="center"/>
    </xf>
    <xf numFmtId="3" fontId="40" fillId="0" borderId="0" xfId="0" applyNumberFormat="1" applyFont="1" applyBorder="1" applyAlignment="1">
      <alignment horizontal="center" vertical="center"/>
    </xf>
    <xf numFmtId="41" fontId="40" fillId="0" borderId="0" xfId="3" applyFont="1" applyBorder="1" applyAlignment="1">
      <alignment vertical="center"/>
    </xf>
    <xf numFmtId="0" fontId="87" fillId="6" borderId="0" xfId="0" applyFont="1" applyFill="1" applyBorder="1" applyAlignment="1">
      <alignment vertical="center"/>
    </xf>
    <xf numFmtId="0" fontId="88" fillId="6" borderId="0" xfId="0" applyFont="1" applyFill="1" applyBorder="1" applyAlignment="1">
      <alignment vertical="center"/>
    </xf>
    <xf numFmtId="185" fontId="70" fillId="0" borderId="0" xfId="3" applyNumberFormat="1" applyFont="1" applyAlignment="1">
      <alignment vertical="center"/>
    </xf>
    <xf numFmtId="0" fontId="70" fillId="0" borderId="0" xfId="0" applyFont="1" applyAlignment="1">
      <alignment horizontal="left" vertical="center"/>
    </xf>
    <xf numFmtId="201" fontId="7" fillId="0" borderId="0" xfId="0" applyNumberFormat="1" applyFont="1" applyFill="1" applyBorder="1" applyAlignment="1">
      <alignment horizontal="center" vertical="center"/>
    </xf>
    <xf numFmtId="177" fontId="7" fillId="0" borderId="0" xfId="3" applyNumberFormat="1" applyFont="1" applyFill="1" applyBorder="1" applyAlignment="1">
      <alignment horizontal="left" vertical="center"/>
    </xf>
    <xf numFmtId="201" fontId="7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right" shrinkToFit="1"/>
    </xf>
    <xf numFmtId="41" fontId="0" fillId="0" borderId="3" xfId="3" applyFont="1" applyFill="1" applyBorder="1" applyAlignment="1">
      <alignment horizontal="right" shrinkToFit="1"/>
    </xf>
    <xf numFmtId="0" fontId="7" fillId="6" borderId="0" xfId="0" applyNumberFormat="1" applyFont="1" applyFill="1" applyBorder="1" applyAlignment="1">
      <alignment horizontal="center" vertical="center"/>
    </xf>
    <xf numFmtId="41" fontId="1" fillId="0" borderId="14" xfId="3" applyFont="1" applyFill="1" applyBorder="1" applyAlignment="1">
      <alignment horizontal="center"/>
    </xf>
    <xf numFmtId="41" fontId="7" fillId="0" borderId="3" xfId="0" applyNumberFormat="1" applyFont="1" applyFill="1" applyBorder="1" applyAlignment="1">
      <alignment horizontal="center" vertical="center"/>
    </xf>
    <xf numFmtId="207" fontId="7" fillId="6" borderId="0" xfId="0" applyNumberFormat="1" applyFont="1" applyFill="1" applyBorder="1" applyAlignment="1">
      <alignment horizontal="center" vertical="center"/>
    </xf>
    <xf numFmtId="41" fontId="1" fillId="6" borderId="14" xfId="3" applyFont="1" applyFill="1" applyBorder="1" applyAlignment="1">
      <alignment horizontal="center"/>
    </xf>
    <xf numFmtId="41" fontId="1" fillId="0" borderId="3" xfId="3" applyFont="1" applyFill="1" applyBorder="1" applyAlignment="1">
      <alignment horizontal="center"/>
    </xf>
    <xf numFmtId="41" fontId="49" fillId="6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41" fontId="7" fillId="0" borderId="0" xfId="3" applyFont="1" applyFill="1" applyBorder="1" applyAlignment="1">
      <alignment horizontal="right" vertical="center" indent="2"/>
    </xf>
    <xf numFmtId="41" fontId="7" fillId="0" borderId="0" xfId="0" applyNumberFormat="1" applyFont="1" applyFill="1" applyBorder="1" applyAlignment="1">
      <alignment horizontal="right" vertical="center" indent="2"/>
    </xf>
    <xf numFmtId="41" fontId="74" fillId="0" borderId="0" xfId="0" applyNumberFormat="1" applyFont="1" applyFill="1" applyBorder="1" applyAlignment="1">
      <alignment horizontal="center" vertical="center"/>
    </xf>
    <xf numFmtId="176" fontId="74" fillId="0" borderId="0" xfId="3" applyNumberFormat="1" applyFont="1" applyFill="1" applyBorder="1" applyAlignment="1">
      <alignment horizontal="right" vertical="center" indent="2"/>
    </xf>
    <xf numFmtId="176" fontId="74" fillId="0" borderId="0" xfId="0" applyNumberFormat="1" applyFont="1" applyFill="1" applyBorder="1" applyAlignment="1">
      <alignment horizontal="right" vertical="center" indent="2"/>
    </xf>
    <xf numFmtId="43" fontId="74" fillId="0" borderId="0" xfId="3" applyNumberFormat="1" applyFont="1" applyFill="1" applyBorder="1" applyAlignment="1">
      <alignment horizontal="center" vertical="center" shrinkToFit="1"/>
    </xf>
    <xf numFmtId="177" fontId="74" fillId="0" borderId="0" xfId="3" applyNumberFormat="1" applyFont="1" applyFill="1" applyBorder="1" applyAlignment="1">
      <alignment horizontal="center" vertical="center"/>
    </xf>
    <xf numFmtId="192" fontId="70" fillId="0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 vertical="center"/>
    </xf>
    <xf numFmtId="195" fontId="74" fillId="0" borderId="0" xfId="3" applyNumberFormat="1" applyFont="1" applyFill="1" applyBorder="1" applyAlignment="1">
      <alignment horizontal="center" vertical="center" shrinkToFit="1"/>
    </xf>
    <xf numFmtId="0" fontId="7" fillId="0" borderId="0" xfId="0" applyFont="1"/>
    <xf numFmtId="0" fontId="7" fillId="0" borderId="3" xfId="0" applyFont="1" applyBorder="1" applyAlignment="1">
      <alignment horizontal="center"/>
    </xf>
    <xf numFmtId="41" fontId="7" fillId="0" borderId="0" xfId="3" applyFont="1"/>
    <xf numFmtId="0" fontId="7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 shrinkToFit="1"/>
    </xf>
    <xf numFmtId="0" fontId="61" fillId="0" borderId="0" xfId="0" applyFont="1" applyFill="1" applyBorder="1" applyAlignment="1">
      <alignment horizontal="left" vertical="center" wrapText="1"/>
    </xf>
    <xf numFmtId="0" fontId="107" fillId="6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left" vertical="center"/>
    </xf>
    <xf numFmtId="41" fontId="107" fillId="0" borderId="0" xfId="3" applyFont="1" applyFill="1" applyBorder="1" applyAlignment="1">
      <alignment vertical="center"/>
    </xf>
    <xf numFmtId="41" fontId="108" fillId="0" borderId="0" xfId="3" applyFont="1" applyFill="1" applyBorder="1" applyAlignment="1">
      <alignment horizontal="center" vertical="center"/>
    </xf>
    <xf numFmtId="41" fontId="108" fillId="0" borderId="0" xfId="3" applyFont="1" applyFill="1" applyBorder="1" applyAlignment="1">
      <alignment vertical="center"/>
    </xf>
    <xf numFmtId="0" fontId="109" fillId="0" borderId="0" xfId="0" applyFont="1" applyFill="1" applyAlignment="1">
      <alignment horizontal="left" vertical="center"/>
    </xf>
    <xf numFmtId="0" fontId="109" fillId="0" borderId="0" xfId="0" applyFont="1" applyFill="1" applyAlignment="1">
      <alignment horizontal="center" vertical="center"/>
    </xf>
    <xf numFmtId="0" fontId="109" fillId="0" borderId="0" xfId="0" applyFont="1" applyFill="1" applyAlignment="1">
      <alignment horizontal="right" vertical="center"/>
    </xf>
    <xf numFmtId="0" fontId="110" fillId="0" borderId="0" xfId="0" applyFont="1" applyFill="1" applyAlignment="1">
      <alignment horizontal="center" vertical="center"/>
    </xf>
    <xf numFmtId="0" fontId="110" fillId="0" borderId="0" xfId="0" applyFont="1" applyFill="1" applyBorder="1" applyAlignment="1">
      <alignment horizontal="center" vertical="center"/>
    </xf>
    <xf numFmtId="179" fontId="110" fillId="0" borderId="0" xfId="3" applyNumberFormat="1" applyFont="1" applyFill="1" applyBorder="1" applyAlignment="1">
      <alignment horizontal="right" vertical="center"/>
    </xf>
    <xf numFmtId="178" fontId="110" fillId="0" borderId="0" xfId="0" applyNumberFormat="1" applyFont="1" applyFill="1" applyBorder="1" applyAlignment="1">
      <alignment horizontal="right" vertical="center"/>
    </xf>
    <xf numFmtId="178" fontId="109" fillId="0" borderId="0" xfId="0" applyNumberFormat="1" applyFont="1" applyFill="1" applyBorder="1" applyAlignment="1">
      <alignment horizontal="right" vertical="center"/>
    </xf>
    <xf numFmtId="0" fontId="109" fillId="0" borderId="0" xfId="0" applyFont="1" applyFill="1" applyBorder="1" applyAlignment="1">
      <alignment horizontal="center" vertical="center"/>
    </xf>
    <xf numFmtId="0" fontId="110" fillId="0" borderId="0" xfId="0" applyFont="1" applyFill="1" applyAlignment="1">
      <alignment horizontal="right" vertical="center"/>
    </xf>
    <xf numFmtId="0" fontId="109" fillId="0" borderId="0" xfId="0" applyFont="1" applyFill="1" applyBorder="1" applyAlignment="1">
      <alignment horizontal="distributed" vertical="center"/>
    </xf>
    <xf numFmtId="0" fontId="110" fillId="0" borderId="0" xfId="0" applyFont="1" applyFill="1" applyBorder="1" applyAlignment="1">
      <alignment horizontal="distributed" vertical="center"/>
    </xf>
    <xf numFmtId="0" fontId="113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left" vertical="center"/>
    </xf>
    <xf numFmtId="41" fontId="113" fillId="0" borderId="0" xfId="3" applyFont="1" applyFill="1" applyBorder="1" applyAlignment="1">
      <alignment horizontal="center" vertical="center"/>
    </xf>
    <xf numFmtId="176" fontId="109" fillId="0" borderId="0" xfId="3" applyNumberFormat="1" applyFont="1" applyFill="1" applyBorder="1" applyAlignment="1">
      <alignment vertical="center"/>
    </xf>
    <xf numFmtId="176" fontId="110" fillId="0" borderId="0" xfId="3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41" fontId="109" fillId="0" borderId="0" xfId="3" applyFont="1" applyFill="1" applyBorder="1" applyAlignment="1">
      <alignment horizontal="center" vertical="center"/>
    </xf>
    <xf numFmtId="41" fontId="110" fillId="0" borderId="0" xfId="3" applyFont="1" applyFill="1" applyBorder="1" applyAlignment="1">
      <alignment horizontal="center" vertical="center"/>
    </xf>
    <xf numFmtId="41" fontId="109" fillId="0" borderId="0" xfId="3" applyFont="1" applyFill="1" applyBorder="1" applyAlignment="1">
      <alignment horizontal="right" vertical="center"/>
    </xf>
    <xf numFmtId="41" fontId="110" fillId="0" borderId="0" xfId="3" applyFont="1" applyFill="1" applyBorder="1" applyAlignment="1">
      <alignment horizontal="right" vertical="center"/>
    </xf>
    <xf numFmtId="0" fontId="117" fillId="0" borderId="0" xfId="0" applyFont="1" applyFill="1" applyBorder="1" applyAlignment="1">
      <alignment vertical="center"/>
    </xf>
    <xf numFmtId="176" fontId="109" fillId="0" borderId="0" xfId="0" applyNumberFormat="1" applyFont="1" applyFill="1" applyBorder="1" applyAlignment="1">
      <alignment vertical="center"/>
    </xf>
    <xf numFmtId="176" fontId="110" fillId="0" borderId="0" xfId="0" applyNumberFormat="1" applyFont="1" applyFill="1" applyBorder="1" applyAlignment="1">
      <alignment vertical="center"/>
    </xf>
    <xf numFmtId="0" fontId="109" fillId="0" borderId="0" xfId="0" applyFont="1" applyFill="1" applyAlignment="1">
      <alignment vertical="center"/>
    </xf>
    <xf numFmtId="0" fontId="115" fillId="0" borderId="0" xfId="0" applyFont="1" applyFill="1" applyAlignment="1">
      <alignment horizontal="left" vertical="center"/>
    </xf>
    <xf numFmtId="0" fontId="116" fillId="0" borderId="20" xfId="0" applyFont="1" applyFill="1" applyBorder="1" applyAlignment="1">
      <alignment horizontal="center" vertical="center" shrinkToFit="1"/>
    </xf>
    <xf numFmtId="0" fontId="116" fillId="0" borderId="58" xfId="0" applyFont="1" applyFill="1" applyBorder="1" applyAlignment="1">
      <alignment horizontal="center" vertical="center"/>
    </xf>
    <xf numFmtId="0" fontId="116" fillId="0" borderId="3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 shrinkToFit="1"/>
    </xf>
    <xf numFmtId="0" fontId="116" fillId="0" borderId="14" xfId="0" applyFont="1" applyFill="1" applyBorder="1" applyAlignment="1">
      <alignment horizontal="center" vertical="center" shrinkToFit="1"/>
    </xf>
    <xf numFmtId="0" fontId="116" fillId="0" borderId="14" xfId="0" applyFont="1" applyFill="1" applyBorder="1" applyAlignment="1">
      <alignment horizontal="center" vertical="center"/>
    </xf>
    <xf numFmtId="0" fontId="116" fillId="0" borderId="52" xfId="0" applyFont="1" applyFill="1" applyBorder="1" applyAlignment="1">
      <alignment horizontal="center" vertical="center" shrinkToFit="1"/>
    </xf>
    <xf numFmtId="0" fontId="118" fillId="0" borderId="2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41" fontId="37" fillId="0" borderId="7" xfId="3" applyFont="1" applyBorder="1" applyAlignment="1">
      <alignment horizontal="center" vertical="center" wrapText="1"/>
    </xf>
    <xf numFmtId="41" fontId="38" fillId="0" borderId="20" xfId="3" applyFont="1" applyBorder="1" applyAlignment="1">
      <alignment horizontal="right" vertical="center"/>
    </xf>
    <xf numFmtId="41" fontId="12" fillId="0" borderId="15" xfId="3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41" fontId="38" fillId="0" borderId="16" xfId="3" applyFont="1" applyBorder="1" applyAlignment="1">
      <alignment vertical="center"/>
    </xf>
    <xf numFmtId="41" fontId="12" fillId="0" borderId="22" xfId="3" applyFont="1" applyBorder="1" applyAlignment="1">
      <alignment horizontal="center" vertical="center"/>
    </xf>
    <xf numFmtId="41" fontId="38" fillId="0" borderId="42" xfId="3" applyFont="1" applyBorder="1" applyAlignment="1">
      <alignment horizontal="right" vertical="center"/>
    </xf>
    <xf numFmtId="0" fontId="21" fillId="0" borderId="13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41" fontId="15" fillId="0" borderId="28" xfId="3" applyFont="1" applyBorder="1" applyAlignment="1">
      <alignment vertical="center"/>
    </xf>
    <xf numFmtId="41" fontId="15" fillId="0" borderId="38" xfId="3" applyFont="1" applyBorder="1" applyAlignment="1">
      <alignment horizontal="center" vertical="center"/>
    </xf>
    <xf numFmtId="41" fontId="15" fillId="0" borderId="56" xfId="3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41" fontId="70" fillId="0" borderId="20" xfId="3" applyFont="1" applyFill="1" applyBorder="1" applyAlignment="1">
      <alignment horizontal="center" vertical="center"/>
    </xf>
    <xf numFmtId="178" fontId="78" fillId="0" borderId="0" xfId="5" applyNumberFormat="1" applyFont="1" applyFill="1" applyBorder="1" applyAlignment="1">
      <alignment horizontal="right" vertical="center"/>
    </xf>
    <xf numFmtId="0" fontId="70" fillId="0" borderId="15" xfId="0" applyFont="1" applyFill="1" applyBorder="1" applyAlignment="1">
      <alignment horizontal="center" vertical="center"/>
    </xf>
    <xf numFmtId="41" fontId="70" fillId="0" borderId="3" xfId="0" applyNumberFormat="1" applyFont="1" applyFill="1" applyBorder="1" applyAlignment="1">
      <alignment horizontal="center" vertical="center"/>
    </xf>
    <xf numFmtId="177" fontId="70" fillId="0" borderId="0" xfId="3" applyNumberFormat="1" applyFont="1" applyFill="1" applyBorder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70" fillId="0" borderId="16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41" fontId="70" fillId="0" borderId="3" xfId="0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178" fontId="78" fillId="0" borderId="0" xfId="5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 horizontal="left" vertical="center"/>
    </xf>
    <xf numFmtId="41" fontId="74" fillId="0" borderId="3" xfId="0" applyNumberFormat="1" applyFont="1" applyFill="1" applyBorder="1" applyAlignment="1">
      <alignment horizontal="center" vertical="center"/>
    </xf>
    <xf numFmtId="41" fontId="70" fillId="0" borderId="20" xfId="3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41" fontId="74" fillId="0" borderId="20" xfId="3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41" fontId="40" fillId="0" borderId="0" xfId="0" applyNumberFormat="1" applyFont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7" fillId="4" borderId="0" xfId="0" applyFont="1" applyFill="1" applyAlignment="1">
      <alignment vertical="center"/>
    </xf>
    <xf numFmtId="0" fontId="121" fillId="7" borderId="0" xfId="0" applyFont="1" applyFill="1" applyBorder="1" applyAlignment="1">
      <alignment vertical="center"/>
    </xf>
    <xf numFmtId="0" fontId="121" fillId="4" borderId="0" xfId="0" applyFont="1" applyFill="1" applyAlignment="1">
      <alignment vertical="center"/>
    </xf>
    <xf numFmtId="0" fontId="122" fillId="7" borderId="0" xfId="0" applyFont="1" applyFill="1" applyBorder="1" applyAlignment="1">
      <alignment vertical="center"/>
    </xf>
    <xf numFmtId="0" fontId="122" fillId="4" borderId="0" xfId="0" applyFont="1" applyFill="1" applyAlignment="1">
      <alignment vertical="center"/>
    </xf>
    <xf numFmtId="0" fontId="107" fillId="7" borderId="0" xfId="0" applyFont="1" applyFill="1" applyBorder="1" applyAlignment="1">
      <alignment vertical="center"/>
    </xf>
    <xf numFmtId="0" fontId="107" fillId="4" borderId="0" xfId="0" applyFont="1" applyFill="1" applyAlignment="1">
      <alignment horizontal="right" vertical="center"/>
    </xf>
    <xf numFmtId="0" fontId="124" fillId="4" borderId="29" xfId="0" applyFont="1" applyFill="1" applyBorder="1" applyAlignment="1">
      <alignment horizontal="center" vertical="center"/>
    </xf>
    <xf numFmtId="176" fontId="127" fillId="4" borderId="29" xfId="3" applyNumberFormat="1" applyFont="1" applyFill="1" applyBorder="1" applyAlignment="1">
      <alignment horizontal="right" vertical="center"/>
    </xf>
    <xf numFmtId="176" fontId="124" fillId="4" borderId="29" xfId="3" applyNumberFormat="1" applyFont="1" applyFill="1" applyBorder="1" applyAlignment="1">
      <alignment horizontal="right" vertical="center"/>
    </xf>
    <xf numFmtId="0" fontId="107" fillId="4" borderId="0" xfId="0" applyFont="1" applyFill="1" applyBorder="1" applyAlignment="1">
      <alignment vertical="center"/>
    </xf>
    <xf numFmtId="0" fontId="107" fillId="4" borderId="0" xfId="0" applyFont="1" applyFill="1" applyAlignment="1">
      <alignment horizontal="center" vertical="center"/>
    </xf>
    <xf numFmtId="0" fontId="107" fillId="4" borderId="0" xfId="0" applyFont="1" applyFill="1" applyBorder="1" applyAlignment="1">
      <alignment horizontal="center" vertical="center"/>
    </xf>
    <xf numFmtId="41" fontId="121" fillId="4" borderId="0" xfId="0" applyNumberFormat="1" applyFont="1" applyFill="1" applyAlignment="1">
      <alignment vertical="center"/>
    </xf>
    <xf numFmtId="0" fontId="121" fillId="4" borderId="0" xfId="0" applyFont="1" applyFill="1" applyAlignment="1">
      <alignment horizontal="center" vertical="center"/>
    </xf>
    <xf numFmtId="0" fontId="122" fillId="4" borderId="0" xfId="0" applyFont="1" applyFill="1" applyAlignment="1">
      <alignment horizontal="left" vertical="center"/>
    </xf>
    <xf numFmtId="0" fontId="122" fillId="4" borderId="0" xfId="0" applyFont="1" applyFill="1" applyAlignment="1">
      <alignment horizontal="center" vertical="center"/>
    </xf>
    <xf numFmtId="41" fontId="124" fillId="4" borderId="3" xfId="3" applyFont="1" applyFill="1" applyBorder="1" applyAlignment="1">
      <alignment horizontal="center" vertical="center" shrinkToFit="1"/>
    </xf>
    <xf numFmtId="41" fontId="124" fillId="4" borderId="3" xfId="3" applyFont="1" applyFill="1" applyBorder="1" applyAlignment="1">
      <alignment horizontal="center" vertical="center"/>
    </xf>
    <xf numFmtId="0" fontId="122" fillId="4" borderId="3" xfId="0" applyFont="1" applyFill="1" applyBorder="1" applyAlignment="1">
      <alignment horizontal="center" vertical="center"/>
    </xf>
    <xf numFmtId="41" fontId="122" fillId="4" borderId="3" xfId="3" applyFont="1" applyFill="1" applyBorder="1" applyAlignment="1">
      <alignment vertical="center"/>
    </xf>
    <xf numFmtId="202" fontId="122" fillId="4" borderId="3" xfId="2" applyNumberFormat="1" applyFont="1" applyFill="1" applyBorder="1" applyAlignment="1">
      <alignment vertical="center"/>
    </xf>
    <xf numFmtId="41" fontId="122" fillId="4" borderId="3" xfId="0" applyNumberFormat="1" applyFont="1" applyFill="1" applyBorder="1" applyAlignment="1">
      <alignment vertical="center"/>
    </xf>
    <xf numFmtId="0" fontId="107" fillId="4" borderId="3" xfId="0" applyFont="1" applyFill="1" applyBorder="1" applyAlignment="1">
      <alignment horizontal="center" vertical="center"/>
    </xf>
    <xf numFmtId="41" fontId="107" fillId="4" borderId="3" xfId="3" applyFont="1" applyFill="1" applyBorder="1" applyAlignment="1">
      <alignment vertical="center"/>
    </xf>
    <xf numFmtId="203" fontId="125" fillId="4" borderId="0" xfId="0" applyNumberFormat="1" applyFont="1" applyFill="1" applyAlignment="1">
      <alignment vertical="center"/>
    </xf>
    <xf numFmtId="41" fontId="107" fillId="4" borderId="3" xfId="0" applyNumberFormat="1" applyFont="1" applyFill="1" applyBorder="1" applyAlignment="1">
      <alignment vertical="center"/>
    </xf>
    <xf numFmtId="0" fontId="107" fillId="4" borderId="3" xfId="0" applyFont="1" applyFill="1" applyBorder="1" applyAlignment="1">
      <alignment vertical="center"/>
    </xf>
    <xf numFmtId="0" fontId="122" fillId="4" borderId="3" xfId="2" applyNumberFormat="1" applyFont="1" applyFill="1" applyBorder="1" applyAlignment="1">
      <alignment vertical="center"/>
    </xf>
    <xf numFmtId="0" fontId="125" fillId="4" borderId="3" xfId="0" applyFont="1" applyFill="1" applyBorder="1" applyAlignment="1">
      <alignment horizontal="center" vertical="center"/>
    </xf>
    <xf numFmtId="0" fontId="124" fillId="4" borderId="48" xfId="0" applyFont="1" applyFill="1" applyBorder="1" applyAlignment="1">
      <alignment horizontal="center" vertical="center"/>
    </xf>
    <xf numFmtId="0" fontId="124" fillId="4" borderId="28" xfId="0" applyFont="1" applyFill="1" applyBorder="1" applyAlignment="1">
      <alignment horizontal="center" vertical="center"/>
    </xf>
    <xf numFmtId="41" fontId="124" fillId="4" borderId="28" xfId="3" applyFont="1" applyFill="1" applyBorder="1" applyAlignment="1">
      <alignment horizontal="center" vertical="center"/>
    </xf>
    <xf numFmtId="204" fontId="125" fillId="4" borderId="3" xfId="0" applyNumberFormat="1" applyFont="1" applyFill="1" applyBorder="1" applyAlignment="1">
      <alignment horizontal="left" vertical="center"/>
    </xf>
    <xf numFmtId="0" fontId="124" fillId="4" borderId="8" xfId="0" applyFont="1" applyFill="1" applyBorder="1" applyAlignment="1">
      <alignment horizontal="left" vertical="center" indent="1"/>
    </xf>
    <xf numFmtId="41" fontId="124" fillId="4" borderId="49" xfId="3" applyFont="1" applyFill="1" applyBorder="1" applyAlignment="1">
      <alignment horizontal="right" vertical="center"/>
    </xf>
    <xf numFmtId="185" fontId="124" fillId="4" borderId="50" xfId="3" applyNumberFormat="1" applyFont="1" applyFill="1" applyBorder="1" applyAlignment="1">
      <alignment horizontal="center" vertical="center"/>
    </xf>
    <xf numFmtId="185" fontId="124" fillId="4" borderId="51" xfId="3" applyNumberFormat="1" applyFont="1" applyFill="1" applyBorder="1" applyAlignment="1">
      <alignment horizontal="center" vertical="center"/>
    </xf>
    <xf numFmtId="185" fontId="124" fillId="4" borderId="52" xfId="3" applyNumberFormat="1" applyFont="1" applyFill="1" applyBorder="1" applyAlignment="1">
      <alignment horizontal="center" vertical="center"/>
    </xf>
    <xf numFmtId="41" fontId="125" fillId="4" borderId="3" xfId="3" applyFont="1" applyFill="1" applyBorder="1" applyAlignment="1">
      <alignment horizontal="right" vertical="center"/>
    </xf>
    <xf numFmtId="0" fontId="124" fillId="4" borderId="1" xfId="0" applyFont="1" applyFill="1" applyBorder="1" applyAlignment="1">
      <alignment horizontal="left" vertical="center" indent="1"/>
    </xf>
    <xf numFmtId="41" fontId="124" fillId="4" borderId="3" xfId="3" applyFont="1" applyFill="1" applyBorder="1" applyAlignment="1">
      <alignment horizontal="right" vertical="center"/>
    </xf>
    <xf numFmtId="185" fontId="124" fillId="4" borderId="15" xfId="3" applyNumberFormat="1" applyFont="1" applyFill="1" applyBorder="1" applyAlignment="1">
      <alignment horizontal="center" vertical="center"/>
    </xf>
    <xf numFmtId="185" fontId="124" fillId="4" borderId="19" xfId="3" applyNumberFormat="1" applyFont="1" applyFill="1" applyBorder="1" applyAlignment="1">
      <alignment horizontal="center" vertical="center"/>
    </xf>
    <xf numFmtId="185" fontId="124" fillId="4" borderId="20" xfId="3" applyNumberFormat="1" applyFont="1" applyFill="1" applyBorder="1" applyAlignment="1">
      <alignment horizontal="center" vertical="center"/>
    </xf>
    <xf numFmtId="41" fontId="125" fillId="4" borderId="3" xfId="0" applyNumberFormat="1" applyFont="1" applyFill="1" applyBorder="1" applyAlignment="1">
      <alignment horizontal="left" vertical="center"/>
    </xf>
    <xf numFmtId="41" fontId="125" fillId="4" borderId="3" xfId="3" applyFont="1" applyFill="1" applyBorder="1" applyAlignment="1">
      <alignment vertical="center"/>
    </xf>
    <xf numFmtId="41" fontId="107" fillId="4" borderId="0" xfId="0" applyNumberFormat="1" applyFont="1" applyFill="1" applyAlignment="1">
      <alignment vertical="center"/>
    </xf>
    <xf numFmtId="185" fontId="124" fillId="4" borderId="20" xfId="3" applyNumberFormat="1" applyFont="1" applyFill="1" applyBorder="1" applyAlignment="1">
      <alignment vertical="center"/>
    </xf>
    <xf numFmtId="41" fontId="107" fillId="4" borderId="0" xfId="0" applyNumberFormat="1" applyFont="1" applyFill="1" applyAlignment="1">
      <alignment horizontal="center" vertical="center"/>
    </xf>
    <xf numFmtId="41" fontId="125" fillId="4" borderId="0" xfId="0" applyNumberFormat="1" applyFont="1" applyFill="1" applyAlignment="1">
      <alignment vertical="center"/>
    </xf>
    <xf numFmtId="0" fontId="124" fillId="4" borderId="53" xfId="0" applyFont="1" applyFill="1" applyBorder="1" applyAlignment="1">
      <alignment horizontal="left" vertical="center" indent="1"/>
    </xf>
    <xf numFmtId="41" fontId="124" fillId="4" borderId="11" xfId="3" applyFont="1" applyFill="1" applyBorder="1" applyAlignment="1">
      <alignment horizontal="center" vertical="center"/>
    </xf>
    <xf numFmtId="0" fontId="125" fillId="4" borderId="0" xfId="0" applyFont="1" applyFill="1" applyAlignment="1">
      <alignment vertical="center"/>
    </xf>
    <xf numFmtId="0" fontId="124" fillId="4" borderId="8" xfId="0" applyFont="1" applyFill="1" applyBorder="1" applyAlignment="1">
      <alignment horizontal="left" vertical="center" wrapText="1" indent="1"/>
    </xf>
    <xf numFmtId="41" fontId="124" fillId="4" borderId="50" xfId="3" applyFont="1" applyFill="1" applyBorder="1" applyAlignment="1">
      <alignment horizontal="center" vertical="center"/>
    </xf>
    <xf numFmtId="0" fontId="124" fillId="4" borderId="1" xfId="0" applyFont="1" applyFill="1" applyBorder="1" applyAlignment="1">
      <alignment horizontal="left" vertical="center" wrapText="1" indent="1"/>
    </xf>
    <xf numFmtId="41" fontId="124" fillId="4" borderId="15" xfId="3" applyFont="1" applyFill="1" applyBorder="1" applyAlignment="1">
      <alignment horizontal="center" vertical="center"/>
    </xf>
    <xf numFmtId="41" fontId="125" fillId="4" borderId="0" xfId="3" applyFont="1" applyFill="1" applyAlignment="1">
      <alignment vertical="center"/>
    </xf>
    <xf numFmtId="185" fontId="124" fillId="4" borderId="15" xfId="3" applyNumberFormat="1" applyFont="1" applyFill="1" applyBorder="1" applyAlignment="1">
      <alignment horizontal="right" vertical="center"/>
    </xf>
    <xf numFmtId="185" fontId="124" fillId="4" borderId="19" xfId="3" applyNumberFormat="1" applyFont="1" applyFill="1" applyBorder="1" applyAlignment="1">
      <alignment horizontal="right" vertical="center"/>
    </xf>
    <xf numFmtId="0" fontId="124" fillId="4" borderId="53" xfId="0" applyFont="1" applyFill="1" applyBorder="1" applyAlignment="1">
      <alignment horizontal="left" vertical="center" wrapText="1" indent="1"/>
    </xf>
    <xf numFmtId="41" fontId="124" fillId="4" borderId="23" xfId="3" applyFont="1" applyFill="1" applyBorder="1" applyAlignment="1">
      <alignment horizontal="center" vertical="center"/>
    </xf>
    <xf numFmtId="41" fontId="124" fillId="4" borderId="54" xfId="3" applyFont="1" applyFill="1" applyBorder="1" applyAlignment="1">
      <alignment horizontal="center" vertical="center"/>
    </xf>
    <xf numFmtId="205" fontId="107" fillId="4" borderId="3" xfId="3" applyNumberFormat="1" applyFont="1" applyFill="1" applyBorder="1" applyAlignment="1">
      <alignment vertical="center"/>
    </xf>
    <xf numFmtId="43" fontId="107" fillId="4" borderId="0" xfId="0" applyNumberFormat="1" applyFont="1" applyFill="1" applyAlignment="1">
      <alignment vertical="center"/>
    </xf>
    <xf numFmtId="0" fontId="128" fillId="4" borderId="48" xfId="0" applyFont="1" applyFill="1" applyBorder="1" applyAlignment="1">
      <alignment horizontal="left" vertical="center" indent="1"/>
    </xf>
    <xf numFmtId="41" fontId="124" fillId="4" borderId="28" xfId="3" applyFont="1" applyFill="1" applyBorder="1" applyAlignment="1">
      <alignment horizontal="right" vertical="center"/>
    </xf>
    <xf numFmtId="0" fontId="124" fillId="4" borderId="48" xfId="0" applyFont="1" applyFill="1" applyBorder="1" applyAlignment="1">
      <alignment horizontal="left" vertical="center" indent="1"/>
    </xf>
    <xf numFmtId="0" fontId="124" fillId="4" borderId="38" xfId="0" applyFont="1" applyFill="1" applyBorder="1" applyAlignment="1">
      <alignment horizontal="left" vertical="center"/>
    </xf>
    <xf numFmtId="0" fontId="124" fillId="4" borderId="55" xfId="0" applyFont="1" applyFill="1" applyBorder="1" applyAlignment="1">
      <alignment horizontal="center" vertical="center"/>
    </xf>
    <xf numFmtId="185" fontId="124" fillId="4" borderId="38" xfId="3" applyNumberFormat="1" applyFont="1" applyFill="1" applyBorder="1" applyAlignment="1">
      <alignment horizontal="left" vertical="center"/>
    </xf>
    <xf numFmtId="185" fontId="124" fillId="4" borderId="55" xfId="3" applyNumberFormat="1" applyFont="1" applyFill="1" applyBorder="1" applyAlignment="1">
      <alignment horizontal="right" vertical="center"/>
    </xf>
    <xf numFmtId="185" fontId="124" fillId="4" borderId="56" xfId="3" applyNumberFormat="1" applyFont="1" applyFill="1" applyBorder="1" applyAlignment="1">
      <alignment horizontal="right" vertical="center"/>
    </xf>
    <xf numFmtId="41" fontId="107" fillId="4" borderId="0" xfId="3" applyFont="1" applyFill="1" applyAlignment="1">
      <alignment horizontal="center" vertical="center"/>
    </xf>
    <xf numFmtId="41" fontId="124" fillId="4" borderId="50" xfId="3" applyFont="1" applyFill="1" applyBorder="1" applyAlignment="1">
      <alignment horizontal="right" vertical="center" shrinkToFit="1"/>
    </xf>
    <xf numFmtId="41" fontId="107" fillId="4" borderId="0" xfId="3" applyFont="1" applyFill="1" applyAlignment="1">
      <alignment vertical="center"/>
    </xf>
    <xf numFmtId="41" fontId="124" fillId="4" borderId="15" xfId="3" applyFont="1" applyFill="1" applyBorder="1" applyAlignment="1">
      <alignment horizontal="right" vertical="center" shrinkToFit="1"/>
    </xf>
    <xf numFmtId="176" fontId="107" fillId="4" borderId="0" xfId="0" applyNumberFormat="1" applyFont="1" applyFill="1" applyAlignment="1">
      <alignment horizontal="center" vertical="center"/>
    </xf>
    <xf numFmtId="203" fontId="107" fillId="4" borderId="0" xfId="0" applyNumberFormat="1" applyFont="1" applyFill="1" applyAlignment="1">
      <alignment vertical="center"/>
    </xf>
    <xf numFmtId="0" fontId="128" fillId="4" borderId="48" xfId="0" applyFont="1" applyFill="1" applyBorder="1" applyAlignment="1">
      <alignment horizontal="left" vertical="center" wrapText="1" indent="1"/>
    </xf>
    <xf numFmtId="196" fontId="129" fillId="4" borderId="0" xfId="0" applyNumberFormat="1" applyFont="1" applyFill="1" applyAlignment="1">
      <alignment vertical="center"/>
    </xf>
    <xf numFmtId="196" fontId="107" fillId="4" borderId="0" xfId="0" applyNumberFormat="1" applyFont="1" applyFill="1" applyAlignment="1">
      <alignment vertical="center"/>
    </xf>
    <xf numFmtId="196" fontId="107" fillId="4" borderId="0" xfId="0" applyNumberFormat="1" applyFont="1" applyFill="1" applyAlignment="1">
      <alignment horizontal="center" vertical="center"/>
    </xf>
    <xf numFmtId="0" fontId="128" fillId="4" borderId="48" xfId="0" applyFont="1" applyFill="1" applyBorder="1" applyAlignment="1">
      <alignment vertical="center"/>
    </xf>
    <xf numFmtId="0" fontId="127" fillId="4" borderId="48" xfId="0" applyFont="1" applyFill="1" applyBorder="1" applyAlignment="1">
      <alignment horizontal="center" vertical="center"/>
    </xf>
    <xf numFmtId="41" fontId="130" fillId="4" borderId="38" xfId="3" applyFont="1" applyFill="1" applyBorder="1" applyAlignment="1">
      <alignment horizontal="right" vertical="center"/>
    </xf>
    <xf numFmtId="180" fontId="131" fillId="4" borderId="55" xfId="0" applyNumberFormat="1" applyFont="1" applyFill="1" applyBorder="1" applyAlignment="1">
      <alignment horizontal="left" vertical="center"/>
    </xf>
    <xf numFmtId="41" fontId="125" fillId="4" borderId="0" xfId="0" applyNumberFormat="1" applyFont="1" applyFill="1" applyAlignment="1">
      <alignment horizontal="center" vertical="center"/>
    </xf>
    <xf numFmtId="41" fontId="125" fillId="4" borderId="0" xfId="3" applyFont="1" applyFill="1" applyAlignment="1">
      <alignment horizontal="center" vertical="center"/>
    </xf>
    <xf numFmtId="0" fontId="129" fillId="4" borderId="0" xfId="0" applyFont="1" applyFill="1" applyAlignment="1">
      <alignment vertical="center"/>
    </xf>
    <xf numFmtId="41" fontId="129" fillId="4" borderId="0" xfId="0" applyNumberFormat="1" applyFont="1" applyFill="1" applyAlignment="1">
      <alignment vertical="center"/>
    </xf>
    <xf numFmtId="0" fontId="109" fillId="0" borderId="0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35" fillId="0" borderId="72" xfId="0" applyFont="1" applyFill="1" applyBorder="1" applyAlignment="1">
      <alignment horizontal="left" vertical="center"/>
    </xf>
    <xf numFmtId="176" fontId="74" fillId="0" borderId="0" xfId="3" applyNumberFormat="1" applyFont="1" applyFill="1" applyBorder="1" applyAlignment="1">
      <alignment horizontal="left" vertical="center" indent="2"/>
    </xf>
    <xf numFmtId="176" fontId="74" fillId="0" borderId="0" xfId="0" applyNumberFormat="1" applyFont="1" applyFill="1" applyBorder="1" applyAlignment="1">
      <alignment horizontal="left" vertical="center" indent="2"/>
    </xf>
    <xf numFmtId="41" fontId="84" fillId="0" borderId="0" xfId="1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41" fontId="15" fillId="0" borderId="0" xfId="3" applyFont="1" applyBorder="1" applyAlignment="1">
      <alignment vertical="center"/>
    </xf>
    <xf numFmtId="41" fontId="15" fillId="0" borderId="0" xfId="3" applyFont="1" applyBorder="1" applyAlignment="1">
      <alignment horizontal="center" vertical="center"/>
    </xf>
    <xf numFmtId="41" fontId="15" fillId="0" borderId="0" xfId="3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1" fontId="11" fillId="0" borderId="0" xfId="3" applyFont="1"/>
    <xf numFmtId="0" fontId="11" fillId="0" borderId="0" xfId="0" applyFont="1"/>
    <xf numFmtId="0" fontId="11" fillId="0" borderId="16" xfId="0" applyFont="1" applyBorder="1" applyAlignment="1" applyProtection="1">
      <alignment horizontal="center" vertical="center" wrapText="1"/>
      <protection locked="0"/>
    </xf>
    <xf numFmtId="41" fontId="11" fillId="0" borderId="16" xfId="3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right" vertical="center" wrapText="1"/>
      <protection locked="0"/>
    </xf>
    <xf numFmtId="209" fontId="15" fillId="0" borderId="3" xfId="0" applyNumberFormat="1" applyFont="1" applyBorder="1" applyAlignment="1" applyProtection="1">
      <alignment horizontal="right" vertical="center" wrapText="1"/>
      <protection locked="0"/>
    </xf>
    <xf numFmtId="176" fontId="15" fillId="0" borderId="3" xfId="0" applyNumberFormat="1" applyFont="1" applyBorder="1" applyAlignment="1" applyProtection="1">
      <alignment horizontal="right" vertical="center" wrapText="1"/>
      <protection locked="0"/>
    </xf>
    <xf numFmtId="0" fontId="15" fillId="0" borderId="3" xfId="0" applyFont="1" applyBorder="1" applyAlignment="1" applyProtection="1">
      <alignment horizontal="right" vertical="center" wrapText="1"/>
      <protection locked="0"/>
    </xf>
    <xf numFmtId="41" fontId="11" fillId="0" borderId="3" xfId="3" applyFont="1" applyBorder="1" applyAlignment="1" applyProtection="1">
      <alignment horizontal="center" vertical="center" wrapText="1"/>
      <protection locked="0"/>
    </xf>
    <xf numFmtId="41" fontId="11" fillId="0" borderId="0" xfId="0" applyNumberFormat="1" applyFont="1"/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11" fillId="0" borderId="0" xfId="3" applyFont="1" applyAlignment="1">
      <alignment vertical="center"/>
    </xf>
    <xf numFmtId="209" fontId="12" fillId="0" borderId="49" xfId="0" applyNumberFormat="1" applyFont="1" applyBorder="1" applyAlignment="1" applyProtection="1">
      <alignment horizontal="right" vertical="center" wrapText="1"/>
      <protection locked="0"/>
    </xf>
    <xf numFmtId="176" fontId="12" fillId="0" borderId="49" xfId="0" applyNumberFormat="1" applyFont="1" applyBorder="1" applyAlignment="1" applyProtection="1">
      <alignment horizontal="right" vertical="center" wrapText="1"/>
      <protection locked="0"/>
    </xf>
    <xf numFmtId="176" fontId="12" fillId="0" borderId="144" xfId="0" applyNumberFormat="1" applyFont="1" applyBorder="1" applyAlignment="1">
      <alignment vertical="center"/>
    </xf>
    <xf numFmtId="209" fontId="12" fillId="0" borderId="3" xfId="0" applyNumberFormat="1" applyFont="1" applyBorder="1" applyAlignment="1" applyProtection="1">
      <alignment horizontal="right" vertical="center" wrapText="1"/>
      <protection locked="0"/>
    </xf>
    <xf numFmtId="176" fontId="12" fillId="0" borderId="3" xfId="0" applyNumberFormat="1" applyFont="1" applyBorder="1" applyAlignment="1" applyProtection="1">
      <alignment horizontal="right" vertical="center" wrapText="1"/>
      <protection locked="0"/>
    </xf>
    <xf numFmtId="176" fontId="12" fillId="0" borderId="6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1" fontId="12" fillId="0" borderId="3" xfId="3" applyFont="1" applyBorder="1" applyAlignment="1">
      <alignment vertical="center"/>
    </xf>
    <xf numFmtId="176" fontId="12" fillId="0" borderId="3" xfId="0" applyNumberFormat="1" applyFont="1" applyBorder="1" applyAlignment="1" applyProtection="1">
      <alignment horizontal="right" vertical="center" wrapText="1"/>
      <protection locked="0"/>
    </xf>
    <xf numFmtId="195" fontId="60" fillId="5" borderId="0" xfId="0" applyNumberFormat="1" applyFont="1" applyFill="1" applyBorder="1" applyAlignment="1">
      <alignment horizontal="left" vertical="center"/>
    </xf>
    <xf numFmtId="41" fontId="74" fillId="6" borderId="39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/>
    </xf>
    <xf numFmtId="0" fontId="134" fillId="0" borderId="3" xfId="0" applyFont="1" applyBorder="1" applyAlignment="1" applyProtection="1">
      <alignment horizontal="center" vertical="center" wrapText="1"/>
      <protection locked="0"/>
    </xf>
    <xf numFmtId="209" fontId="134" fillId="0" borderId="3" xfId="0" applyNumberFormat="1" applyFont="1" applyBorder="1" applyAlignment="1" applyProtection="1">
      <alignment horizontal="right" vertical="center" wrapText="1"/>
      <protection locked="0"/>
    </xf>
    <xf numFmtId="176" fontId="134" fillId="0" borderId="3" xfId="0" applyNumberFormat="1" applyFont="1" applyBorder="1" applyAlignment="1" applyProtection="1">
      <alignment horizontal="right" vertical="center" wrapText="1"/>
      <protection locked="0"/>
    </xf>
    <xf numFmtId="0" fontId="134" fillId="0" borderId="3" xfId="0" applyFont="1" applyBorder="1" applyAlignment="1" applyProtection="1">
      <alignment horizontal="right" vertical="center" wrapText="1"/>
      <protection locked="0"/>
    </xf>
    <xf numFmtId="209" fontId="143" fillId="0" borderId="3" xfId="0" applyNumberFormat="1" applyFont="1" applyBorder="1" applyAlignment="1" applyProtection="1">
      <alignment horizontal="right" vertical="center" wrapText="1"/>
      <protection locked="0"/>
    </xf>
    <xf numFmtId="176" fontId="143" fillId="0" borderId="3" xfId="0" applyNumberFormat="1" applyFont="1" applyBorder="1" applyAlignment="1" applyProtection="1">
      <alignment horizontal="right" vertical="center" wrapText="1"/>
      <protection locked="0"/>
    </xf>
    <xf numFmtId="0" fontId="143" fillId="0" borderId="3" xfId="0" applyFont="1" applyBorder="1" applyAlignment="1" applyProtection="1">
      <alignment horizontal="right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41" fontId="107" fillId="4" borderId="0" xfId="3" applyFont="1" applyFill="1" applyAlignment="1">
      <alignment horizontal="center" vertical="center"/>
    </xf>
    <xf numFmtId="41" fontId="127" fillId="4" borderId="12" xfId="3" applyFont="1" applyFill="1" applyBorder="1" applyAlignment="1">
      <alignment horizontal="center"/>
    </xf>
    <xf numFmtId="176" fontId="12" fillId="0" borderId="3" xfId="0" applyNumberFormat="1" applyFont="1" applyBorder="1" applyAlignment="1" applyProtection="1">
      <alignment horizontal="right" vertical="center" wrapText="1"/>
      <protection locked="0"/>
    </xf>
    <xf numFmtId="176" fontId="12" fillId="0" borderId="49" xfId="0" applyNumberFormat="1" applyFont="1" applyBorder="1" applyAlignment="1" applyProtection="1">
      <alignment horizontal="right" vertical="center" wrapText="1"/>
      <protection locked="0"/>
    </xf>
    <xf numFmtId="41" fontId="124" fillId="4" borderId="46" xfId="3" applyFont="1" applyFill="1" applyBorder="1" applyAlignment="1">
      <alignment horizontal="center" vertical="center"/>
    </xf>
    <xf numFmtId="41" fontId="124" fillId="4" borderId="44" xfId="3" applyFont="1" applyFill="1" applyBorder="1" applyAlignment="1">
      <alignment horizontal="center" vertical="center"/>
    </xf>
    <xf numFmtId="41" fontId="127" fillId="4" borderId="46" xfId="3" applyFont="1" applyFill="1" applyBorder="1" applyAlignment="1">
      <alignment horizontal="center" vertical="center"/>
    </xf>
    <xf numFmtId="41" fontId="127" fillId="4" borderId="44" xfId="3" applyFont="1" applyFill="1" applyBorder="1" applyAlignment="1">
      <alignment horizontal="center" vertical="center"/>
    </xf>
    <xf numFmtId="41" fontId="127" fillId="4" borderId="149" xfId="3" applyFont="1" applyFill="1" applyBorder="1" applyAlignment="1">
      <alignment horizontal="center" vertical="center"/>
    </xf>
    <xf numFmtId="0" fontId="11" fillId="0" borderId="127" xfId="0" applyFont="1" applyFill="1" applyBorder="1" applyAlignment="1">
      <alignment horizontal="left" vertical="center" indent="1"/>
    </xf>
    <xf numFmtId="0" fontId="11" fillId="0" borderId="128" xfId="0" applyFont="1" applyFill="1" applyBorder="1" applyAlignment="1">
      <alignment horizontal="left" vertical="center" indent="1"/>
    </xf>
    <xf numFmtId="41" fontId="11" fillId="0" borderId="127" xfId="3" applyFont="1" applyFill="1" applyBorder="1" applyAlignment="1">
      <alignment horizontal="right" vertical="center"/>
    </xf>
    <xf numFmtId="41" fontId="11" fillId="0" borderId="151" xfId="3" applyFont="1" applyFill="1" applyBorder="1" applyAlignment="1">
      <alignment horizontal="right" vertical="center"/>
    </xf>
    <xf numFmtId="0" fontId="21" fillId="0" borderId="138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176" fontId="143" fillId="0" borderId="3" xfId="0" applyNumberFormat="1" applyFont="1" applyBorder="1" applyAlignment="1" applyProtection="1">
      <alignment horizontal="right" vertical="center" wrapText="1"/>
      <protection locked="0"/>
    </xf>
    <xf numFmtId="176" fontId="134" fillId="0" borderId="3" xfId="0" applyNumberFormat="1" applyFont="1" applyBorder="1" applyAlignment="1" applyProtection="1">
      <alignment horizontal="right" vertical="center" wrapText="1"/>
      <protection locked="0"/>
    </xf>
    <xf numFmtId="0" fontId="134" fillId="0" borderId="3" xfId="0" applyFont="1" applyBorder="1" applyAlignment="1" applyProtection="1">
      <alignment horizontal="center" vertical="center" wrapText="1"/>
      <protection locked="0"/>
    </xf>
    <xf numFmtId="209" fontId="139" fillId="0" borderId="18" xfId="0" applyNumberFormat="1" applyFont="1" applyBorder="1" applyAlignment="1" applyProtection="1">
      <alignment horizontal="right" vertical="center" wrapText="1"/>
      <protection locked="0"/>
    </xf>
    <xf numFmtId="176" fontId="139" fillId="0" borderId="18" xfId="0" applyNumberFormat="1" applyFont="1" applyBorder="1" applyAlignment="1" applyProtection="1">
      <alignment horizontal="right" vertical="center" wrapText="1"/>
      <protection locked="0"/>
    </xf>
    <xf numFmtId="41" fontId="139" fillId="0" borderId="18" xfId="3" applyFont="1" applyBorder="1" applyAlignment="1">
      <alignment vertical="center"/>
    </xf>
    <xf numFmtId="176" fontId="139" fillId="0" borderId="63" xfId="0" applyNumberFormat="1" applyFont="1" applyBorder="1" applyAlignment="1">
      <alignment vertical="center"/>
    </xf>
    <xf numFmtId="0" fontId="11" fillId="0" borderId="10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4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145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1" fontId="11" fillId="0" borderId="144" xfId="3" applyFont="1" applyBorder="1" applyAlignment="1">
      <alignment vertical="center"/>
    </xf>
    <xf numFmtId="41" fontId="11" fillId="0" borderId="61" xfId="3" applyFont="1" applyBorder="1" applyAlignment="1">
      <alignment vertical="center"/>
    </xf>
    <xf numFmtId="41" fontId="11" fillId="0" borderId="132" xfId="3" applyFont="1" applyBorder="1" applyAlignment="1">
      <alignment vertical="center"/>
    </xf>
    <xf numFmtId="41" fontId="11" fillId="0" borderId="69" xfId="3" applyFont="1" applyBorder="1" applyAlignment="1">
      <alignment vertical="center"/>
    </xf>
    <xf numFmtId="41" fontId="11" fillId="0" borderId="49" xfId="3" applyFont="1" applyBorder="1" applyAlignment="1">
      <alignment vertical="center"/>
    </xf>
    <xf numFmtId="41" fontId="11" fillId="0" borderId="3" xfId="3" applyFont="1" applyBorder="1" applyAlignment="1">
      <alignment vertical="center"/>
    </xf>
    <xf numFmtId="41" fontId="11" fillId="0" borderId="11" xfId="3" applyFont="1" applyBorder="1" applyAlignment="1">
      <alignment vertical="center"/>
    </xf>
    <xf numFmtId="41" fontId="11" fillId="0" borderId="142" xfId="3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9" fillId="0" borderId="137" xfId="0" applyFont="1" applyFill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41" fontId="0" fillId="0" borderId="14" xfId="3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78" fillId="6" borderId="0" xfId="0" applyFont="1" applyFill="1" applyAlignment="1">
      <alignment horizontal="left" vertical="center"/>
    </xf>
    <xf numFmtId="0" fontId="11" fillId="0" borderId="104" xfId="0" applyFont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207" fontId="11" fillId="0" borderId="148" xfId="0" applyNumberFormat="1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3" fillId="0" borderId="0" xfId="0" applyFont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41" fontId="0" fillId="0" borderId="0" xfId="3" applyFont="1"/>
    <xf numFmtId="0" fontId="145" fillId="0" borderId="0" xfId="0" applyFont="1" applyAlignment="1"/>
    <xf numFmtId="0" fontId="120" fillId="0" borderId="0" xfId="0" applyFont="1" applyAlignment="1">
      <alignment vertical="center"/>
    </xf>
    <xf numFmtId="0" fontId="120" fillId="0" borderId="0" xfId="0" applyFont="1" applyAlignment="1">
      <alignment horizontal="left" vertical="center"/>
    </xf>
    <xf numFmtId="41" fontId="120" fillId="0" borderId="0" xfId="3" applyFont="1" applyAlignment="1">
      <alignment horizontal="left" vertical="center"/>
    </xf>
    <xf numFmtId="0" fontId="148" fillId="0" borderId="0" xfId="0" applyFont="1" applyBorder="1" applyAlignment="1">
      <alignment horizontal="center" vertical="center"/>
    </xf>
    <xf numFmtId="41" fontId="148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9" fillId="0" borderId="0" xfId="0" applyFont="1"/>
    <xf numFmtId="41" fontId="149" fillId="0" borderId="0" xfId="3" applyFont="1"/>
    <xf numFmtId="0" fontId="150" fillId="0" borderId="59" xfId="0" applyFont="1" applyBorder="1" applyAlignment="1">
      <alignment horizontal="center"/>
    </xf>
    <xf numFmtId="0" fontId="150" fillId="0" borderId="11" xfId="0" applyFont="1" applyFill="1" applyBorder="1" applyAlignment="1">
      <alignment horizontal="center" vertical="center"/>
    </xf>
    <xf numFmtId="0" fontId="150" fillId="0" borderId="11" xfId="0" applyFont="1" applyBorder="1"/>
    <xf numFmtId="0" fontId="150" fillId="0" borderId="22" xfId="0" applyFont="1" applyBorder="1"/>
    <xf numFmtId="0" fontId="150" fillId="0" borderId="147" xfId="0" applyFont="1" applyFill="1" applyBorder="1" applyAlignment="1">
      <alignment horizontal="center" vertical="center"/>
    </xf>
    <xf numFmtId="0" fontId="150" fillId="0" borderId="16" xfId="0" applyFont="1" applyBorder="1"/>
    <xf numFmtId="41" fontId="150" fillId="0" borderId="16" xfId="3" applyFont="1" applyBorder="1"/>
    <xf numFmtId="0" fontId="150" fillId="0" borderId="104" xfId="0" applyFont="1" applyFill="1" applyBorder="1" applyAlignment="1">
      <alignment horizontal="center"/>
    </xf>
    <xf numFmtId="0" fontId="150" fillId="0" borderId="14" xfId="0" applyFont="1" applyBorder="1"/>
    <xf numFmtId="186" fontId="150" fillId="0" borderId="14" xfId="0" applyNumberFormat="1" applyFont="1" applyFill="1" applyBorder="1" applyAlignment="1">
      <alignment vertical="center"/>
    </xf>
    <xf numFmtId="185" fontId="150" fillId="0" borderId="14" xfId="0" applyNumberFormat="1" applyFont="1" applyBorder="1"/>
    <xf numFmtId="185" fontId="150" fillId="0" borderId="50" xfId="0" applyNumberFormat="1" applyFont="1" applyBorder="1"/>
    <xf numFmtId="185" fontId="150" fillId="0" borderId="49" xfId="0" applyNumberFormat="1" applyFont="1" applyBorder="1"/>
    <xf numFmtId="41" fontId="150" fillId="0" borderId="49" xfId="3" applyFont="1" applyBorder="1"/>
    <xf numFmtId="185" fontId="150" fillId="0" borderId="144" xfId="0" applyNumberFormat="1" applyFont="1" applyBorder="1" applyAlignment="1">
      <alignment horizontal="center"/>
    </xf>
    <xf numFmtId="0" fontId="150" fillId="0" borderId="3" xfId="0" applyFont="1" applyBorder="1"/>
    <xf numFmtId="186" fontId="150" fillId="0" borderId="3" xfId="0" applyNumberFormat="1" applyFont="1" applyFill="1" applyBorder="1" applyAlignment="1">
      <alignment vertical="center"/>
    </xf>
    <xf numFmtId="185" fontId="150" fillId="0" borderId="3" xfId="0" applyNumberFormat="1" applyFont="1" applyBorder="1"/>
    <xf numFmtId="185" fontId="150" fillId="0" borderId="15" xfId="0" applyNumberFormat="1" applyFont="1" applyBorder="1"/>
    <xf numFmtId="41" fontId="150" fillId="0" borderId="3" xfId="3" applyFont="1" applyBorder="1"/>
    <xf numFmtId="185" fontId="150" fillId="0" borderId="61" xfId="0" applyNumberFormat="1" applyFont="1" applyBorder="1" applyAlignment="1">
      <alignment horizontal="center"/>
    </xf>
    <xf numFmtId="186" fontId="150" fillId="0" borderId="16" xfId="0" applyNumberFormat="1" applyFont="1" applyFill="1" applyBorder="1" applyAlignment="1">
      <alignment vertical="center"/>
    </xf>
    <xf numFmtId="185" fontId="150" fillId="0" borderId="16" xfId="0" applyNumberFormat="1" applyFont="1" applyBorder="1"/>
    <xf numFmtId="185" fontId="150" fillId="0" borderId="23" xfId="0" applyNumberFormat="1" applyFont="1" applyBorder="1"/>
    <xf numFmtId="185" fontId="150" fillId="0" borderId="11" xfId="0" applyNumberFormat="1" applyFont="1" applyBorder="1"/>
    <xf numFmtId="41" fontId="150" fillId="0" borderId="11" xfId="3" applyFont="1" applyBorder="1"/>
    <xf numFmtId="185" fontId="150" fillId="0" borderId="132" xfId="0" applyNumberFormat="1" applyFont="1" applyBorder="1" applyAlignment="1">
      <alignment horizontal="center"/>
    </xf>
    <xf numFmtId="0" fontId="150" fillId="0" borderId="148" xfId="0" applyFont="1" applyBorder="1" applyAlignment="1">
      <alignment horizontal="center" vertical="center"/>
    </xf>
    <xf numFmtId="0" fontId="150" fillId="0" borderId="85" xfId="0" applyFont="1" applyBorder="1" applyAlignment="1">
      <alignment horizontal="center" vertical="center"/>
    </xf>
    <xf numFmtId="0" fontId="150" fillId="0" borderId="85" xfId="0" applyFont="1" applyBorder="1" applyAlignment="1">
      <alignment horizontal="center"/>
    </xf>
    <xf numFmtId="185" fontId="150" fillId="0" borderId="70" xfId="0" applyNumberFormat="1" applyFont="1" applyBorder="1" applyAlignment="1">
      <alignment horizontal="center"/>
    </xf>
    <xf numFmtId="0" fontId="150" fillId="0" borderId="69" xfId="0" applyFont="1" applyBorder="1" applyAlignment="1">
      <alignment horizontal="center"/>
    </xf>
    <xf numFmtId="41" fontId="150" fillId="0" borderId="69" xfId="3" applyFont="1" applyBorder="1" applyAlignment="1">
      <alignment horizontal="center"/>
    </xf>
    <xf numFmtId="0" fontId="151" fillId="0" borderId="0" xfId="0" applyFont="1" applyAlignment="1">
      <alignment horizontal="center"/>
    </xf>
    <xf numFmtId="41" fontId="151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150" fillId="0" borderId="153" xfId="0" applyFont="1" applyBorder="1" applyAlignment="1">
      <alignment horizontal="center"/>
    </xf>
    <xf numFmtId="0" fontId="150" fillId="0" borderId="161" xfId="0" applyFont="1" applyFill="1" applyBorder="1" applyAlignment="1">
      <alignment horizontal="center"/>
    </xf>
    <xf numFmtId="41" fontId="150" fillId="0" borderId="14" xfId="3" applyFont="1" applyBorder="1"/>
    <xf numFmtId="185" fontId="150" fillId="0" borderId="157" xfId="0" applyNumberFormat="1" applyFont="1" applyBorder="1" applyAlignment="1">
      <alignment horizontal="center"/>
    </xf>
    <xf numFmtId="185" fontId="150" fillId="0" borderId="118" xfId="0" applyNumberFormat="1" applyFont="1" applyBorder="1" applyAlignment="1">
      <alignment horizontal="center"/>
    </xf>
    <xf numFmtId="185" fontId="150" fillId="0" borderId="159" xfId="0" applyNumberFormat="1" applyFont="1" applyBorder="1" applyAlignment="1">
      <alignment horizontal="center"/>
    </xf>
    <xf numFmtId="185" fontId="150" fillId="0" borderId="85" xfId="0" applyNumberFormat="1" applyFont="1" applyBorder="1" applyAlignment="1">
      <alignment horizontal="center"/>
    </xf>
    <xf numFmtId="41" fontId="150" fillId="0" borderId="85" xfId="3" applyFont="1" applyBorder="1" applyAlignment="1">
      <alignment horizontal="center"/>
    </xf>
    <xf numFmtId="41" fontId="152" fillId="0" borderId="142" xfId="0" applyNumberFormat="1" applyFont="1" applyBorder="1" applyAlignment="1">
      <alignment horizontal="center"/>
    </xf>
    <xf numFmtId="41" fontId="152" fillId="0" borderId="160" xfId="0" applyNumberFormat="1" applyFont="1" applyBorder="1" applyAlignment="1">
      <alignment horizontal="center"/>
    </xf>
    <xf numFmtId="0" fontId="150" fillId="6" borderId="14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41" fontId="61" fillId="6" borderId="0" xfId="0" applyNumberFormat="1" applyFont="1" applyFill="1" applyBorder="1" applyAlignment="1">
      <alignment horizontal="left" vertical="center"/>
    </xf>
    <xf numFmtId="49" fontId="97" fillId="0" borderId="164" xfId="0" applyNumberFormat="1" applyFont="1" applyBorder="1" applyAlignment="1">
      <alignment horizontal="center" vertical="center" wrapText="1"/>
    </xf>
    <xf numFmtId="176" fontId="14" fillId="0" borderId="164" xfId="0" applyNumberFormat="1" applyFont="1" applyBorder="1" applyAlignment="1">
      <alignment horizontal="center" vertical="center" wrapText="1"/>
    </xf>
    <xf numFmtId="176" fontId="97" fillId="0" borderId="165" xfId="0" applyNumberFormat="1" applyFont="1" applyBorder="1" applyAlignment="1">
      <alignment horizontal="right" vertical="center" wrapText="1"/>
    </xf>
    <xf numFmtId="176" fontId="144" fillId="0" borderId="166" xfId="0" applyNumberFormat="1" applyFont="1" applyBorder="1" applyAlignment="1">
      <alignment horizontal="right" vertical="center" wrapText="1"/>
    </xf>
    <xf numFmtId="0" fontId="109" fillId="0" borderId="0" xfId="0" applyFont="1" applyFill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49" fontId="97" fillId="0" borderId="167" xfId="0" applyNumberFormat="1" applyFont="1" applyBorder="1" applyAlignment="1">
      <alignment horizontal="center" vertical="center" wrapText="1"/>
    </xf>
    <xf numFmtId="176" fontId="14" fillId="0" borderId="167" xfId="0" applyNumberFormat="1" applyFont="1" applyBorder="1" applyAlignment="1">
      <alignment horizontal="center" vertical="center" wrapText="1"/>
    </xf>
    <xf numFmtId="176" fontId="97" fillId="0" borderId="167" xfId="0" applyNumberFormat="1" applyFont="1" applyBorder="1" applyAlignment="1">
      <alignment horizontal="right" vertical="center" wrapText="1"/>
    </xf>
    <xf numFmtId="176" fontId="97" fillId="0" borderId="168" xfId="0" applyNumberFormat="1" applyFont="1" applyBorder="1" applyAlignment="1">
      <alignment horizontal="right" vertical="center" wrapText="1"/>
    </xf>
    <xf numFmtId="0" fontId="11" fillId="0" borderId="104" xfId="0" applyFont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10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1" fontId="0" fillId="0" borderId="0" xfId="0" applyNumberFormat="1"/>
    <xf numFmtId="49" fontId="97" fillId="0" borderId="169" xfId="0" applyNumberFormat="1" applyFont="1" applyBorder="1" applyAlignment="1">
      <alignment horizontal="center" vertical="center" wrapText="1"/>
    </xf>
    <xf numFmtId="176" fontId="14" fillId="0" borderId="169" xfId="0" applyNumberFormat="1" applyFont="1" applyBorder="1" applyAlignment="1">
      <alignment horizontal="center" vertical="center" wrapText="1"/>
    </xf>
    <xf numFmtId="176" fontId="97" fillId="0" borderId="169" xfId="0" applyNumberFormat="1" applyFont="1" applyBorder="1" applyAlignment="1">
      <alignment horizontal="right" vertical="center" wrapText="1"/>
    </xf>
    <xf numFmtId="41" fontId="153" fillId="0" borderId="16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9" fillId="0" borderId="0" xfId="0" applyFont="1" applyFill="1" applyAlignment="1">
      <alignment horizontal="right" vertical="center"/>
    </xf>
    <xf numFmtId="208" fontId="97" fillId="0" borderId="82" xfId="0" applyNumberFormat="1" applyFont="1" applyBorder="1" applyAlignment="1">
      <alignment horizontal="center" vertical="center" wrapText="1"/>
    </xf>
    <xf numFmtId="208" fontId="97" fillId="0" borderId="163" xfId="0" applyNumberFormat="1" applyFont="1" applyBorder="1" applyAlignment="1">
      <alignment horizontal="center" vertical="center" wrapText="1"/>
    </xf>
    <xf numFmtId="208" fontId="97" fillId="0" borderId="101" xfId="0" applyNumberFormat="1" applyFont="1" applyBorder="1" applyAlignment="1">
      <alignment horizontal="center" vertical="center" wrapText="1"/>
    </xf>
    <xf numFmtId="208" fontId="97" fillId="0" borderId="102" xfId="0" applyNumberFormat="1" applyFont="1" applyBorder="1" applyAlignment="1">
      <alignment horizontal="center" vertical="center" wrapText="1"/>
    </xf>
    <xf numFmtId="49" fontId="97" fillId="0" borderId="175" xfId="0" applyNumberFormat="1" applyFont="1" applyBorder="1" applyAlignment="1">
      <alignment horizontal="center" vertical="center" wrapText="1"/>
    </xf>
    <xf numFmtId="176" fontId="14" fillId="0" borderId="175" xfId="0" applyNumberFormat="1" applyFont="1" applyBorder="1" applyAlignment="1">
      <alignment horizontal="center" vertical="center" wrapText="1"/>
    </xf>
    <xf numFmtId="176" fontId="97" fillId="0" borderId="175" xfId="0" applyNumberFormat="1" applyFont="1" applyBorder="1" applyAlignment="1">
      <alignment horizontal="right" vertical="center" wrapText="1"/>
    </xf>
    <xf numFmtId="49" fontId="97" fillId="0" borderId="176" xfId="0" applyNumberFormat="1" applyFont="1" applyBorder="1" applyAlignment="1">
      <alignment horizontal="center" vertical="center" wrapText="1"/>
    </xf>
    <xf numFmtId="176" fontId="14" fillId="0" borderId="176" xfId="0" applyNumberFormat="1" applyFont="1" applyBorder="1" applyAlignment="1">
      <alignment horizontal="center" vertical="center" wrapText="1"/>
    </xf>
    <xf numFmtId="49" fontId="97" fillId="0" borderId="177" xfId="0" applyNumberFormat="1" applyFont="1" applyBorder="1" applyAlignment="1">
      <alignment horizontal="center" vertical="center" wrapText="1"/>
    </xf>
    <xf numFmtId="176" fontId="14" fillId="0" borderId="177" xfId="0" applyNumberFormat="1" applyFont="1" applyBorder="1" applyAlignment="1">
      <alignment horizontal="center" vertical="center" wrapText="1"/>
    </xf>
    <xf numFmtId="49" fontId="97" fillId="0" borderId="178" xfId="0" applyNumberFormat="1" applyFont="1" applyBorder="1" applyAlignment="1">
      <alignment horizontal="center" vertical="center" wrapText="1"/>
    </xf>
    <xf numFmtId="176" fontId="14" fillId="0" borderId="178" xfId="0" applyNumberFormat="1" applyFont="1" applyBorder="1" applyAlignment="1">
      <alignment horizontal="center" vertical="center" wrapText="1"/>
    </xf>
    <xf numFmtId="176" fontId="97" fillId="0" borderId="179" xfId="0" applyNumberFormat="1" applyFont="1" applyBorder="1" applyAlignment="1">
      <alignment horizontal="right" vertical="center" wrapText="1"/>
    </xf>
    <xf numFmtId="176" fontId="97" fillId="0" borderId="180" xfId="0" applyNumberFormat="1" applyFont="1" applyBorder="1" applyAlignment="1">
      <alignment horizontal="right" vertical="center" wrapText="1"/>
    </xf>
    <xf numFmtId="176" fontId="97" fillId="0" borderId="181" xfId="0" applyNumberFormat="1" applyFont="1" applyBorder="1" applyAlignment="1">
      <alignment horizontal="right" vertical="center" wrapText="1"/>
    </xf>
    <xf numFmtId="176" fontId="97" fillId="0" borderId="182" xfId="0" applyNumberFormat="1" applyFont="1" applyBorder="1" applyAlignment="1">
      <alignment horizontal="right" vertical="center" wrapText="1"/>
    </xf>
    <xf numFmtId="208" fontId="97" fillId="0" borderId="1" xfId="0" applyNumberFormat="1" applyFont="1" applyBorder="1" applyAlignment="1">
      <alignment horizontal="center" vertical="center" wrapText="1"/>
    </xf>
    <xf numFmtId="49" fontId="97" fillId="0" borderId="183" xfId="0" applyNumberFormat="1" applyFont="1" applyBorder="1" applyAlignment="1">
      <alignment horizontal="center" vertical="center" wrapText="1"/>
    </xf>
    <xf numFmtId="176" fontId="14" fillId="0" borderId="183" xfId="0" applyNumberFormat="1" applyFont="1" applyBorder="1" applyAlignment="1">
      <alignment horizontal="center" vertical="center" wrapText="1"/>
    </xf>
    <xf numFmtId="176" fontId="97" fillId="0" borderId="184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41" fontId="7" fillId="0" borderId="46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8" fontId="97" fillId="0" borderId="172" xfId="0" applyNumberFormat="1" applyFont="1" applyBorder="1" applyAlignment="1">
      <alignment horizontal="center" vertical="center" wrapText="1"/>
    </xf>
    <xf numFmtId="208" fontId="97" fillId="0" borderId="173" xfId="0" applyNumberFormat="1" applyFont="1" applyBorder="1" applyAlignment="1">
      <alignment horizontal="center" vertical="center" wrapText="1"/>
    </xf>
    <xf numFmtId="0" fontId="40" fillId="0" borderId="72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41" fontId="11" fillId="0" borderId="37" xfId="3" applyFont="1" applyFill="1" applyBorder="1" applyAlignment="1">
      <alignment horizontal="right" vertical="center"/>
    </xf>
    <xf numFmtId="41" fontId="11" fillId="0" borderId="36" xfId="3" applyFont="1" applyFill="1" applyBorder="1" applyAlignment="1">
      <alignment horizontal="right" vertical="center"/>
    </xf>
    <xf numFmtId="49" fontId="97" fillId="0" borderId="186" xfId="0" applyNumberFormat="1" applyFont="1" applyBorder="1" applyAlignment="1">
      <alignment horizontal="center" vertical="center" wrapText="1"/>
    </xf>
    <xf numFmtId="176" fontId="14" fillId="0" borderId="186" xfId="0" applyNumberFormat="1" applyFont="1" applyBorder="1" applyAlignment="1">
      <alignment horizontal="center" vertical="center" wrapText="1"/>
    </xf>
    <xf numFmtId="176" fontId="97" fillId="0" borderId="187" xfId="0" applyNumberFormat="1" applyFont="1" applyBorder="1" applyAlignment="1">
      <alignment horizontal="right" vertical="center" wrapText="1"/>
    </xf>
    <xf numFmtId="49" fontId="97" fillId="0" borderId="189" xfId="0" applyNumberFormat="1" applyFont="1" applyBorder="1" applyAlignment="1">
      <alignment horizontal="center" vertical="center" wrapText="1"/>
    </xf>
    <xf numFmtId="176" fontId="14" fillId="0" borderId="189" xfId="0" applyNumberFormat="1" applyFont="1" applyBorder="1" applyAlignment="1">
      <alignment horizontal="center" vertical="center" wrapText="1"/>
    </xf>
    <xf numFmtId="176" fontId="97" fillId="0" borderId="189" xfId="0" applyNumberFormat="1" applyFont="1" applyBorder="1" applyAlignment="1">
      <alignment horizontal="right" vertical="center" wrapText="1"/>
    </xf>
    <xf numFmtId="49" fontId="97" fillId="0" borderId="191" xfId="0" applyNumberFormat="1" applyFont="1" applyBorder="1" applyAlignment="1">
      <alignment horizontal="center" vertical="center" wrapText="1"/>
    </xf>
    <xf numFmtId="176" fontId="14" fillId="0" borderId="191" xfId="0" applyNumberFormat="1" applyFont="1" applyBorder="1" applyAlignment="1">
      <alignment horizontal="center" vertical="center" wrapText="1"/>
    </xf>
    <xf numFmtId="176" fontId="97" fillId="0" borderId="191" xfId="0" applyNumberFormat="1" applyFont="1" applyBorder="1" applyAlignment="1">
      <alignment horizontal="right" vertical="center" wrapText="1"/>
    </xf>
    <xf numFmtId="0" fontId="50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48" fillId="0" borderId="11" xfId="0" applyFont="1" applyBorder="1" applyAlignment="1">
      <alignment horizontal="center" vertical="center"/>
    </xf>
    <xf numFmtId="41" fontId="148" fillId="0" borderId="11" xfId="3" applyFont="1" applyBorder="1" applyAlignment="1">
      <alignment horizontal="center" vertical="center"/>
    </xf>
    <xf numFmtId="0" fontId="148" fillId="0" borderId="54" xfId="0" applyFont="1" applyBorder="1" applyAlignment="1">
      <alignment horizontal="center" vertical="center"/>
    </xf>
    <xf numFmtId="0" fontId="148" fillId="0" borderId="159" xfId="0" applyFont="1" applyBorder="1" applyAlignment="1">
      <alignment horizontal="center" vertical="center"/>
    </xf>
    <xf numFmtId="0" fontId="148" fillId="0" borderId="171" xfId="0" applyFont="1" applyBorder="1" applyAlignment="1">
      <alignment horizontal="center" vertical="center"/>
    </xf>
    <xf numFmtId="0" fontId="148" fillId="0" borderId="42" xfId="0" applyFont="1" applyBorder="1" applyAlignment="1">
      <alignment horizontal="center" vertical="center"/>
    </xf>
    <xf numFmtId="0" fontId="148" fillId="0" borderId="131" xfId="0" applyFont="1" applyBorder="1" applyAlignment="1">
      <alignment horizontal="center" vertical="center"/>
    </xf>
    <xf numFmtId="0" fontId="148" fillId="0" borderId="149" xfId="0" applyFont="1" applyBorder="1" applyAlignment="1">
      <alignment horizontal="center" vertical="center"/>
    </xf>
    <xf numFmtId="41" fontId="148" fillId="0" borderId="49" xfId="3" applyFont="1" applyBorder="1" applyAlignment="1">
      <alignment horizontal="center" vertical="center"/>
    </xf>
    <xf numFmtId="0" fontId="148" fillId="0" borderId="51" xfId="0" applyFont="1" applyBorder="1" applyAlignment="1">
      <alignment horizontal="center" vertical="center"/>
    </xf>
    <xf numFmtId="0" fontId="148" fillId="0" borderId="157" xfId="0" applyFont="1" applyBorder="1" applyAlignment="1">
      <alignment horizontal="center" vertical="center"/>
    </xf>
    <xf numFmtId="0" fontId="148" fillId="0" borderId="170" xfId="0" applyFont="1" applyBorder="1" applyAlignment="1">
      <alignment horizontal="center" vertical="center"/>
    </xf>
    <xf numFmtId="0" fontId="148" fillId="0" borderId="52" xfId="0" applyFont="1" applyBorder="1" applyAlignment="1">
      <alignment horizontal="center" vertical="center"/>
    </xf>
    <xf numFmtId="0" fontId="148" fillId="0" borderId="60" xfId="0" applyFont="1" applyBorder="1" applyAlignment="1">
      <alignment horizontal="center" vertical="center"/>
    </xf>
    <xf numFmtId="0" fontId="148" fillId="0" borderId="3" xfId="0" applyFont="1" applyBorder="1" applyAlignment="1">
      <alignment horizontal="center" vertical="center"/>
    </xf>
    <xf numFmtId="41" fontId="148" fillId="0" borderId="3" xfId="3" applyFont="1" applyBorder="1" applyAlignment="1">
      <alignment horizontal="center" vertical="center"/>
    </xf>
    <xf numFmtId="0" fontId="154" fillId="0" borderId="19" xfId="0" applyFont="1" applyBorder="1" applyAlignment="1">
      <alignment horizontal="center" vertical="center" wrapText="1"/>
    </xf>
    <xf numFmtId="0" fontId="154" fillId="0" borderId="19" xfId="0" applyFont="1" applyBorder="1" applyAlignment="1">
      <alignment horizontal="center" vertical="center"/>
    </xf>
    <xf numFmtId="0" fontId="154" fillId="0" borderId="118" xfId="0" applyFont="1" applyBorder="1" applyAlignment="1">
      <alignment horizontal="center" vertical="center"/>
    </xf>
    <xf numFmtId="0" fontId="148" fillId="0" borderId="16" xfId="0" applyFont="1" applyBorder="1" applyAlignment="1">
      <alignment horizontal="center" vertical="center"/>
    </xf>
    <xf numFmtId="41" fontId="148" fillId="0" borderId="16" xfId="3" applyFont="1" applyBorder="1" applyAlignment="1">
      <alignment horizontal="center" vertical="center"/>
    </xf>
    <xf numFmtId="0" fontId="148" fillId="0" borderId="41" xfId="0" applyFont="1" applyBorder="1" applyAlignment="1">
      <alignment horizontal="center" vertical="center"/>
    </xf>
    <xf numFmtId="0" fontId="148" fillId="0" borderId="161" xfId="0" applyFont="1" applyBorder="1" applyAlignment="1">
      <alignment horizontal="center" vertical="center"/>
    </xf>
    <xf numFmtId="0" fontId="145" fillId="0" borderId="0" xfId="0" applyFont="1" applyAlignment="1">
      <alignment horizontal="center"/>
    </xf>
    <xf numFmtId="0" fontId="147" fillId="0" borderId="72" xfId="0" applyFont="1" applyBorder="1" applyAlignment="1">
      <alignment horizontal="center" vertical="center"/>
    </xf>
    <xf numFmtId="0" fontId="147" fillId="0" borderId="0" xfId="0" applyFont="1" applyBorder="1" applyAlignment="1">
      <alignment horizontal="center" vertical="center"/>
    </xf>
    <xf numFmtId="0" fontId="148" fillId="0" borderId="139" xfId="0" applyFont="1" applyBorder="1" applyAlignment="1">
      <alignment horizontal="center" vertical="center"/>
    </xf>
    <xf numFmtId="0" fontId="148" fillId="0" borderId="64" xfId="0" applyFont="1" applyBorder="1" applyAlignment="1">
      <alignment horizontal="center" vertical="center"/>
    </xf>
    <xf numFmtId="0" fontId="148" fillId="0" borderId="73" xfId="0" applyFont="1" applyBorder="1" applyAlignment="1">
      <alignment horizontal="center" vertical="center"/>
    </xf>
    <xf numFmtId="0" fontId="148" fillId="0" borderId="156" xfId="0" applyFont="1" applyBorder="1" applyAlignment="1">
      <alignment horizontal="center" vertical="center"/>
    </xf>
    <xf numFmtId="0" fontId="148" fillId="0" borderId="141" xfId="0" applyFont="1" applyBorder="1" applyAlignment="1">
      <alignment horizontal="center" vertical="center"/>
    </xf>
    <xf numFmtId="0" fontId="148" fillId="0" borderId="69" xfId="0" applyFont="1" applyBorder="1" applyAlignment="1">
      <alignment horizontal="center" vertical="center"/>
    </xf>
    <xf numFmtId="41" fontId="148" fillId="0" borderId="69" xfId="0" applyNumberFormat="1" applyFont="1" applyBorder="1" applyAlignment="1">
      <alignment horizontal="center" vertical="center"/>
    </xf>
    <xf numFmtId="0" fontId="155" fillId="0" borderId="72" xfId="0" applyFont="1" applyBorder="1" applyAlignment="1">
      <alignment horizontal="center" vertical="center"/>
    </xf>
    <xf numFmtId="0" fontId="155" fillId="0" borderId="160" xfId="0" applyFont="1" applyBorder="1" applyAlignment="1">
      <alignment horizontal="center" vertical="center"/>
    </xf>
    <xf numFmtId="0" fontId="147" fillId="0" borderId="0" xfId="0" applyFont="1" applyAlignment="1">
      <alignment horizontal="center" vertical="center"/>
    </xf>
    <xf numFmtId="0" fontId="150" fillId="0" borderId="57" xfId="0" applyFont="1" applyBorder="1" applyAlignment="1">
      <alignment horizontal="center" vertical="center"/>
    </xf>
    <xf numFmtId="0" fontId="150" fillId="0" borderId="145" xfId="0" applyFont="1" applyBorder="1" applyAlignment="1">
      <alignment horizontal="center" vertical="center"/>
    </xf>
    <xf numFmtId="0" fontId="150" fillId="0" borderId="58" xfId="0" applyFont="1" applyBorder="1" applyAlignment="1">
      <alignment horizontal="center" vertical="center"/>
    </xf>
    <xf numFmtId="0" fontId="150" fillId="0" borderId="11" xfId="0" applyFont="1" applyBorder="1" applyAlignment="1">
      <alignment horizontal="center" vertical="center"/>
    </xf>
    <xf numFmtId="0" fontId="150" fillId="0" borderId="58" xfId="0" applyFont="1" applyBorder="1" applyAlignment="1">
      <alignment horizontal="center"/>
    </xf>
    <xf numFmtId="0" fontId="150" fillId="0" borderId="32" xfId="0" applyFont="1" applyBorder="1" applyAlignment="1">
      <alignment horizontal="center"/>
    </xf>
    <xf numFmtId="0" fontId="150" fillId="0" borderId="57" xfId="0" applyFont="1" applyBorder="1" applyAlignment="1">
      <alignment horizontal="center"/>
    </xf>
    <xf numFmtId="0" fontId="150" fillId="0" borderId="134" xfId="0" applyFont="1" applyBorder="1" applyAlignment="1">
      <alignment horizontal="center" vertical="center"/>
    </xf>
    <xf numFmtId="190" fontId="150" fillId="0" borderId="14" xfId="3" applyNumberFormat="1" applyFont="1" applyFill="1" applyBorder="1" applyAlignment="1">
      <alignment horizontal="center" vertical="center"/>
    </xf>
    <xf numFmtId="190" fontId="150" fillId="0" borderId="3" xfId="3" applyNumberFormat="1" applyFont="1" applyFill="1" applyBorder="1" applyAlignment="1">
      <alignment horizontal="center" vertical="center"/>
    </xf>
    <xf numFmtId="190" fontId="150" fillId="6" borderId="143" xfId="3" applyNumberFormat="1" applyFont="1" applyFill="1" applyBorder="1" applyAlignment="1">
      <alignment horizontal="center" vertical="center"/>
    </xf>
    <xf numFmtId="190" fontId="150" fillId="6" borderId="60" xfId="3" applyNumberFormat="1" applyFont="1" applyFill="1" applyBorder="1" applyAlignment="1">
      <alignment horizontal="center" vertical="center"/>
    </xf>
    <xf numFmtId="190" fontId="150" fillId="0" borderId="16" xfId="3" applyNumberFormat="1" applyFont="1" applyFill="1" applyBorder="1" applyAlignment="1">
      <alignment horizontal="center" vertical="center"/>
    </xf>
    <xf numFmtId="190" fontId="150" fillId="6" borderId="145" xfId="3" applyNumberFormat="1" applyFont="1" applyFill="1" applyBorder="1" applyAlignment="1">
      <alignment horizontal="center" vertical="center"/>
    </xf>
    <xf numFmtId="190" fontId="150" fillId="0" borderId="4" xfId="3" applyNumberFormat="1" applyFont="1" applyFill="1" applyBorder="1" applyAlignment="1">
      <alignment horizontal="center" vertical="center"/>
    </xf>
    <xf numFmtId="190" fontId="150" fillId="0" borderId="39" xfId="3" applyNumberFormat="1" applyFont="1" applyFill="1" applyBorder="1" applyAlignment="1">
      <alignment horizontal="center" vertical="center"/>
    </xf>
    <xf numFmtId="190" fontId="150" fillId="0" borderId="6" xfId="3" applyNumberFormat="1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41" fontId="70" fillId="0" borderId="15" xfId="3" applyNumberFormat="1" applyFont="1" applyFill="1" applyBorder="1" applyAlignment="1">
      <alignment horizontal="center" vertical="center"/>
    </xf>
    <xf numFmtId="41" fontId="70" fillId="0" borderId="19" xfId="3" applyNumberFormat="1" applyFont="1" applyFill="1" applyBorder="1" applyAlignment="1">
      <alignment horizontal="center" vertical="center"/>
    </xf>
    <xf numFmtId="41" fontId="70" fillId="0" borderId="20" xfId="3" applyNumberFormat="1" applyFont="1" applyFill="1" applyBorder="1" applyAlignment="1">
      <alignment horizontal="center" vertical="center"/>
    </xf>
    <xf numFmtId="41" fontId="70" fillId="0" borderId="15" xfId="3" applyFont="1" applyFill="1" applyBorder="1" applyAlignment="1">
      <alignment horizontal="center" vertical="center"/>
    </xf>
    <xf numFmtId="41" fontId="70" fillId="0" borderId="19" xfId="3" applyFont="1" applyFill="1" applyBorder="1" applyAlignment="1">
      <alignment horizontal="center" vertical="center"/>
    </xf>
    <xf numFmtId="41" fontId="70" fillId="0" borderId="20" xfId="3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distributed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3" xfId="0" applyNumberFormat="1" applyFont="1" applyFill="1" applyBorder="1" applyAlignment="1">
      <alignment horizontal="distributed" vertical="center"/>
    </xf>
    <xf numFmtId="0" fontId="70" fillId="0" borderId="21" xfId="0" applyNumberFormat="1" applyFont="1" applyFill="1" applyBorder="1" applyAlignment="1">
      <alignment horizontal="distributed" vertical="center"/>
    </xf>
    <xf numFmtId="0" fontId="70" fillId="0" borderId="3" xfId="0" applyNumberFormat="1" applyFont="1" applyFill="1" applyBorder="1" applyAlignment="1">
      <alignment horizontal="distributed" vertical="center"/>
    </xf>
    <xf numFmtId="0" fontId="77" fillId="0" borderId="15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left" vertical="center" wrapText="1"/>
    </xf>
    <xf numFmtId="0" fontId="77" fillId="0" borderId="20" xfId="0" applyFont="1" applyFill="1" applyBorder="1" applyAlignment="1">
      <alignment horizontal="left" vertical="center" wrapText="1"/>
    </xf>
    <xf numFmtId="0" fontId="70" fillId="0" borderId="15" xfId="0" applyNumberFormat="1" applyFont="1" applyFill="1" applyBorder="1" applyAlignment="1">
      <alignment horizontal="distributed" vertical="center" shrinkToFit="1"/>
    </xf>
    <xf numFmtId="0" fontId="70" fillId="0" borderId="19" xfId="0" applyNumberFormat="1" applyFont="1" applyFill="1" applyBorder="1" applyAlignment="1">
      <alignment horizontal="distributed" vertical="center" shrinkToFit="1"/>
    </xf>
    <xf numFmtId="0" fontId="70" fillId="0" borderId="20" xfId="0" applyNumberFormat="1" applyFont="1" applyFill="1" applyBorder="1" applyAlignment="1">
      <alignment horizontal="distributed" vertical="center" shrinkToFit="1"/>
    </xf>
    <xf numFmtId="0" fontId="70" fillId="0" borderId="19" xfId="0" applyFont="1" applyFill="1" applyBorder="1"/>
    <xf numFmtId="0" fontId="70" fillId="0" borderId="20" xfId="0" applyFont="1" applyFill="1" applyBorder="1"/>
    <xf numFmtId="0" fontId="74" fillId="0" borderId="3" xfId="0" applyFont="1" applyFill="1" applyBorder="1" applyAlignment="1">
      <alignment horizontal="distributed" vertical="center"/>
    </xf>
    <xf numFmtId="41" fontId="70" fillId="0" borderId="15" xfId="3" applyFont="1" applyFill="1" applyBorder="1" applyAlignment="1">
      <alignment horizontal="center" vertical="center" shrinkToFit="1"/>
    </xf>
    <xf numFmtId="0" fontId="70" fillId="0" borderId="19" xfId="0" applyFont="1" applyBorder="1"/>
    <xf numFmtId="0" fontId="70" fillId="0" borderId="20" xfId="0" applyFont="1" applyBorder="1"/>
    <xf numFmtId="0" fontId="70" fillId="0" borderId="14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41" fontId="70" fillId="2" borderId="15" xfId="3" applyFont="1" applyFill="1" applyBorder="1" applyAlignment="1">
      <alignment horizontal="center" vertical="center"/>
    </xf>
    <xf numFmtId="41" fontId="70" fillId="2" borderId="19" xfId="3" applyFont="1" applyFill="1" applyBorder="1" applyAlignment="1">
      <alignment horizontal="center" vertical="center"/>
    </xf>
    <xf numFmtId="41" fontId="70" fillId="2" borderId="20" xfId="3" applyFont="1" applyFill="1" applyBorder="1" applyAlignment="1">
      <alignment horizontal="center" vertical="center"/>
    </xf>
    <xf numFmtId="193" fontId="78" fillId="0" borderId="0" xfId="5" applyNumberFormat="1" applyFont="1" applyFill="1" applyBorder="1" applyAlignment="1">
      <alignment horizontal="right" vertical="center"/>
    </xf>
    <xf numFmtId="0" fontId="77" fillId="0" borderId="15" xfId="0" applyFont="1" applyFill="1" applyBorder="1" applyAlignment="1">
      <alignment horizontal="left" vertical="center" shrinkToFit="1"/>
    </xf>
    <xf numFmtId="0" fontId="77" fillId="0" borderId="19" xfId="0" applyFont="1" applyFill="1" applyBorder="1" applyAlignment="1">
      <alignment horizontal="left" vertical="center" shrinkToFit="1"/>
    </xf>
    <xf numFmtId="0" fontId="77" fillId="0" borderId="20" xfId="0" applyFont="1" applyFill="1" applyBorder="1" applyAlignment="1">
      <alignment horizontal="left" vertical="center" shrinkToFit="1"/>
    </xf>
    <xf numFmtId="0" fontId="70" fillId="0" borderId="15" xfId="0" applyNumberFormat="1" applyFont="1" applyFill="1" applyBorder="1" applyAlignment="1">
      <alignment horizontal="distributed" vertical="center"/>
    </xf>
    <xf numFmtId="0" fontId="70" fillId="0" borderId="19" xfId="0" applyNumberFormat="1" applyFont="1" applyFill="1" applyBorder="1" applyAlignment="1">
      <alignment horizontal="distributed" vertical="center"/>
    </xf>
    <xf numFmtId="0" fontId="70" fillId="0" borderId="20" xfId="0" applyNumberFormat="1" applyFont="1" applyFill="1" applyBorder="1" applyAlignment="1">
      <alignment horizontal="distributed" vertical="center"/>
    </xf>
    <xf numFmtId="41" fontId="74" fillId="0" borderId="19" xfId="3" applyFont="1" applyFill="1" applyBorder="1" applyAlignment="1">
      <alignment horizontal="center" vertical="center"/>
    </xf>
    <xf numFmtId="41" fontId="74" fillId="0" borderId="20" xfId="3" applyFont="1" applyFill="1" applyBorder="1" applyAlignment="1">
      <alignment horizontal="center" vertical="center"/>
    </xf>
    <xf numFmtId="0" fontId="100" fillId="0" borderId="16" xfId="0" applyFont="1" applyFill="1" applyBorder="1" applyAlignment="1">
      <alignment horizontal="distributed" vertical="center" textRotation="255"/>
    </xf>
    <xf numFmtId="0" fontId="100" fillId="0" borderId="39" xfId="0" applyFont="1" applyFill="1" applyBorder="1" applyAlignment="1">
      <alignment horizontal="distributed" vertical="center" textRotation="255"/>
    </xf>
    <xf numFmtId="0" fontId="100" fillId="0" borderId="14" xfId="0" applyFont="1" applyFill="1" applyBorder="1" applyAlignment="1">
      <alignment horizontal="distributed" vertical="center" textRotation="255"/>
    </xf>
    <xf numFmtId="0" fontId="70" fillId="0" borderId="15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distributed" vertical="center"/>
    </xf>
    <xf numFmtId="0" fontId="70" fillId="0" borderId="20" xfId="0" applyFont="1" applyFill="1" applyBorder="1" applyAlignment="1">
      <alignment horizontal="distributed" vertical="center"/>
    </xf>
    <xf numFmtId="0" fontId="70" fillId="0" borderId="39" xfId="0" applyFont="1" applyFill="1" applyBorder="1" applyAlignment="1">
      <alignment horizontal="center" vertical="center" textRotation="255"/>
    </xf>
    <xf numFmtId="0" fontId="70" fillId="0" borderId="14" xfId="0" applyFont="1" applyFill="1" applyBorder="1" applyAlignment="1">
      <alignment horizontal="center" vertical="center" textRotation="255"/>
    </xf>
    <xf numFmtId="0" fontId="70" fillId="0" borderId="26" xfId="0" applyFont="1" applyFill="1" applyBorder="1" applyAlignment="1">
      <alignment horizontal="center" vertical="center"/>
    </xf>
    <xf numFmtId="0" fontId="70" fillId="0" borderId="67" xfId="0" applyFont="1" applyFill="1" applyBorder="1" applyAlignment="1">
      <alignment horizontal="center" vertical="center"/>
    </xf>
    <xf numFmtId="0" fontId="70" fillId="0" borderId="68" xfId="0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0" fontId="99" fillId="0" borderId="19" xfId="0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textRotation="255"/>
    </xf>
    <xf numFmtId="0" fontId="74" fillId="0" borderId="21" xfId="0" applyFont="1" applyFill="1" applyBorder="1" applyAlignment="1">
      <alignment horizontal="center" vertical="center" textRotation="255"/>
    </xf>
    <xf numFmtId="0" fontId="74" fillId="0" borderId="25" xfId="0" applyFont="1" applyFill="1" applyBorder="1" applyAlignment="1">
      <alignment horizontal="center" vertical="center" textRotation="255"/>
    </xf>
    <xf numFmtId="0" fontId="70" fillId="0" borderId="65" xfId="0" applyFont="1" applyFill="1" applyBorder="1" applyAlignment="1">
      <alignment horizontal="center" vertical="center"/>
    </xf>
    <xf numFmtId="0" fontId="70" fillId="0" borderId="66" xfId="0" applyFont="1" applyFill="1" applyBorder="1" applyAlignment="1">
      <alignment horizontal="center" vertical="center"/>
    </xf>
    <xf numFmtId="0" fontId="70" fillId="0" borderId="3" xfId="0" applyNumberFormat="1" applyFont="1" applyFill="1" applyBorder="1" applyAlignment="1">
      <alignment horizontal="distributed" vertical="center" wrapText="1"/>
    </xf>
    <xf numFmtId="41" fontId="70" fillId="0" borderId="22" xfId="3" applyFont="1" applyFill="1" applyBorder="1" applyAlignment="1">
      <alignment horizontal="center" vertical="center"/>
    </xf>
    <xf numFmtId="41" fontId="70" fillId="0" borderId="41" xfId="3" applyFont="1" applyFill="1" applyBorder="1" applyAlignment="1">
      <alignment horizontal="center" vertical="center"/>
    </xf>
    <xf numFmtId="41" fontId="70" fillId="0" borderId="42" xfId="3" applyFont="1" applyFill="1" applyBorder="1" applyAlignment="1">
      <alignment horizontal="center" vertical="center"/>
    </xf>
    <xf numFmtId="41" fontId="70" fillId="0" borderId="17" xfId="3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vertical="center" shrinkToFit="1"/>
    </xf>
    <xf numFmtId="41" fontId="70" fillId="0" borderId="3" xfId="3" applyNumberFormat="1" applyFont="1" applyFill="1" applyBorder="1" applyAlignment="1">
      <alignment horizontal="center" vertical="center"/>
    </xf>
    <xf numFmtId="0" fontId="70" fillId="2" borderId="19" xfId="0" applyFont="1" applyFill="1" applyBorder="1"/>
    <xf numFmtId="0" fontId="70" fillId="2" borderId="20" xfId="0" applyFont="1" applyFill="1" applyBorder="1"/>
    <xf numFmtId="0" fontId="70" fillId="0" borderId="22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vertical="center" shrinkToFit="1"/>
    </xf>
    <xf numFmtId="0" fontId="70" fillId="0" borderId="19" xfId="0" applyFont="1" applyFill="1" applyBorder="1" applyAlignment="1">
      <alignment vertical="center" shrinkToFit="1"/>
    </xf>
    <xf numFmtId="0" fontId="70" fillId="0" borderId="20" xfId="0" applyFont="1" applyFill="1" applyBorder="1" applyAlignment="1">
      <alignment vertical="center" shrinkToFit="1"/>
    </xf>
    <xf numFmtId="41" fontId="70" fillId="0" borderId="3" xfId="3" applyFont="1" applyFill="1" applyBorder="1" applyAlignment="1">
      <alignment horizontal="center" vertical="center"/>
    </xf>
    <xf numFmtId="0" fontId="70" fillId="0" borderId="42" xfId="0" quotePrefix="1" applyFont="1" applyFill="1" applyBorder="1" applyAlignment="1">
      <alignment horizontal="center" vertical="center" wrapText="1"/>
    </xf>
    <xf numFmtId="0" fontId="70" fillId="0" borderId="43" xfId="0" quotePrefix="1" applyFont="1" applyFill="1" applyBorder="1" applyAlignment="1">
      <alignment horizontal="center" vertical="center" wrapText="1"/>
    </xf>
    <xf numFmtId="0" fontId="70" fillId="0" borderId="37" xfId="0" quotePrefix="1" applyFont="1" applyFill="1" applyBorder="1" applyAlignment="1">
      <alignment horizontal="center" vertical="center" wrapText="1"/>
    </xf>
    <xf numFmtId="0" fontId="70" fillId="0" borderId="13" xfId="0" quotePrefix="1" applyFont="1" applyFill="1" applyBorder="1" applyAlignment="1">
      <alignment horizontal="center" vertical="center" wrapText="1"/>
    </xf>
    <xf numFmtId="0" fontId="70" fillId="0" borderId="25" xfId="0" quotePrefix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vertical="center" shrinkToFit="1"/>
    </xf>
    <xf numFmtId="41" fontId="70" fillId="0" borderId="14" xfId="3" applyNumberFormat="1" applyFont="1" applyFill="1" applyBorder="1" applyAlignment="1">
      <alignment horizontal="center" vertical="center"/>
    </xf>
    <xf numFmtId="41" fontId="74" fillId="0" borderId="16" xfId="0" applyNumberFormat="1" applyFont="1" applyFill="1" applyBorder="1" applyAlignment="1">
      <alignment horizontal="center" vertical="center" wrapText="1" shrinkToFit="1"/>
    </xf>
    <xf numFmtId="41" fontId="74" fillId="0" borderId="39" xfId="0" applyNumberFormat="1" applyFont="1" applyFill="1" applyBorder="1" applyAlignment="1">
      <alignment horizontal="center" vertical="center" shrinkToFit="1"/>
    </xf>
    <xf numFmtId="41" fontId="74" fillId="0" borderId="14" xfId="0" applyNumberFormat="1" applyFont="1" applyFill="1" applyBorder="1" applyAlignment="1">
      <alignment horizontal="center" vertical="center" shrinkToFit="1"/>
    </xf>
    <xf numFmtId="194" fontId="70" fillId="6" borderId="26" xfId="0" applyNumberFormat="1" applyFont="1" applyFill="1" applyBorder="1" applyAlignment="1">
      <alignment horizontal="center" vertical="center"/>
    </xf>
    <xf numFmtId="194" fontId="70" fillId="6" borderId="67" xfId="0" applyNumberFormat="1" applyFont="1" applyFill="1" applyBorder="1" applyAlignment="1">
      <alignment horizontal="center" vertical="center"/>
    </xf>
    <xf numFmtId="194" fontId="70" fillId="6" borderId="68" xfId="0" applyNumberFormat="1" applyFont="1" applyFill="1" applyBorder="1" applyAlignment="1">
      <alignment horizontal="center" vertical="center"/>
    </xf>
    <xf numFmtId="41" fontId="70" fillId="0" borderId="13" xfId="3" applyFont="1" applyFill="1" applyBorder="1" applyAlignment="1">
      <alignment horizontal="center" vertical="center"/>
    </xf>
    <xf numFmtId="0" fontId="70" fillId="0" borderId="21" xfId="0" applyFont="1" applyFill="1" applyBorder="1"/>
    <xf numFmtId="0" fontId="70" fillId="0" borderId="25" xfId="0" applyFont="1" applyFill="1" applyBorder="1"/>
    <xf numFmtId="41" fontId="70" fillId="0" borderId="14" xfId="3" applyFont="1" applyFill="1" applyBorder="1" applyAlignment="1">
      <alignment horizontal="center" vertical="center"/>
    </xf>
    <xf numFmtId="177" fontId="70" fillId="0" borderId="3" xfId="0" applyNumberFormat="1" applyFont="1" applyFill="1" applyBorder="1" applyAlignment="1">
      <alignment horizontal="center" vertical="center"/>
    </xf>
    <xf numFmtId="176" fontId="70" fillId="0" borderId="3" xfId="3" applyNumberFormat="1" applyFont="1" applyFill="1" applyBorder="1" applyAlignment="1">
      <alignment horizontal="right" vertical="center" indent="2"/>
    </xf>
    <xf numFmtId="176" fontId="70" fillId="0" borderId="15" xfId="0" applyNumberFormat="1" applyFont="1" applyFill="1" applyBorder="1" applyAlignment="1">
      <alignment horizontal="right" vertical="center" indent="2"/>
    </xf>
    <xf numFmtId="176" fontId="70" fillId="0" borderId="19" xfId="0" applyNumberFormat="1" applyFont="1" applyFill="1" applyBorder="1" applyAlignment="1">
      <alignment horizontal="right" vertical="center" indent="2"/>
    </xf>
    <xf numFmtId="176" fontId="70" fillId="0" borderId="20" xfId="0" applyNumberFormat="1" applyFont="1" applyFill="1" applyBorder="1" applyAlignment="1">
      <alignment horizontal="right" vertical="center" indent="2"/>
    </xf>
    <xf numFmtId="0" fontId="75" fillId="0" borderId="0" xfId="0" applyFont="1" applyFill="1" applyBorder="1" applyAlignment="1">
      <alignment horizontal="left" vertical="center"/>
    </xf>
    <xf numFmtId="186" fontId="70" fillId="0" borderId="14" xfId="0" applyNumberFormat="1" applyFont="1" applyFill="1" applyBorder="1" applyAlignment="1">
      <alignment horizontal="center" vertical="center"/>
    </xf>
    <xf numFmtId="190" fontId="70" fillId="0" borderId="14" xfId="3" applyNumberFormat="1" applyFont="1" applyFill="1" applyBorder="1" applyAlignment="1">
      <alignment horizontal="center" vertical="center"/>
    </xf>
    <xf numFmtId="190" fontId="70" fillId="0" borderId="3" xfId="3" applyNumberFormat="1" applyFont="1" applyFill="1" applyBorder="1" applyAlignment="1">
      <alignment horizontal="center" vertical="center"/>
    </xf>
    <xf numFmtId="176" fontId="70" fillId="0" borderId="49" xfId="3" applyNumberFormat="1" applyFont="1" applyFill="1" applyBorder="1" applyAlignment="1">
      <alignment horizontal="right" vertical="center" indent="2"/>
    </xf>
    <xf numFmtId="176" fontId="70" fillId="0" borderId="15" xfId="3" applyNumberFormat="1" applyFont="1" applyFill="1" applyBorder="1" applyAlignment="1">
      <alignment horizontal="right" vertical="center" indent="2"/>
    </xf>
    <xf numFmtId="176" fontId="70" fillId="0" borderId="19" xfId="3" applyNumberFormat="1" applyFont="1" applyFill="1" applyBorder="1" applyAlignment="1">
      <alignment horizontal="right" vertical="center" indent="2"/>
    </xf>
    <xf numFmtId="176" fontId="70" fillId="0" borderId="20" xfId="3" applyNumberFormat="1" applyFont="1" applyFill="1" applyBorder="1" applyAlignment="1">
      <alignment horizontal="right" vertical="center" indent="2"/>
    </xf>
    <xf numFmtId="41" fontId="77" fillId="0" borderId="13" xfId="0" applyNumberFormat="1" applyFont="1" applyFill="1" applyBorder="1" applyAlignment="1">
      <alignment horizontal="center" vertical="center"/>
    </xf>
    <xf numFmtId="41" fontId="77" fillId="0" borderId="25" xfId="0" applyNumberFormat="1" applyFont="1" applyFill="1" applyBorder="1" applyAlignment="1">
      <alignment horizontal="center" vertical="center"/>
    </xf>
    <xf numFmtId="186" fontId="70" fillId="0" borderId="3" xfId="0" applyNumberFormat="1" applyFont="1" applyFill="1" applyBorder="1" applyAlignment="1">
      <alignment horizontal="center" vertical="center"/>
    </xf>
    <xf numFmtId="41" fontId="77" fillId="0" borderId="15" xfId="0" applyNumberFormat="1" applyFont="1" applyFill="1" applyBorder="1" applyAlignment="1">
      <alignment horizontal="center" vertical="center"/>
    </xf>
    <xf numFmtId="41" fontId="77" fillId="0" borderId="20" xfId="0" applyNumberFormat="1" applyFont="1" applyFill="1" applyBorder="1" applyAlignment="1">
      <alignment horizontal="center" vertical="center"/>
    </xf>
    <xf numFmtId="186" fontId="70" fillId="0" borderId="16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190" fontId="70" fillId="0" borderId="16" xfId="3" applyNumberFormat="1" applyFont="1" applyFill="1" applyBorder="1" applyAlignment="1">
      <alignment horizontal="center" vertical="center"/>
    </xf>
    <xf numFmtId="190" fontId="70" fillId="0" borderId="39" xfId="3" applyNumberFormat="1" applyFont="1" applyFill="1" applyBorder="1" applyAlignment="1">
      <alignment horizontal="center" vertical="center"/>
    </xf>
    <xf numFmtId="190" fontId="70" fillId="0" borderId="6" xfId="3" applyNumberFormat="1" applyFont="1" applyFill="1" applyBorder="1" applyAlignment="1">
      <alignment horizontal="center" vertical="center"/>
    </xf>
    <xf numFmtId="177" fontId="75" fillId="0" borderId="3" xfId="0" applyNumberFormat="1" applyFont="1" applyFill="1" applyBorder="1" applyAlignment="1">
      <alignment horizontal="center" vertical="center"/>
    </xf>
    <xf numFmtId="186" fontId="70" fillId="0" borderId="11" xfId="0" applyNumberFormat="1" applyFont="1" applyFill="1" applyBorder="1" applyAlignment="1">
      <alignment horizontal="center" vertical="center"/>
    </xf>
    <xf numFmtId="176" fontId="70" fillId="0" borderId="16" xfId="3" applyNumberFormat="1" applyFont="1" applyFill="1" applyBorder="1" applyAlignment="1">
      <alignment horizontal="right" vertical="center" indent="2"/>
    </xf>
    <xf numFmtId="176" fontId="70" fillId="0" borderId="23" xfId="3" applyNumberFormat="1" applyFont="1" applyFill="1" applyBorder="1" applyAlignment="1">
      <alignment horizontal="right" vertical="center" indent="2"/>
    </xf>
    <xf numFmtId="176" fontId="70" fillId="0" borderId="54" xfId="3" applyNumberFormat="1" applyFont="1" applyFill="1" applyBorder="1" applyAlignment="1">
      <alignment horizontal="right" vertical="center" indent="2"/>
    </xf>
    <xf numFmtId="176" fontId="70" fillId="0" borderId="24" xfId="3" applyNumberFormat="1" applyFont="1" applyFill="1" applyBorder="1" applyAlignment="1">
      <alignment horizontal="right" vertical="center" indent="2"/>
    </xf>
    <xf numFmtId="177" fontId="70" fillId="0" borderId="11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191" fontId="70" fillId="0" borderId="0" xfId="3" applyNumberFormat="1" applyFont="1" applyFill="1" applyBorder="1" applyAlignment="1">
      <alignment horizontal="right" vertical="center"/>
    </xf>
    <xf numFmtId="187" fontId="70" fillId="0" borderId="0" xfId="3" applyNumberFormat="1" applyFont="1" applyFill="1" applyBorder="1" applyAlignment="1">
      <alignment horizontal="center" vertical="center" shrinkToFit="1"/>
    </xf>
    <xf numFmtId="177" fontId="70" fillId="0" borderId="0" xfId="3" applyNumberFormat="1" applyFont="1" applyFill="1" applyBorder="1" applyAlignment="1">
      <alignment horizontal="left" vertical="center"/>
    </xf>
    <xf numFmtId="191" fontId="70" fillId="0" borderId="21" xfId="3" applyNumberFormat="1" applyFont="1" applyFill="1" applyBorder="1" applyAlignment="1">
      <alignment horizontal="right" vertical="center"/>
    </xf>
    <xf numFmtId="187" fontId="70" fillId="0" borderId="21" xfId="3" applyNumberFormat="1" applyFont="1" applyFill="1" applyBorder="1" applyAlignment="1">
      <alignment horizontal="center" vertical="center" shrinkToFit="1"/>
    </xf>
    <xf numFmtId="178" fontId="78" fillId="0" borderId="0" xfId="5" applyNumberFormat="1" applyFont="1" applyFill="1" applyBorder="1" applyAlignment="1">
      <alignment horizontal="right" vertical="center"/>
    </xf>
    <xf numFmtId="0" fontId="70" fillId="0" borderId="18" xfId="0" applyNumberFormat="1" applyFont="1" applyFill="1" applyBorder="1" applyAlignment="1">
      <alignment horizontal="center" vertical="center"/>
    </xf>
    <xf numFmtId="0" fontId="70" fillId="0" borderId="13" xfId="0" applyNumberFormat="1" applyFont="1" applyFill="1" applyBorder="1" applyAlignment="1">
      <alignment horizontal="left" vertical="center"/>
    </xf>
    <xf numFmtId="0" fontId="70" fillId="0" borderId="21" xfId="0" applyNumberFormat="1" applyFont="1" applyFill="1" applyBorder="1" applyAlignment="1">
      <alignment horizontal="left" vertical="center"/>
    </xf>
    <xf numFmtId="0" fontId="70" fillId="0" borderId="25" xfId="0" applyNumberFormat="1" applyFont="1" applyFill="1" applyBorder="1" applyAlignment="1">
      <alignment horizontal="left" vertical="center"/>
    </xf>
    <xf numFmtId="0" fontId="70" fillId="0" borderId="65" xfId="0" applyNumberFormat="1" applyFont="1" applyFill="1" applyBorder="1" applyAlignment="1">
      <alignment horizontal="center" vertical="center"/>
    </xf>
    <xf numFmtId="0" fontId="70" fillId="0" borderId="73" xfId="0" applyNumberFormat="1" applyFont="1" applyFill="1" applyBorder="1" applyAlignment="1">
      <alignment horizontal="center" vertical="center"/>
    </xf>
    <xf numFmtId="0" fontId="70" fillId="0" borderId="66" xfId="0" applyNumberFormat="1" applyFont="1" applyFill="1" applyBorder="1" applyAlignment="1">
      <alignment horizontal="center" vertical="center"/>
    </xf>
    <xf numFmtId="0" fontId="70" fillId="0" borderId="37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43" xfId="0" applyNumberFormat="1" applyFont="1" applyFill="1" applyBorder="1" applyAlignment="1">
      <alignment horizontal="center" vertical="center"/>
    </xf>
    <xf numFmtId="0" fontId="70" fillId="0" borderId="13" xfId="0" applyNumberFormat="1" applyFont="1" applyFill="1" applyBorder="1" applyAlignment="1">
      <alignment horizontal="center" vertical="center"/>
    </xf>
    <xf numFmtId="0" fontId="70" fillId="0" borderId="21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176" fontId="70" fillId="0" borderId="13" xfId="3" applyNumberFormat="1" applyFont="1" applyFill="1" applyBorder="1" applyAlignment="1">
      <alignment horizontal="right" vertical="center" indent="2"/>
    </xf>
    <xf numFmtId="176" fontId="70" fillId="0" borderId="21" xfId="3" applyNumberFormat="1" applyFont="1" applyFill="1" applyBorder="1" applyAlignment="1">
      <alignment horizontal="right" vertical="center" indent="2"/>
    </xf>
    <xf numFmtId="176" fontId="70" fillId="0" borderId="25" xfId="3" applyNumberFormat="1" applyFont="1" applyFill="1" applyBorder="1" applyAlignment="1">
      <alignment horizontal="right" vertical="center" indent="2"/>
    </xf>
    <xf numFmtId="0" fontId="74" fillId="0" borderId="13" xfId="0" applyNumberFormat="1" applyFont="1" applyFill="1" applyBorder="1" applyAlignment="1">
      <alignment horizontal="left" vertical="center"/>
    </xf>
    <xf numFmtId="0" fontId="74" fillId="0" borderId="21" xfId="0" applyNumberFormat="1" applyFont="1" applyFill="1" applyBorder="1" applyAlignment="1">
      <alignment horizontal="left" vertical="center"/>
    </xf>
    <xf numFmtId="0" fontId="74" fillId="0" borderId="25" xfId="0" applyNumberFormat="1" applyFont="1" applyFill="1" applyBorder="1" applyAlignment="1">
      <alignment horizontal="left" vertical="center"/>
    </xf>
    <xf numFmtId="0" fontId="75" fillId="0" borderId="41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176" fontId="70" fillId="0" borderId="11" xfId="3" applyNumberFormat="1" applyFont="1" applyFill="1" applyBorder="1" applyAlignment="1">
      <alignment horizontal="right" vertical="center" indent="2"/>
    </xf>
    <xf numFmtId="176" fontId="70" fillId="0" borderId="14" xfId="3" applyNumberFormat="1" applyFont="1" applyFill="1" applyBorder="1" applyAlignment="1">
      <alignment horizontal="right" vertical="center" indent="2"/>
    </xf>
    <xf numFmtId="178" fontId="70" fillId="0" borderId="21" xfId="3" applyNumberFormat="1" applyFont="1" applyFill="1" applyBorder="1" applyAlignment="1">
      <alignment horizontal="right" vertical="center"/>
    </xf>
    <xf numFmtId="186" fontId="70" fillId="0" borderId="18" xfId="0" applyNumberFormat="1" applyFont="1" applyFill="1" applyBorder="1" applyAlignment="1">
      <alignment horizontal="center" vertical="center"/>
    </xf>
    <xf numFmtId="0" fontId="70" fillId="0" borderId="14" xfId="0" applyNumberFormat="1" applyFont="1" applyFill="1" applyBorder="1" applyAlignment="1">
      <alignment horizontal="center" vertical="center"/>
    </xf>
    <xf numFmtId="41" fontId="70" fillId="0" borderId="3" xfId="0" applyNumberFormat="1" applyFont="1" applyFill="1" applyBorder="1" applyAlignment="1">
      <alignment horizontal="center" vertical="center"/>
    </xf>
    <xf numFmtId="192" fontId="70" fillId="0" borderId="39" xfId="3" applyNumberFormat="1" applyFont="1" applyFill="1" applyBorder="1" applyAlignment="1">
      <alignment horizontal="center" vertical="center"/>
    </xf>
    <xf numFmtId="192" fontId="70" fillId="0" borderId="14" xfId="3" applyNumberFormat="1" applyFont="1" applyFill="1" applyBorder="1" applyAlignment="1">
      <alignment horizontal="center" vertical="center"/>
    </xf>
    <xf numFmtId="41" fontId="70" fillId="0" borderId="14" xfId="0" applyNumberFormat="1" applyFont="1" applyFill="1" applyBorder="1" applyAlignment="1">
      <alignment horizontal="center" vertical="center"/>
    </xf>
    <xf numFmtId="41" fontId="70" fillId="0" borderId="16" xfId="0" applyNumberFormat="1" applyFont="1" applyFill="1" applyBorder="1" applyAlignment="1">
      <alignment horizontal="center" vertical="center"/>
    </xf>
    <xf numFmtId="0" fontId="70" fillId="0" borderId="69" xfId="0" applyNumberFormat="1" applyFont="1" applyFill="1" applyBorder="1" applyAlignment="1">
      <alignment horizontal="center" vertical="center"/>
    </xf>
    <xf numFmtId="41" fontId="70" fillId="0" borderId="69" xfId="3" applyFont="1" applyFill="1" applyBorder="1" applyAlignment="1">
      <alignment horizontal="center" vertical="center"/>
    </xf>
    <xf numFmtId="0" fontId="70" fillId="0" borderId="69" xfId="0" applyNumberFormat="1" applyFont="1" applyFill="1" applyBorder="1" applyAlignment="1">
      <alignment horizontal="left" vertical="center"/>
    </xf>
    <xf numFmtId="0" fontId="74" fillId="0" borderId="69" xfId="0" applyNumberFormat="1" applyFont="1" applyFill="1" applyBorder="1" applyAlignment="1">
      <alignment horizontal="left" vertical="center"/>
    </xf>
    <xf numFmtId="0" fontId="75" fillId="0" borderId="15" xfId="0" applyNumberFormat="1" applyFont="1" applyFill="1" applyBorder="1" applyAlignment="1">
      <alignment horizontal="left" vertical="center"/>
    </xf>
    <xf numFmtId="0" fontId="75" fillId="0" borderId="19" xfId="0" applyNumberFormat="1" applyFont="1" applyFill="1" applyBorder="1" applyAlignment="1">
      <alignment horizontal="left" vertical="center"/>
    </xf>
    <xf numFmtId="0" fontId="75" fillId="0" borderId="20" xfId="0" applyNumberFormat="1" applyFont="1" applyFill="1" applyBorder="1" applyAlignment="1">
      <alignment horizontal="left" vertical="center"/>
    </xf>
    <xf numFmtId="0" fontId="75" fillId="0" borderId="22" xfId="0" applyNumberFormat="1" applyFont="1" applyFill="1" applyBorder="1" applyAlignment="1">
      <alignment horizontal="center" vertical="center"/>
    </xf>
    <xf numFmtId="0" fontId="75" fillId="0" borderId="41" xfId="0" applyNumberFormat="1" applyFont="1" applyFill="1" applyBorder="1" applyAlignment="1">
      <alignment horizontal="center" vertical="center"/>
    </xf>
    <xf numFmtId="0" fontId="75" fillId="0" borderId="42" xfId="0" applyNumberFormat="1" applyFont="1" applyFill="1" applyBorder="1" applyAlignment="1">
      <alignment horizontal="center" vertical="center"/>
    </xf>
    <xf numFmtId="0" fontId="70" fillId="0" borderId="15" xfId="0" applyNumberFormat="1" applyFont="1" applyFill="1" applyBorder="1" applyAlignment="1">
      <alignment horizontal="center" vertical="center"/>
    </xf>
    <xf numFmtId="0" fontId="70" fillId="0" borderId="19" xfId="0" applyNumberFormat="1" applyFont="1" applyFill="1" applyBorder="1" applyAlignment="1">
      <alignment horizontal="center" vertical="center"/>
    </xf>
    <xf numFmtId="0" fontId="70" fillId="0" borderId="20" xfId="0" applyNumberFormat="1" applyFont="1" applyFill="1" applyBorder="1" applyAlignment="1">
      <alignment horizontal="center" vertical="center"/>
    </xf>
    <xf numFmtId="0" fontId="70" fillId="0" borderId="15" xfId="0" applyNumberFormat="1" applyFont="1" applyFill="1" applyBorder="1" applyAlignment="1">
      <alignment horizontal="left" vertical="center" wrapText="1" indent="1"/>
    </xf>
    <xf numFmtId="0" fontId="70" fillId="0" borderId="19" xfId="0" applyNumberFormat="1" applyFont="1" applyFill="1" applyBorder="1" applyAlignment="1">
      <alignment horizontal="left" vertical="center" wrapText="1" indent="1"/>
    </xf>
    <xf numFmtId="0" fontId="70" fillId="0" borderId="20" xfId="0" applyNumberFormat="1" applyFont="1" applyFill="1" applyBorder="1" applyAlignment="1">
      <alignment horizontal="left" vertical="center" wrapText="1" indent="1"/>
    </xf>
    <xf numFmtId="0" fontId="75" fillId="0" borderId="22" xfId="0" applyNumberFormat="1" applyFont="1" applyFill="1" applyBorder="1" applyAlignment="1">
      <alignment horizontal="left" vertical="center"/>
    </xf>
    <xf numFmtId="0" fontId="75" fillId="0" borderId="41" xfId="0" applyNumberFormat="1" applyFont="1" applyFill="1" applyBorder="1" applyAlignment="1">
      <alignment horizontal="left" vertical="center"/>
    </xf>
    <xf numFmtId="0" fontId="75" fillId="0" borderId="42" xfId="0" applyNumberFormat="1" applyFont="1" applyFill="1" applyBorder="1" applyAlignment="1">
      <alignment horizontal="left" vertical="center"/>
    </xf>
    <xf numFmtId="41" fontId="74" fillId="0" borderId="22" xfId="3" applyFont="1" applyFill="1" applyBorder="1" applyAlignment="1">
      <alignment horizontal="center" vertical="center"/>
    </xf>
    <xf numFmtId="41" fontId="74" fillId="0" borderId="41" xfId="3" applyFont="1" applyFill="1" applyBorder="1" applyAlignment="1">
      <alignment horizontal="center" vertical="center"/>
    </xf>
    <xf numFmtId="41" fontId="74" fillId="0" borderId="42" xfId="3" applyFont="1" applyFill="1" applyBorder="1" applyAlignment="1">
      <alignment horizontal="center" vertical="center"/>
    </xf>
    <xf numFmtId="0" fontId="70" fillId="0" borderId="137" xfId="0" applyNumberFormat="1" applyFont="1" applyFill="1" applyBorder="1" applyAlignment="1">
      <alignment horizontal="center" vertical="center"/>
    </xf>
    <xf numFmtId="0" fontId="70" fillId="0" borderId="2" xfId="0" applyNumberFormat="1" applyFont="1" applyFill="1" applyBorder="1" applyAlignment="1">
      <alignment horizontal="center" vertical="center"/>
    </xf>
    <xf numFmtId="0" fontId="70" fillId="0" borderId="7" xfId="0" applyNumberFormat="1" applyFont="1" applyFill="1" applyBorder="1" applyAlignment="1">
      <alignment horizontal="center" vertical="center"/>
    </xf>
    <xf numFmtId="207" fontId="75" fillId="0" borderId="15" xfId="0" applyNumberFormat="1" applyFont="1" applyFill="1" applyBorder="1" applyAlignment="1">
      <alignment horizontal="center" vertical="center"/>
    </xf>
    <xf numFmtId="0" fontId="75" fillId="0" borderId="19" xfId="0" applyNumberFormat="1" applyFont="1" applyFill="1" applyBorder="1" applyAlignment="1">
      <alignment horizontal="center" vertical="center"/>
    </xf>
    <xf numFmtId="0" fontId="75" fillId="0" borderId="20" xfId="0" applyNumberFormat="1" applyFont="1" applyFill="1" applyBorder="1" applyAlignment="1">
      <alignment horizontal="center" vertical="center"/>
    </xf>
    <xf numFmtId="207" fontId="75" fillId="0" borderId="137" xfId="0" applyNumberFormat="1" applyFont="1" applyFill="1" applyBorder="1" applyAlignment="1">
      <alignment horizontal="center" vertical="center"/>
    </xf>
    <xf numFmtId="0" fontId="75" fillId="0" borderId="2" xfId="0" applyNumberFormat="1" applyFont="1" applyFill="1" applyBorder="1" applyAlignment="1">
      <alignment horizontal="center" vertical="center"/>
    </xf>
    <xf numFmtId="0" fontId="75" fillId="0" borderId="52" xfId="0" applyNumberFormat="1" applyFont="1" applyFill="1" applyBorder="1" applyAlignment="1">
      <alignment horizontal="center" vertical="center"/>
    </xf>
    <xf numFmtId="0" fontId="70" fillId="0" borderId="46" xfId="0" applyNumberFormat="1" applyFont="1" applyFill="1" applyBorder="1" applyAlignment="1">
      <alignment horizontal="center" vertical="center"/>
    </xf>
    <xf numFmtId="0" fontId="70" fillId="0" borderId="44" xfId="0" applyNumberFormat="1" applyFont="1" applyFill="1" applyBorder="1" applyAlignment="1">
      <alignment horizontal="center" vertical="center"/>
    </xf>
    <xf numFmtId="0" fontId="70" fillId="0" borderId="149" xfId="0" applyNumberFormat="1" applyFont="1" applyFill="1" applyBorder="1" applyAlignment="1">
      <alignment horizontal="center" vertical="center"/>
    </xf>
    <xf numFmtId="0" fontId="70" fillId="0" borderId="26" xfId="0" applyNumberFormat="1" applyFont="1" applyFill="1" applyBorder="1" applyAlignment="1">
      <alignment horizontal="center" vertical="center"/>
    </xf>
    <xf numFmtId="0" fontId="70" fillId="0" borderId="67" xfId="0" applyNumberFormat="1" applyFont="1" applyFill="1" applyBorder="1" applyAlignment="1">
      <alignment horizontal="center" vertical="center"/>
    </xf>
    <xf numFmtId="0" fontId="70" fillId="0" borderId="68" xfId="0" applyNumberFormat="1" applyFont="1" applyFill="1" applyBorder="1" applyAlignment="1">
      <alignment horizontal="center" vertical="center"/>
    </xf>
    <xf numFmtId="0" fontId="75" fillId="0" borderId="3" xfId="0" applyNumberFormat="1" applyFont="1" applyFill="1" applyBorder="1" applyAlignment="1">
      <alignment horizontal="center" vertical="center"/>
    </xf>
    <xf numFmtId="0" fontId="77" fillId="0" borderId="137" xfId="0" applyNumberFormat="1" applyFont="1" applyFill="1" applyBorder="1" applyAlignment="1">
      <alignment horizontal="left" vertical="center"/>
    </xf>
    <xf numFmtId="0" fontId="77" fillId="0" borderId="2" xfId="0" applyNumberFormat="1" applyFont="1" applyFill="1" applyBorder="1" applyAlignment="1">
      <alignment horizontal="left" vertical="center"/>
    </xf>
    <xf numFmtId="0" fontId="77" fillId="0" borderId="7" xfId="0" applyNumberFormat="1" applyFont="1" applyFill="1" applyBorder="1" applyAlignment="1">
      <alignment horizontal="left" vertical="center"/>
    </xf>
    <xf numFmtId="41" fontId="70" fillId="0" borderId="137" xfId="3" applyFont="1" applyFill="1" applyBorder="1" applyAlignment="1">
      <alignment horizontal="center" vertical="center"/>
    </xf>
    <xf numFmtId="41" fontId="70" fillId="0" borderId="2" xfId="3" applyFont="1" applyFill="1" applyBorder="1" applyAlignment="1">
      <alignment horizontal="center" vertical="center"/>
    </xf>
    <xf numFmtId="41" fontId="70" fillId="0" borderId="7" xfId="3" applyFont="1" applyFill="1" applyBorder="1" applyAlignment="1">
      <alignment horizontal="center" vertical="center"/>
    </xf>
    <xf numFmtId="0" fontId="75" fillId="0" borderId="32" xfId="0" applyNumberFormat="1" applyFont="1" applyFill="1" applyBorder="1" applyAlignment="1">
      <alignment horizontal="left" vertical="center"/>
    </xf>
    <xf numFmtId="0" fontId="75" fillId="0" borderId="33" xfId="0" applyNumberFormat="1" applyFont="1" applyFill="1" applyBorder="1" applyAlignment="1">
      <alignment horizontal="left" vertical="center"/>
    </xf>
    <xf numFmtId="0" fontId="75" fillId="0" borderId="34" xfId="0" applyNumberFormat="1" applyFont="1" applyFill="1" applyBorder="1" applyAlignment="1">
      <alignment horizontal="left" vertical="center"/>
    </xf>
    <xf numFmtId="41" fontId="74" fillId="0" borderId="32" xfId="3" applyFont="1" applyFill="1" applyBorder="1" applyAlignment="1">
      <alignment horizontal="center" vertical="center"/>
    </xf>
    <xf numFmtId="41" fontId="74" fillId="0" borderId="33" xfId="3" applyFont="1" applyFill="1" applyBorder="1" applyAlignment="1">
      <alignment horizontal="center" vertical="center"/>
    </xf>
    <xf numFmtId="41" fontId="74" fillId="0" borderId="34" xfId="3" applyFont="1" applyFill="1" applyBorder="1" applyAlignment="1">
      <alignment horizontal="center" vertical="center"/>
    </xf>
    <xf numFmtId="0" fontId="75" fillId="0" borderId="32" xfId="0" applyNumberFormat="1" applyFont="1" applyFill="1" applyBorder="1" applyAlignment="1">
      <alignment horizontal="center" vertical="center"/>
    </xf>
    <xf numFmtId="0" fontId="75" fillId="0" borderId="33" xfId="0" applyNumberFormat="1" applyFont="1" applyFill="1" applyBorder="1" applyAlignment="1">
      <alignment horizontal="center" vertical="center"/>
    </xf>
    <xf numFmtId="0" fontId="75" fillId="0" borderId="34" xfId="0" applyNumberFormat="1" applyFont="1" applyFill="1" applyBorder="1" applyAlignment="1">
      <alignment horizontal="center" vertical="center"/>
    </xf>
    <xf numFmtId="41" fontId="74" fillId="0" borderId="15" xfId="3" applyFont="1" applyFill="1" applyBorder="1" applyAlignment="1">
      <alignment horizontal="center" vertical="center"/>
    </xf>
    <xf numFmtId="0" fontId="75" fillId="0" borderId="15" xfId="0" applyNumberFormat="1" applyFont="1" applyFill="1" applyBorder="1" applyAlignment="1">
      <alignment horizontal="center" vertical="center"/>
    </xf>
    <xf numFmtId="176" fontId="74" fillId="0" borderId="3" xfId="3" applyNumberFormat="1" applyFont="1" applyFill="1" applyBorder="1" applyAlignment="1">
      <alignment horizontal="right" vertical="center" indent="2"/>
    </xf>
    <xf numFmtId="176" fontId="74" fillId="0" borderId="13" xfId="3" applyNumberFormat="1" applyFont="1" applyFill="1" applyBorder="1" applyAlignment="1">
      <alignment horizontal="right" vertical="center" indent="2"/>
    </xf>
    <xf numFmtId="176" fontId="74" fillId="0" borderId="21" xfId="3" applyNumberFormat="1" applyFont="1" applyFill="1" applyBorder="1" applyAlignment="1">
      <alignment horizontal="right" vertical="center" indent="2"/>
    </xf>
    <xf numFmtId="176" fontId="74" fillId="0" borderId="25" xfId="3" applyNumberFormat="1" applyFont="1" applyFill="1" applyBorder="1" applyAlignment="1">
      <alignment horizontal="right" vertical="center" indent="2"/>
    </xf>
    <xf numFmtId="41" fontId="74" fillId="0" borderId="3" xfId="0" applyNumberFormat="1" applyFont="1" applyFill="1" applyBorder="1" applyAlignment="1">
      <alignment horizontal="center" vertical="center"/>
    </xf>
    <xf numFmtId="186" fontId="74" fillId="0" borderId="3" xfId="0" applyNumberFormat="1" applyFont="1" applyFill="1" applyBorder="1" applyAlignment="1">
      <alignment horizontal="center" vertical="center"/>
    </xf>
    <xf numFmtId="186" fontId="74" fillId="0" borderId="14" xfId="0" applyNumberFormat="1" applyFont="1" applyFill="1" applyBorder="1" applyAlignment="1">
      <alignment horizontal="center" vertical="center"/>
    </xf>
    <xf numFmtId="190" fontId="74" fillId="0" borderId="39" xfId="3" applyNumberFormat="1" applyFont="1" applyFill="1" applyBorder="1" applyAlignment="1">
      <alignment horizontal="center" vertical="center"/>
    </xf>
    <xf numFmtId="190" fontId="74" fillId="0" borderId="14" xfId="3" applyNumberFormat="1" applyFont="1" applyFill="1" applyBorder="1" applyAlignment="1">
      <alignment horizontal="center" vertical="center"/>
    </xf>
    <xf numFmtId="41" fontId="74" fillId="0" borderId="14" xfId="0" applyNumberFormat="1" applyFont="1" applyFill="1" applyBorder="1" applyAlignment="1">
      <alignment horizontal="center" vertical="center"/>
    </xf>
    <xf numFmtId="41" fontId="74" fillId="0" borderId="16" xfId="0" applyNumberFormat="1" applyFont="1" applyFill="1" applyBorder="1" applyAlignment="1">
      <alignment horizontal="center" vertical="center"/>
    </xf>
    <xf numFmtId="176" fontId="74" fillId="0" borderId="15" xfId="3" applyNumberFormat="1" applyFont="1" applyFill="1" applyBorder="1" applyAlignment="1">
      <alignment horizontal="right" vertical="center" indent="2"/>
    </xf>
    <xf numFmtId="176" fontId="74" fillId="0" borderId="19" xfId="3" applyNumberFormat="1" applyFont="1" applyFill="1" applyBorder="1" applyAlignment="1">
      <alignment horizontal="right" vertical="center" indent="2"/>
    </xf>
    <xf numFmtId="176" fontId="74" fillId="0" borderId="20" xfId="3" applyNumberFormat="1" applyFont="1" applyFill="1" applyBorder="1" applyAlignment="1">
      <alignment horizontal="right" vertical="center" indent="2"/>
    </xf>
    <xf numFmtId="0" fontId="74" fillId="0" borderId="3" xfId="0" applyFont="1" applyFill="1" applyBorder="1" applyAlignment="1">
      <alignment horizontal="center" vertical="center"/>
    </xf>
    <xf numFmtId="0" fontId="101" fillId="0" borderId="0" xfId="0" applyFont="1" applyFill="1" applyAlignment="1">
      <alignment horizontal="left" vertical="center"/>
    </xf>
    <xf numFmtId="176" fontId="74" fillId="0" borderId="78" xfId="0" applyNumberFormat="1" applyFont="1" applyFill="1" applyBorder="1" applyAlignment="1">
      <alignment horizontal="right" vertical="center"/>
    </xf>
    <xf numFmtId="176" fontId="74" fillId="0" borderId="76" xfId="0" applyNumberFormat="1" applyFont="1" applyFill="1" applyBorder="1" applyAlignment="1">
      <alignment horizontal="right" vertical="center"/>
    </xf>
    <xf numFmtId="176" fontId="74" fillId="0" borderId="77" xfId="0" applyNumberFormat="1" applyFont="1" applyFill="1" applyBorder="1" applyAlignment="1">
      <alignment horizontal="right" vertical="center"/>
    </xf>
    <xf numFmtId="41" fontId="74" fillId="0" borderId="85" xfId="3" applyFont="1" applyFill="1" applyBorder="1" applyAlignment="1">
      <alignment horizontal="center" vertical="center"/>
    </xf>
    <xf numFmtId="41" fontId="74" fillId="0" borderId="107" xfId="3" applyFont="1" applyFill="1" applyBorder="1" applyAlignment="1">
      <alignment horizontal="center" vertical="center"/>
    </xf>
    <xf numFmtId="207" fontId="74" fillId="0" borderId="108" xfId="0" applyNumberFormat="1" applyFont="1" applyFill="1" applyBorder="1" applyAlignment="1">
      <alignment horizontal="center" vertical="center"/>
    </xf>
    <xf numFmtId="207" fontId="74" fillId="0" borderId="76" xfId="0" applyNumberFormat="1" applyFont="1" applyFill="1" applyBorder="1" applyAlignment="1">
      <alignment horizontal="center" vertical="center"/>
    </xf>
    <xf numFmtId="207" fontId="74" fillId="0" borderId="77" xfId="0" applyNumberFormat="1" applyFont="1" applyFill="1" applyBorder="1" applyAlignment="1">
      <alignment horizontal="center" vertical="center"/>
    </xf>
    <xf numFmtId="207" fontId="74" fillId="0" borderId="162" xfId="0" applyNumberFormat="1" applyFont="1" applyFill="1" applyBorder="1" applyAlignment="1">
      <alignment horizontal="center" vertical="center"/>
    </xf>
    <xf numFmtId="207" fontId="74" fillId="0" borderId="54" xfId="0" applyNumberFormat="1" applyFont="1" applyFill="1" applyBorder="1" applyAlignment="1">
      <alignment horizontal="center" vertical="center"/>
    </xf>
    <xf numFmtId="207" fontId="74" fillId="0" borderId="24" xfId="0" applyNumberFormat="1" applyFont="1" applyFill="1" applyBorder="1" applyAlignment="1">
      <alignment horizontal="center" vertical="center"/>
    </xf>
    <xf numFmtId="176" fontId="74" fillId="0" borderId="78" xfId="3" applyNumberFormat="1" applyFont="1" applyFill="1" applyBorder="1" applyAlignment="1">
      <alignment horizontal="right" vertical="center"/>
    </xf>
    <xf numFmtId="176" fontId="74" fillId="0" borderId="76" xfId="3" applyNumberFormat="1" applyFont="1" applyFill="1" applyBorder="1" applyAlignment="1">
      <alignment horizontal="right" vertical="center"/>
    </xf>
    <xf numFmtId="176" fontId="74" fillId="0" borderId="77" xfId="3" applyNumberFormat="1" applyFont="1" applyFill="1" applyBorder="1" applyAlignment="1">
      <alignment horizontal="right" vertical="center"/>
    </xf>
    <xf numFmtId="0" fontId="77" fillId="0" borderId="11" xfId="0" applyFont="1" applyFill="1" applyBorder="1" applyAlignment="1">
      <alignment horizontal="center" vertical="center"/>
    </xf>
    <xf numFmtId="176" fontId="74" fillId="0" borderId="11" xfId="3" applyNumberFormat="1" applyFont="1" applyFill="1" applyBorder="1" applyAlignment="1">
      <alignment horizontal="right" vertical="center"/>
    </xf>
    <xf numFmtId="176" fontId="74" fillId="0" borderId="11" xfId="0" applyNumberFormat="1" applyFont="1" applyFill="1" applyBorder="1" applyAlignment="1">
      <alignment horizontal="right" vertical="center"/>
    </xf>
    <xf numFmtId="41" fontId="74" fillId="0" borderId="3" xfId="3" applyFont="1" applyFill="1" applyBorder="1" applyAlignment="1">
      <alignment horizontal="center" vertical="center"/>
    </xf>
    <xf numFmtId="41" fontId="74" fillId="0" borderId="61" xfId="3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shrinkToFit="1"/>
    </xf>
    <xf numFmtId="0" fontId="74" fillId="0" borderId="139" xfId="0" applyFont="1" applyFill="1" applyBorder="1" applyAlignment="1">
      <alignment horizontal="center" vertical="center"/>
    </xf>
    <xf numFmtId="0" fontId="74" fillId="0" borderId="64" xfId="0" applyFont="1" applyFill="1" applyBorder="1" applyAlignment="1">
      <alignment horizontal="center" vertical="center"/>
    </xf>
    <xf numFmtId="176" fontId="74" fillId="0" borderId="64" xfId="3" applyNumberFormat="1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176" fontId="74" fillId="0" borderId="15" xfId="0" applyNumberFormat="1" applyFont="1" applyFill="1" applyBorder="1" applyAlignment="1">
      <alignment horizontal="right" vertical="center" indent="2"/>
    </xf>
    <xf numFmtId="176" fontId="74" fillId="0" borderId="19" xfId="0" applyNumberFormat="1" applyFont="1" applyFill="1" applyBorder="1" applyAlignment="1">
      <alignment horizontal="right" vertical="center" indent="2"/>
    </xf>
    <xf numFmtId="176" fontId="74" fillId="0" borderId="20" xfId="0" applyNumberFormat="1" applyFont="1" applyFill="1" applyBorder="1" applyAlignment="1">
      <alignment horizontal="right" vertical="center" indent="2"/>
    </xf>
    <xf numFmtId="176" fontId="74" fillId="0" borderId="64" xfId="0" applyNumberFormat="1" applyFont="1" applyFill="1" applyBorder="1" applyAlignment="1">
      <alignment horizontal="center" vertical="center"/>
    </xf>
    <xf numFmtId="41" fontId="74" fillId="0" borderId="64" xfId="3" applyFont="1" applyFill="1" applyBorder="1" applyAlignment="1">
      <alignment horizontal="center" vertical="center"/>
    </xf>
    <xf numFmtId="41" fontId="74" fillId="0" borderId="140" xfId="3" applyFont="1" applyFill="1" applyBorder="1" applyAlignment="1">
      <alignment horizontal="center" vertical="center"/>
    </xf>
    <xf numFmtId="207" fontId="74" fillId="0" borderId="152" xfId="0" applyNumberFormat="1" applyFont="1" applyFill="1" applyBorder="1" applyAlignment="1">
      <alignment horizontal="center" vertical="center"/>
    </xf>
    <xf numFmtId="207" fontId="74" fillId="0" borderId="2" xfId="0" applyNumberFormat="1" applyFont="1" applyFill="1" applyBorder="1" applyAlignment="1">
      <alignment horizontal="center" vertical="center"/>
    </xf>
    <xf numFmtId="207" fontId="74" fillId="0" borderId="7" xfId="0" applyNumberFormat="1" applyFont="1" applyFill="1" applyBorder="1" applyAlignment="1">
      <alignment horizontal="center" vertical="center"/>
    </xf>
    <xf numFmtId="0" fontId="75" fillId="0" borderId="4" xfId="0" applyFont="1" applyFill="1" applyBorder="1" applyAlignment="1">
      <alignment horizontal="center" vertical="center"/>
    </xf>
    <xf numFmtId="176" fontId="74" fillId="0" borderId="4" xfId="3" applyNumberFormat="1" applyFont="1" applyFill="1" applyBorder="1" applyAlignment="1">
      <alignment horizontal="right" vertical="center"/>
    </xf>
    <xf numFmtId="176" fontId="74" fillId="0" borderId="4" xfId="0" applyNumberFormat="1" applyFont="1" applyFill="1" applyBorder="1" applyAlignment="1">
      <alignment horizontal="right" vertical="center"/>
    </xf>
    <xf numFmtId="41" fontId="74" fillId="0" borderId="4" xfId="3" applyFont="1" applyFill="1" applyBorder="1" applyAlignment="1">
      <alignment horizontal="center" vertical="center"/>
    </xf>
    <xf numFmtId="41" fontId="74" fillId="0" borderId="154" xfId="3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116" xfId="0" applyNumberFormat="1" applyFont="1" applyFill="1" applyBorder="1" applyAlignment="1">
      <alignment horizontal="center" vertical="center"/>
    </xf>
    <xf numFmtId="0" fontId="70" fillId="0" borderId="114" xfId="0" applyNumberFormat="1" applyFont="1" applyFill="1" applyBorder="1" applyAlignment="1">
      <alignment horizontal="left" vertical="center"/>
    </xf>
    <xf numFmtId="0" fontId="70" fillId="0" borderId="115" xfId="0" applyNumberFormat="1" applyFont="1" applyFill="1" applyBorder="1" applyAlignment="1">
      <alignment horizontal="left" vertical="center"/>
    </xf>
    <xf numFmtId="0" fontId="70" fillId="0" borderId="113" xfId="0" applyNumberFormat="1" applyFont="1" applyFill="1" applyBorder="1" applyAlignment="1">
      <alignment horizontal="left" vertical="center"/>
    </xf>
    <xf numFmtId="0" fontId="70" fillId="0" borderId="70" xfId="0" applyFont="1" applyFill="1" applyBorder="1" applyAlignment="1">
      <alignment horizontal="center" vertical="center"/>
    </xf>
    <xf numFmtId="0" fontId="70" fillId="0" borderId="71" xfId="0" applyFont="1" applyFill="1" applyBorder="1" applyAlignment="1">
      <alignment horizontal="center" vertical="center"/>
    </xf>
    <xf numFmtId="0" fontId="70" fillId="0" borderId="69" xfId="0" applyFont="1" applyFill="1" applyBorder="1" applyAlignment="1">
      <alignment horizontal="center" vertical="center"/>
    </xf>
    <xf numFmtId="0" fontId="70" fillId="0" borderId="72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74" fillId="0" borderId="43" xfId="0" applyFont="1" applyFill="1" applyBorder="1" applyAlignment="1">
      <alignment horizontal="center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74" fillId="0" borderId="72" xfId="0" applyFont="1" applyFill="1" applyBorder="1" applyAlignment="1">
      <alignment horizontal="center" vertical="center" wrapText="1"/>
    </xf>
    <xf numFmtId="0" fontId="74" fillId="0" borderId="71" xfId="0" applyFont="1" applyFill="1" applyBorder="1" applyAlignment="1">
      <alignment horizontal="center" vertical="center" wrapText="1"/>
    </xf>
    <xf numFmtId="0" fontId="74" fillId="0" borderId="39" xfId="0" applyFont="1" applyFill="1" applyBorder="1" applyAlignment="1">
      <alignment horizontal="center" vertical="center"/>
    </xf>
    <xf numFmtId="0" fontId="74" fillId="0" borderId="69" xfId="0" applyFont="1" applyFill="1" applyBorder="1" applyAlignment="1">
      <alignment horizontal="center" vertical="center"/>
    </xf>
    <xf numFmtId="210" fontId="70" fillId="0" borderId="64" xfId="0" applyNumberFormat="1" applyFont="1" applyFill="1" applyBorder="1" applyAlignment="1">
      <alignment horizontal="center" vertical="center"/>
    </xf>
    <xf numFmtId="210" fontId="70" fillId="0" borderId="14" xfId="0" applyNumberFormat="1" applyFont="1" applyFill="1" applyBorder="1" applyAlignment="1">
      <alignment horizontal="center" vertical="center"/>
    </xf>
    <xf numFmtId="195" fontId="74" fillId="0" borderId="15" xfId="3" applyNumberFormat="1" applyFont="1" applyFill="1" applyBorder="1" applyAlignment="1">
      <alignment horizontal="center" vertical="center" shrinkToFit="1"/>
    </xf>
    <xf numFmtId="195" fontId="74" fillId="0" borderId="20" xfId="3" applyNumberFormat="1" applyFont="1" applyFill="1" applyBorder="1" applyAlignment="1">
      <alignment horizontal="center" vertical="center" shrinkToFit="1"/>
    </xf>
    <xf numFmtId="41" fontId="70" fillId="0" borderId="15" xfId="3" applyNumberFormat="1" applyFont="1" applyFill="1" applyBorder="1" applyAlignment="1">
      <alignment horizontal="center" vertical="center" shrinkToFit="1"/>
    </xf>
    <xf numFmtId="41" fontId="70" fillId="0" borderId="19" xfId="3" applyNumberFormat="1" applyFont="1" applyFill="1" applyBorder="1" applyAlignment="1">
      <alignment horizontal="center" vertical="center" shrinkToFit="1"/>
    </xf>
    <xf numFmtId="41" fontId="70" fillId="0" borderId="20" xfId="3" applyNumberFormat="1" applyFont="1" applyFill="1" applyBorder="1" applyAlignment="1">
      <alignment horizontal="center" vertical="center" shrinkToFit="1"/>
    </xf>
    <xf numFmtId="41" fontId="70" fillId="0" borderId="19" xfId="3" applyFont="1" applyFill="1" applyBorder="1" applyAlignment="1">
      <alignment horizontal="center" vertical="center" shrinkToFit="1"/>
    </xf>
    <xf numFmtId="41" fontId="70" fillId="0" borderId="20" xfId="3" applyFont="1" applyFill="1" applyBorder="1" applyAlignment="1">
      <alignment horizontal="center" vertical="center" shrinkToFit="1"/>
    </xf>
    <xf numFmtId="43" fontId="74" fillId="0" borderId="65" xfId="3" applyNumberFormat="1" applyFont="1" applyFill="1" applyBorder="1" applyAlignment="1">
      <alignment horizontal="center" vertical="center" shrinkToFit="1"/>
    </xf>
    <xf numFmtId="43" fontId="74" fillId="0" borderId="66" xfId="3" applyNumberFormat="1" applyFont="1" applyFill="1" applyBorder="1" applyAlignment="1">
      <alignment horizontal="center" vertical="center" shrinkToFit="1"/>
    </xf>
    <xf numFmtId="43" fontId="74" fillId="0" borderId="37" xfId="3" applyNumberFormat="1" applyFont="1" applyFill="1" applyBorder="1" applyAlignment="1">
      <alignment horizontal="center" vertical="center" shrinkToFit="1"/>
    </xf>
    <xf numFmtId="43" fontId="74" fillId="0" borderId="43" xfId="3" applyNumberFormat="1" applyFont="1" applyFill="1" applyBorder="1" applyAlignment="1">
      <alignment horizontal="center" vertical="center" shrinkToFit="1"/>
    </xf>
    <xf numFmtId="43" fontId="74" fillId="0" borderId="13" xfId="3" applyNumberFormat="1" applyFont="1" applyFill="1" applyBorder="1" applyAlignment="1">
      <alignment horizontal="center" vertical="center" shrinkToFit="1"/>
    </xf>
    <xf numFmtId="43" fontId="74" fillId="0" borderId="25" xfId="3" applyNumberFormat="1" applyFont="1" applyFill="1" applyBorder="1" applyAlignment="1">
      <alignment horizontal="center" vertical="center" shrinkToFit="1"/>
    </xf>
    <xf numFmtId="177" fontId="74" fillId="0" borderId="64" xfId="3" applyNumberFormat="1" applyFont="1" applyFill="1" applyBorder="1" applyAlignment="1">
      <alignment horizontal="center" vertical="center"/>
    </xf>
    <xf numFmtId="177" fontId="74" fillId="0" borderId="39" xfId="3" applyNumberFormat="1" applyFont="1" applyFill="1" applyBorder="1" applyAlignment="1">
      <alignment horizontal="center" vertical="center"/>
    </xf>
    <xf numFmtId="177" fontId="74" fillId="0" borderId="14" xfId="3" applyNumberFormat="1" applyFont="1" applyFill="1" applyBorder="1" applyAlignment="1">
      <alignment horizontal="center" vertical="center"/>
    </xf>
    <xf numFmtId="192" fontId="70" fillId="0" borderId="64" xfId="0" applyNumberFormat="1" applyFont="1" applyFill="1" applyBorder="1" applyAlignment="1">
      <alignment horizontal="center" vertical="center"/>
    </xf>
    <xf numFmtId="192" fontId="70" fillId="0" borderId="39" xfId="0" applyNumberFormat="1" applyFont="1" applyFill="1" applyBorder="1" applyAlignment="1">
      <alignment horizontal="center" vertical="center"/>
    </xf>
    <xf numFmtId="192" fontId="70" fillId="0" borderId="14" xfId="0" applyNumberFormat="1" applyFont="1" applyFill="1" applyBorder="1" applyAlignment="1">
      <alignment horizontal="center" vertical="center"/>
    </xf>
    <xf numFmtId="195" fontId="74" fillId="0" borderId="32" xfId="3" applyNumberFormat="1" applyFont="1" applyFill="1" applyBorder="1" applyAlignment="1">
      <alignment horizontal="center" vertical="center" shrinkToFit="1"/>
    </xf>
    <xf numFmtId="195" fontId="74" fillId="0" borderId="34" xfId="3" applyNumberFormat="1" applyFont="1" applyFill="1" applyBorder="1" applyAlignment="1">
      <alignment horizontal="center" vertical="center" shrinkToFit="1"/>
    </xf>
    <xf numFmtId="41" fontId="70" fillId="0" borderId="32" xfId="3" applyFont="1" applyFill="1" applyBorder="1" applyAlignment="1">
      <alignment horizontal="center" vertical="center" shrinkToFit="1"/>
    </xf>
    <xf numFmtId="41" fontId="70" fillId="0" borderId="33" xfId="3" applyFont="1" applyFill="1" applyBorder="1" applyAlignment="1">
      <alignment horizontal="center" vertical="center" shrinkToFit="1"/>
    </xf>
    <xf numFmtId="41" fontId="70" fillId="0" borderId="34" xfId="3" applyFont="1" applyFill="1" applyBorder="1" applyAlignment="1">
      <alignment horizontal="center" vertical="center" shrinkToFit="1"/>
    </xf>
    <xf numFmtId="41" fontId="127" fillId="4" borderId="5" xfId="3" applyFont="1" applyFill="1" applyBorder="1" applyAlignment="1">
      <alignment horizontal="center"/>
    </xf>
    <xf numFmtId="41" fontId="127" fillId="4" borderId="40" xfId="3" applyFont="1" applyFill="1" applyBorder="1" applyAlignment="1">
      <alignment horizontal="center"/>
    </xf>
    <xf numFmtId="41" fontId="127" fillId="4" borderId="12" xfId="3" applyFont="1" applyFill="1" applyBorder="1" applyAlignment="1">
      <alignment horizontal="center"/>
    </xf>
    <xf numFmtId="0" fontId="40" fillId="0" borderId="8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1" fontId="40" fillId="0" borderId="11" xfId="3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41" fontId="40" fillId="0" borderId="90" xfId="3" applyFont="1" applyBorder="1" applyAlignment="1">
      <alignment horizontal="center" vertical="center"/>
    </xf>
    <xf numFmtId="41" fontId="40" fillId="0" borderId="90" xfId="0" applyNumberFormat="1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 textRotation="255"/>
    </xf>
    <xf numFmtId="0" fontId="40" fillId="6" borderId="84" xfId="0" applyFont="1" applyFill="1" applyBorder="1" applyAlignment="1">
      <alignment horizontal="center" vertical="center" textRotation="255"/>
    </xf>
    <xf numFmtId="0" fontId="40" fillId="6" borderId="30" xfId="0" applyFont="1" applyFill="1" applyBorder="1" applyAlignment="1">
      <alignment horizontal="center" vertical="center" textRotation="255"/>
    </xf>
    <xf numFmtId="0" fontId="40" fillId="4" borderId="15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41" fontId="40" fillId="4" borderId="15" xfId="3" applyFont="1" applyFill="1" applyBorder="1" applyAlignment="1">
      <alignment horizontal="center" vertical="center"/>
    </xf>
    <xf numFmtId="41" fontId="40" fillId="4" borderId="19" xfId="3" applyFont="1" applyFill="1" applyBorder="1" applyAlignment="1">
      <alignment horizontal="center" vertical="center"/>
    </xf>
    <xf numFmtId="41" fontId="40" fillId="4" borderId="47" xfId="3" applyFont="1" applyFill="1" applyBorder="1" applyAlignment="1">
      <alignment horizontal="center" vertical="center"/>
    </xf>
    <xf numFmtId="0" fontId="40" fillId="4" borderId="82" xfId="0" applyFont="1" applyFill="1" applyBorder="1" applyAlignment="1">
      <alignment horizontal="center" vertical="center"/>
    </xf>
    <xf numFmtId="0" fontId="40" fillId="6" borderId="91" xfId="0" applyFont="1" applyFill="1" applyBorder="1" applyAlignment="1">
      <alignment horizontal="center" vertical="center" textRotation="255"/>
    </xf>
    <xf numFmtId="41" fontId="127" fillId="4" borderId="38" xfId="3" applyFont="1" applyFill="1" applyBorder="1" applyAlignment="1">
      <alignment horizontal="center" vertical="center"/>
    </xf>
    <xf numFmtId="41" fontId="127" fillId="4" borderId="55" xfId="3" applyFont="1" applyFill="1" applyBorder="1" applyAlignment="1">
      <alignment horizontal="center" vertical="center"/>
    </xf>
    <xf numFmtId="41" fontId="127" fillId="4" borderId="56" xfId="3" applyFont="1" applyFill="1" applyBorder="1" applyAlignment="1">
      <alignment horizontal="center" vertical="center"/>
    </xf>
    <xf numFmtId="41" fontId="124" fillId="4" borderId="5" xfId="3" applyFont="1" applyFill="1" applyBorder="1" applyAlignment="1">
      <alignment horizontal="center" vertical="center"/>
    </xf>
    <xf numFmtId="41" fontId="124" fillId="4" borderId="40" xfId="3" applyFont="1" applyFill="1" applyBorder="1" applyAlignment="1">
      <alignment horizontal="center" vertical="center"/>
    </xf>
    <xf numFmtId="0" fontId="40" fillId="4" borderId="26" xfId="0" applyFont="1" applyFill="1" applyBorder="1" applyAlignment="1">
      <alignment horizontal="center" vertical="center"/>
    </xf>
    <xf numFmtId="0" fontId="40" fillId="4" borderId="67" xfId="0" applyFont="1" applyFill="1" applyBorder="1" applyAlignment="1">
      <alignment horizontal="center" vertical="center"/>
    </xf>
    <xf numFmtId="0" fontId="40" fillId="4" borderId="68" xfId="0" applyFont="1" applyFill="1" applyBorder="1" applyAlignment="1">
      <alignment horizontal="center" vertical="center"/>
    </xf>
    <xf numFmtId="41" fontId="127" fillId="4" borderId="23" xfId="3" applyFont="1" applyFill="1" applyBorder="1" applyAlignment="1">
      <alignment horizontal="center" vertical="center"/>
    </xf>
    <xf numFmtId="41" fontId="127" fillId="4" borderId="54" xfId="3" applyFont="1" applyFill="1" applyBorder="1" applyAlignment="1">
      <alignment horizontal="center" vertical="center"/>
    </xf>
    <xf numFmtId="41" fontId="127" fillId="4" borderId="24" xfId="3" applyFont="1" applyFill="1" applyBorder="1" applyAlignment="1">
      <alignment horizontal="center" vertical="center"/>
    </xf>
    <xf numFmtId="41" fontId="81" fillId="0" borderId="0" xfId="3" applyFont="1" applyAlignment="1">
      <alignment horizontal="center" vertical="center"/>
    </xf>
    <xf numFmtId="41" fontId="96" fillId="0" borderId="0" xfId="3" applyFont="1" applyAlignment="1">
      <alignment horizontal="center" vertical="center"/>
    </xf>
    <xf numFmtId="41" fontId="124" fillId="4" borderId="0" xfId="3" applyFont="1" applyFill="1" applyBorder="1" applyAlignment="1">
      <alignment horizontal="center" vertical="center" shrinkToFit="1"/>
    </xf>
    <xf numFmtId="0" fontId="69" fillId="0" borderId="3" xfId="0" applyFont="1" applyBorder="1" applyAlignment="1">
      <alignment horizontal="center" vertical="center"/>
    </xf>
    <xf numFmtId="41" fontId="132" fillId="0" borderId="3" xfId="3" applyFont="1" applyBorder="1" applyAlignment="1">
      <alignment horizontal="center" vertical="center"/>
    </xf>
    <xf numFmtId="41" fontId="98" fillId="0" borderId="3" xfId="3" applyFont="1" applyBorder="1" applyAlignment="1">
      <alignment horizontal="center" vertical="center"/>
    </xf>
    <xf numFmtId="197" fontId="69" fillId="0" borderId="3" xfId="0" applyNumberFormat="1" applyFont="1" applyBorder="1" applyAlignment="1">
      <alignment horizontal="center" vertical="center"/>
    </xf>
    <xf numFmtId="41" fontId="96" fillId="0" borderId="20" xfId="3" applyFont="1" applyBorder="1" applyAlignment="1">
      <alignment horizontal="center" vertical="center"/>
    </xf>
    <xf numFmtId="41" fontId="96" fillId="0" borderId="3" xfId="3" applyFont="1" applyBorder="1" applyAlignment="1">
      <alignment horizontal="center" vertical="center"/>
    </xf>
    <xf numFmtId="197" fontId="80" fillId="0" borderId="14" xfId="0" applyNumberFormat="1" applyFont="1" applyBorder="1" applyAlignment="1">
      <alignment horizontal="center" vertical="center"/>
    </xf>
    <xf numFmtId="0" fontId="122" fillId="4" borderId="16" xfId="0" applyFont="1" applyFill="1" applyBorder="1" applyAlignment="1">
      <alignment horizontal="center" vertical="center"/>
    </xf>
    <xf numFmtId="0" fontId="122" fillId="4" borderId="39" xfId="0" applyFont="1" applyFill="1" applyBorder="1" applyAlignment="1">
      <alignment horizontal="center" vertical="center"/>
    </xf>
    <xf numFmtId="0" fontId="122" fillId="4" borderId="14" xfId="0" applyFont="1" applyFill="1" applyBorder="1" applyAlignment="1">
      <alignment horizontal="center" vertical="center"/>
    </xf>
    <xf numFmtId="0" fontId="80" fillId="0" borderId="3" xfId="0" applyFont="1" applyBorder="1" applyAlignment="1">
      <alignment horizontal="center" vertical="center" wrapText="1"/>
    </xf>
    <xf numFmtId="0" fontId="80" fillId="0" borderId="3" xfId="0" applyFont="1" applyBorder="1" applyAlignment="1">
      <alignment horizontal="center" vertical="center"/>
    </xf>
    <xf numFmtId="41" fontId="69" fillId="0" borderId="3" xfId="3" applyFont="1" applyBorder="1" applyAlignment="1">
      <alignment horizontal="center" vertical="center"/>
    </xf>
    <xf numFmtId="0" fontId="107" fillId="4" borderId="3" xfId="0" applyFont="1" applyFill="1" applyBorder="1" applyAlignment="1">
      <alignment horizontal="center" vertical="center"/>
    </xf>
    <xf numFmtId="41" fontId="126" fillId="4" borderId="38" xfId="3" applyFont="1" applyFill="1" applyBorder="1" applyAlignment="1">
      <alignment horizontal="center" vertical="center"/>
    </xf>
    <xf numFmtId="41" fontId="126" fillId="4" borderId="55" xfId="3" applyFont="1" applyFill="1" applyBorder="1" applyAlignment="1">
      <alignment horizontal="center" vertical="center"/>
    </xf>
    <xf numFmtId="41" fontId="126" fillId="4" borderId="56" xfId="3" applyFont="1" applyFill="1" applyBorder="1" applyAlignment="1">
      <alignment horizontal="center" vertical="center"/>
    </xf>
    <xf numFmtId="196" fontId="68" fillId="0" borderId="0" xfId="0" applyNumberFormat="1" applyFont="1" applyAlignment="1">
      <alignment horizontal="center" vertical="center"/>
    </xf>
    <xf numFmtId="0" fontId="40" fillId="6" borderId="82" xfId="0" applyFont="1" applyFill="1" applyBorder="1" applyAlignment="1">
      <alignment horizontal="center" vertical="center"/>
    </xf>
    <xf numFmtId="0" fontId="40" fillId="6" borderId="19" xfId="0" applyFont="1" applyFill="1" applyBorder="1" applyAlignment="1">
      <alignment horizontal="center" vertical="center"/>
    </xf>
    <xf numFmtId="0" fontId="40" fillId="6" borderId="20" xfId="0" applyFont="1" applyFill="1" applyBorder="1" applyAlignment="1">
      <alignment horizontal="center" vertical="center"/>
    </xf>
    <xf numFmtId="196" fontId="103" fillId="0" borderId="92" xfId="3" applyNumberFormat="1" applyFont="1" applyBorder="1" applyAlignment="1">
      <alignment horizontal="center" vertical="center"/>
    </xf>
    <xf numFmtId="41" fontId="103" fillId="0" borderId="93" xfId="3" applyFont="1" applyBorder="1" applyAlignment="1">
      <alignment horizontal="center" vertical="center"/>
    </xf>
    <xf numFmtId="41" fontId="103" fillId="0" borderId="94" xfId="3" applyFont="1" applyBorder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41" fontId="127" fillId="4" borderId="38" xfId="3" applyFont="1" applyFill="1" applyBorder="1" applyAlignment="1">
      <alignment horizontal="left" vertical="center"/>
    </xf>
    <xf numFmtId="41" fontId="127" fillId="4" borderId="55" xfId="3" applyFont="1" applyFill="1" applyBorder="1" applyAlignment="1">
      <alignment horizontal="left" vertical="center"/>
    </xf>
    <xf numFmtId="41" fontId="127" fillId="4" borderId="56" xfId="3" applyFont="1" applyFill="1" applyBorder="1" applyAlignment="1">
      <alignment horizontal="left" vertical="center"/>
    </xf>
    <xf numFmtId="41" fontId="40" fillId="6" borderId="15" xfId="3" applyFont="1" applyFill="1" applyBorder="1" applyAlignment="1">
      <alignment horizontal="center" vertical="center"/>
    </xf>
    <xf numFmtId="41" fontId="40" fillId="6" borderId="19" xfId="3" applyFont="1" applyFill="1" applyBorder="1" applyAlignment="1">
      <alignment horizontal="center" vertical="center"/>
    </xf>
    <xf numFmtId="41" fontId="40" fillId="6" borderId="20" xfId="3" applyFont="1" applyFill="1" applyBorder="1" applyAlignment="1">
      <alignment horizontal="center" vertical="center"/>
    </xf>
    <xf numFmtId="41" fontId="40" fillId="0" borderId="15" xfId="3" applyFont="1" applyBorder="1" applyAlignment="1">
      <alignment horizontal="left" vertical="center"/>
    </xf>
    <xf numFmtId="41" fontId="40" fillId="0" borderId="19" xfId="3" applyFont="1" applyBorder="1" applyAlignment="1">
      <alignment horizontal="left" vertical="center"/>
    </xf>
    <xf numFmtId="41" fontId="40" fillId="0" borderId="47" xfId="3" applyFont="1" applyBorder="1" applyAlignment="1">
      <alignment horizontal="left" vertical="center"/>
    </xf>
    <xf numFmtId="0" fontId="44" fillId="0" borderId="75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41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41" fontId="40" fillId="4" borderId="26" xfId="3" applyFont="1" applyFill="1" applyBorder="1" applyAlignment="1">
      <alignment horizontal="center" vertical="center"/>
    </xf>
    <xf numFmtId="41" fontId="40" fillId="4" borderId="67" xfId="3" applyFont="1" applyFill="1" applyBorder="1" applyAlignment="1">
      <alignment horizontal="center" vertical="center"/>
    </xf>
    <xf numFmtId="41" fontId="40" fillId="4" borderId="95" xfId="3" applyFont="1" applyFill="1" applyBorder="1" applyAlignment="1">
      <alignment horizontal="center" vertical="center"/>
    </xf>
    <xf numFmtId="41" fontId="40" fillId="4" borderId="68" xfId="3" applyFont="1" applyFill="1" applyBorder="1" applyAlignment="1">
      <alignment horizontal="center" vertical="center"/>
    </xf>
    <xf numFmtId="200" fontId="40" fillId="0" borderId="30" xfId="0" applyNumberFormat="1" applyFont="1" applyBorder="1" applyAlignment="1">
      <alignment horizontal="center" vertical="center"/>
    </xf>
    <xf numFmtId="200" fontId="40" fillId="0" borderId="14" xfId="0" applyNumberFormat="1" applyFont="1" applyBorder="1" applyAlignment="1">
      <alignment horizontal="center" vertical="center"/>
    </xf>
    <xf numFmtId="41" fontId="7" fillId="0" borderId="15" xfId="3" applyFont="1" applyFill="1" applyBorder="1" applyAlignment="1">
      <alignment horizontal="center" vertical="center" shrinkToFit="1"/>
    </xf>
    <xf numFmtId="41" fontId="7" fillId="0" borderId="19" xfId="3" applyFont="1" applyFill="1" applyBorder="1" applyAlignment="1">
      <alignment horizontal="center" vertical="center" shrinkToFit="1"/>
    </xf>
    <xf numFmtId="41" fontId="7" fillId="0" borderId="20" xfId="3" applyFont="1" applyFill="1" applyBorder="1" applyAlignment="1">
      <alignment horizontal="center" vertical="center" shrinkToFit="1"/>
    </xf>
    <xf numFmtId="41" fontId="40" fillId="0" borderId="14" xfId="3" applyFont="1" applyBorder="1" applyAlignment="1">
      <alignment horizontal="center" vertical="center"/>
    </xf>
    <xf numFmtId="43" fontId="40" fillId="0" borderId="65" xfId="0" applyNumberFormat="1" applyFont="1" applyBorder="1" applyAlignment="1">
      <alignment horizontal="center" vertical="center"/>
    </xf>
    <xf numFmtId="43" fontId="40" fillId="0" borderId="73" xfId="0" applyNumberFormat="1" applyFont="1" applyBorder="1" applyAlignment="1">
      <alignment horizontal="center" vertical="center"/>
    </xf>
    <xf numFmtId="43" fontId="40" fillId="0" borderId="66" xfId="0" applyNumberFormat="1" applyFont="1" applyBorder="1" applyAlignment="1">
      <alignment horizontal="center" vertical="center"/>
    </xf>
    <xf numFmtId="43" fontId="40" fillId="0" borderId="37" xfId="0" applyNumberFormat="1" applyFont="1" applyBorder="1" applyAlignment="1">
      <alignment horizontal="center" vertical="center"/>
    </xf>
    <xf numFmtId="43" fontId="40" fillId="0" borderId="0" xfId="0" applyNumberFormat="1" applyFont="1" applyBorder="1" applyAlignment="1">
      <alignment horizontal="center" vertical="center"/>
    </xf>
    <xf numFmtId="43" fontId="40" fillId="0" borderId="43" xfId="0" applyNumberFormat="1" applyFont="1" applyBorder="1" applyAlignment="1">
      <alignment horizontal="center" vertical="center"/>
    </xf>
    <xf numFmtId="43" fontId="40" fillId="0" borderId="70" xfId="0" applyNumberFormat="1" applyFont="1" applyBorder="1" applyAlignment="1">
      <alignment horizontal="center" vertical="center"/>
    </xf>
    <xf numFmtId="43" fontId="40" fillId="0" borderId="72" xfId="0" applyNumberFormat="1" applyFont="1" applyBorder="1" applyAlignment="1">
      <alignment horizontal="center" vertical="center"/>
    </xf>
    <xf numFmtId="43" fontId="40" fillId="0" borderId="71" xfId="0" applyNumberFormat="1" applyFont="1" applyBorder="1" applyAlignment="1">
      <alignment horizontal="center" vertical="center"/>
    </xf>
    <xf numFmtId="200" fontId="40" fillId="0" borderId="83" xfId="0" applyNumberFormat="1" applyFont="1" applyBorder="1" applyAlignment="1">
      <alignment horizontal="center" vertical="center"/>
    </xf>
    <xf numFmtId="200" fontId="40" fillId="0" borderId="16" xfId="0" applyNumberFormat="1" applyFont="1" applyBorder="1" applyAlignment="1">
      <alignment horizontal="center" vertical="center"/>
    </xf>
    <xf numFmtId="41" fontId="7" fillId="0" borderId="26" xfId="3" applyFont="1" applyFill="1" applyBorder="1" applyAlignment="1">
      <alignment horizontal="center" vertical="center" shrinkToFit="1"/>
    </xf>
    <xf numFmtId="41" fontId="7" fillId="0" borderId="67" xfId="3" applyFont="1" applyFill="1" applyBorder="1" applyAlignment="1">
      <alignment horizontal="center" vertical="center" shrinkToFit="1"/>
    </xf>
    <xf numFmtId="41" fontId="7" fillId="0" borderId="68" xfId="3" applyFont="1" applyFill="1" applyBorder="1" applyAlignment="1">
      <alignment horizontal="center" vertical="center" shrinkToFit="1"/>
    </xf>
    <xf numFmtId="41" fontId="40" fillId="0" borderId="16" xfId="3" applyFont="1" applyBorder="1" applyAlignment="1">
      <alignment horizontal="center" vertical="center"/>
    </xf>
    <xf numFmtId="0" fontId="107" fillId="4" borderId="0" xfId="0" applyFont="1" applyFill="1" applyAlignment="1">
      <alignment horizontal="center" vertical="center"/>
    </xf>
    <xf numFmtId="41" fontId="107" fillId="4" borderId="0" xfId="3" applyFont="1" applyFill="1" applyAlignment="1">
      <alignment horizontal="center" vertical="center"/>
    </xf>
    <xf numFmtId="198" fontId="40" fillId="0" borderId="0" xfId="5" applyNumberFormat="1" applyFont="1" applyAlignment="1">
      <alignment horizontal="center" vertical="center"/>
    </xf>
    <xf numFmtId="41" fontId="7" fillId="0" borderId="13" xfId="3" applyFont="1" applyFill="1" applyBorder="1" applyAlignment="1">
      <alignment horizontal="center" vertical="center" shrinkToFit="1"/>
    </xf>
    <xf numFmtId="41" fontId="7" fillId="0" borderId="21" xfId="3" applyFont="1" applyFill="1" applyBorder="1" applyAlignment="1">
      <alignment horizontal="center" vertical="center" shrinkToFit="1"/>
    </xf>
    <xf numFmtId="41" fontId="7" fillId="0" borderId="25" xfId="3" applyFont="1" applyFill="1" applyBorder="1" applyAlignment="1">
      <alignment horizontal="center" vertical="center" shrinkToFit="1"/>
    </xf>
    <xf numFmtId="0" fontId="125" fillId="4" borderId="0" xfId="0" applyFont="1" applyFill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41" fontId="40" fillId="0" borderId="0" xfId="0" applyNumberFormat="1" applyFont="1" applyBorder="1" applyAlignment="1">
      <alignment horizontal="center" vertical="center"/>
    </xf>
    <xf numFmtId="0" fontId="40" fillId="0" borderId="88" xfId="0" applyFont="1" applyBorder="1" applyAlignment="1">
      <alignment horizontal="center" vertical="center"/>
    </xf>
    <xf numFmtId="198" fontId="40" fillId="0" borderId="0" xfId="3" applyNumberFormat="1" applyFont="1" applyBorder="1" applyAlignment="1">
      <alignment horizontal="center" vertical="center"/>
    </xf>
    <xf numFmtId="199" fontId="40" fillId="0" borderId="0" xfId="0" applyNumberFormat="1" applyFont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43" xfId="0" applyFont="1" applyBorder="1" applyAlignment="1">
      <alignment horizontal="center" vertical="center"/>
    </xf>
    <xf numFmtId="41" fontId="96" fillId="0" borderId="15" xfId="3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196" fontId="42" fillId="0" borderId="0" xfId="5" applyNumberFormat="1" applyFont="1" applyAlignment="1">
      <alignment horizontal="right" vertical="center"/>
    </xf>
    <xf numFmtId="0" fontId="40" fillId="0" borderId="30" xfId="0" applyFont="1" applyBorder="1" applyAlignment="1">
      <alignment horizontal="center" vertical="center"/>
    </xf>
    <xf numFmtId="41" fontId="48" fillId="0" borderId="15" xfId="3" applyFont="1" applyBorder="1" applyAlignment="1">
      <alignment horizontal="left" vertical="center"/>
    </xf>
    <xf numFmtId="41" fontId="48" fillId="0" borderId="19" xfId="3" applyFont="1" applyBorder="1" applyAlignment="1">
      <alignment horizontal="left" vertical="center"/>
    </xf>
    <xf numFmtId="41" fontId="48" fillId="0" borderId="47" xfId="3" applyFont="1" applyBorder="1" applyAlignment="1">
      <alignment horizontal="left" vertical="center"/>
    </xf>
    <xf numFmtId="41" fontId="40" fillId="4" borderId="32" xfId="3" applyFont="1" applyFill="1" applyBorder="1" applyAlignment="1">
      <alignment horizontal="left" vertical="center"/>
    </xf>
    <xf numFmtId="41" fontId="40" fillId="4" borderId="33" xfId="3" applyFont="1" applyFill="1" applyBorder="1" applyAlignment="1">
      <alignment horizontal="left" vertical="center"/>
    </xf>
    <xf numFmtId="41" fontId="40" fillId="4" borderId="80" xfId="3" applyFont="1" applyFill="1" applyBorder="1" applyAlignment="1">
      <alignment horizontal="left" vertical="center"/>
    </xf>
    <xf numFmtId="0" fontId="40" fillId="4" borderId="81" xfId="0" applyFont="1" applyFill="1" applyBorder="1" applyAlignment="1">
      <alignment horizontal="center" vertical="center"/>
    </xf>
    <xf numFmtId="0" fontId="40" fillId="4" borderId="33" xfId="0" applyFont="1" applyFill="1" applyBorder="1" applyAlignment="1">
      <alignment horizontal="center" vertical="center"/>
    </xf>
    <xf numFmtId="0" fontId="40" fillId="4" borderId="34" xfId="0" applyFont="1" applyFill="1" applyBorder="1" applyAlignment="1">
      <alignment horizontal="center" vertical="center"/>
    </xf>
    <xf numFmtId="176" fontId="81" fillId="6" borderId="15" xfId="3" applyNumberFormat="1" applyFont="1" applyFill="1" applyBorder="1" applyAlignment="1">
      <alignment horizontal="right" vertical="center"/>
    </xf>
    <xf numFmtId="176" fontId="81" fillId="6" borderId="19" xfId="3" applyNumberFormat="1" applyFont="1" applyFill="1" applyBorder="1" applyAlignment="1">
      <alignment horizontal="right" vertical="center"/>
    </xf>
    <xf numFmtId="176" fontId="81" fillId="6" borderId="20" xfId="3" applyNumberFormat="1" applyFont="1" applyFill="1" applyBorder="1" applyAlignment="1">
      <alignment horizontal="right" vertical="center"/>
    </xf>
    <xf numFmtId="41" fontId="40" fillId="4" borderId="20" xfId="3" applyFont="1" applyFill="1" applyBorder="1" applyAlignment="1">
      <alignment horizontal="center" vertical="center"/>
    </xf>
    <xf numFmtId="41" fontId="40" fillId="0" borderId="31" xfId="3" applyFont="1" applyBorder="1" applyAlignment="1">
      <alignment horizontal="center" vertical="center"/>
    </xf>
    <xf numFmtId="41" fontId="40" fillId="4" borderId="32" xfId="3" applyFont="1" applyFill="1" applyBorder="1" applyAlignment="1">
      <alignment horizontal="center" vertical="center"/>
    </xf>
    <xf numFmtId="41" fontId="40" fillId="4" borderId="33" xfId="3" applyFont="1" applyFill="1" applyBorder="1" applyAlignment="1">
      <alignment horizontal="center" vertical="center"/>
    </xf>
    <xf numFmtId="41" fontId="40" fillId="4" borderId="34" xfId="3" applyFont="1" applyFill="1" applyBorder="1" applyAlignment="1">
      <alignment horizontal="center" vertical="center"/>
    </xf>
    <xf numFmtId="176" fontId="40" fillId="4" borderId="15" xfId="3" applyNumberFormat="1" applyFont="1" applyFill="1" applyBorder="1" applyAlignment="1">
      <alignment horizontal="right" vertical="center"/>
    </xf>
    <xf numFmtId="176" fontId="40" fillId="4" borderId="19" xfId="3" applyNumberFormat="1" applyFont="1" applyFill="1" applyBorder="1" applyAlignment="1">
      <alignment horizontal="right" vertical="center"/>
    </xf>
    <xf numFmtId="176" fontId="40" fillId="4" borderId="20" xfId="3" applyNumberFormat="1" applyFont="1" applyFill="1" applyBorder="1" applyAlignment="1">
      <alignment horizontal="right" vertical="center"/>
    </xf>
    <xf numFmtId="41" fontId="40" fillId="0" borderId="11" xfId="3" applyNumberFormat="1" applyFont="1" applyBorder="1" applyAlignment="1">
      <alignment horizontal="center" vertical="center"/>
    </xf>
    <xf numFmtId="41" fontId="40" fillId="0" borderId="74" xfId="3" applyFont="1" applyBorder="1" applyAlignment="1">
      <alignment horizontal="center" vertical="center"/>
    </xf>
    <xf numFmtId="41" fontId="81" fillId="6" borderId="15" xfId="3" applyFont="1" applyFill="1" applyBorder="1" applyAlignment="1">
      <alignment horizontal="center" vertical="center"/>
    </xf>
    <xf numFmtId="41" fontId="81" fillId="6" borderId="19" xfId="3" applyFont="1" applyFill="1" applyBorder="1" applyAlignment="1">
      <alignment horizontal="center" vertical="center"/>
    </xf>
    <xf numFmtId="41" fontId="81" fillId="6" borderId="20" xfId="3" applyFont="1" applyFill="1" applyBorder="1" applyAlignment="1">
      <alignment horizontal="center" vertical="center"/>
    </xf>
    <xf numFmtId="0" fontId="0" fillId="0" borderId="19" xfId="0" applyBorder="1"/>
    <xf numFmtId="0" fontId="0" fillId="0" borderId="47" xfId="0" applyBorder="1"/>
    <xf numFmtId="181" fontId="7" fillId="6" borderId="22" xfId="0" applyNumberFormat="1" applyFont="1" applyFill="1" applyBorder="1" applyAlignment="1">
      <alignment horizontal="center" vertical="center"/>
    </xf>
    <xf numFmtId="181" fontId="7" fillId="6" borderId="37" xfId="0" applyNumberFormat="1" applyFont="1" applyFill="1" applyBorder="1" applyAlignment="1">
      <alignment horizontal="center" vertical="center"/>
    </xf>
    <xf numFmtId="181" fontId="7" fillId="6" borderId="13" xfId="0" applyNumberFormat="1" applyFont="1" applyFill="1" applyBorder="1" applyAlignment="1">
      <alignment horizontal="center" vertical="center"/>
    </xf>
    <xf numFmtId="181" fontId="7" fillId="0" borderId="16" xfId="0" applyNumberFormat="1" applyFont="1" applyFill="1" applyBorder="1" applyAlignment="1">
      <alignment horizontal="center" vertical="center"/>
    </xf>
    <xf numFmtId="181" fontId="7" fillId="0" borderId="39" xfId="0" applyNumberFormat="1" applyFont="1" applyFill="1" applyBorder="1" applyAlignment="1">
      <alignment horizontal="center" vertical="center"/>
    </xf>
    <xf numFmtId="181" fontId="7" fillId="0" borderId="14" xfId="0" applyNumberFormat="1" applyFont="1" applyFill="1" applyBorder="1" applyAlignment="1">
      <alignment horizontal="center" vertical="center"/>
    </xf>
    <xf numFmtId="180" fontId="104" fillId="6" borderId="0" xfId="0" applyNumberFormat="1" applyFont="1" applyFill="1" applyBorder="1" applyAlignment="1">
      <alignment horizontal="left" vertical="center"/>
    </xf>
    <xf numFmtId="181" fontId="7" fillId="0" borderId="22" xfId="0" applyNumberFormat="1" applyFont="1" applyFill="1" applyBorder="1" applyAlignment="1">
      <alignment horizontal="center" vertical="center"/>
    </xf>
    <xf numFmtId="181" fontId="7" fillId="0" borderId="37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04" fillId="6" borderId="0" xfId="0" applyFont="1" applyFill="1" applyBorder="1" applyAlignment="1">
      <alignment horizontal="center" vertical="center"/>
    </xf>
    <xf numFmtId="41" fontId="7" fillId="0" borderId="21" xfId="3" applyFont="1" applyFill="1" applyBorder="1" applyAlignment="1">
      <alignment horizontal="left" vertical="center"/>
    </xf>
    <xf numFmtId="41" fontId="116" fillId="0" borderId="15" xfId="3" applyFont="1" applyFill="1" applyBorder="1" applyAlignment="1">
      <alignment horizontal="center" vertical="center"/>
    </xf>
    <xf numFmtId="41" fontId="116" fillId="0" borderId="19" xfId="3" applyFont="1" applyFill="1" applyBorder="1" applyAlignment="1">
      <alignment horizontal="center" vertical="center"/>
    </xf>
    <xf numFmtId="41" fontId="116" fillId="0" borderId="20" xfId="3" applyFont="1" applyFill="1" applyBorder="1" applyAlignment="1">
      <alignment horizontal="center" vertical="center"/>
    </xf>
    <xf numFmtId="41" fontId="116" fillId="0" borderId="3" xfId="3" applyFont="1" applyFill="1" applyBorder="1" applyAlignment="1">
      <alignment horizontal="center" vertical="center"/>
    </xf>
    <xf numFmtId="41" fontId="116" fillId="0" borderId="61" xfId="3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distributed" vertical="center" wrapText="1"/>
    </xf>
    <xf numFmtId="41" fontId="116" fillId="0" borderId="14" xfId="3" applyFont="1" applyFill="1" applyBorder="1" applyAlignment="1">
      <alignment horizontal="right" vertical="center"/>
    </xf>
    <xf numFmtId="41" fontId="116" fillId="0" borderId="14" xfId="3" applyFont="1" applyFill="1" applyBorder="1" applyAlignment="1">
      <alignment horizontal="center" vertical="center"/>
    </xf>
    <xf numFmtId="176" fontId="116" fillId="6" borderId="14" xfId="3" applyNumberFormat="1" applyFont="1" applyFill="1" applyBorder="1" applyAlignment="1">
      <alignment vertical="center"/>
    </xf>
    <xf numFmtId="176" fontId="116" fillId="6" borderId="106" xfId="3" applyNumberFormat="1" applyFont="1" applyFill="1" applyBorder="1" applyAlignment="1">
      <alignment vertical="center"/>
    </xf>
    <xf numFmtId="0" fontId="114" fillId="0" borderId="15" xfId="0" applyFont="1" applyFill="1" applyBorder="1" applyAlignment="1">
      <alignment horizontal="distributed" vertical="center" wrapText="1"/>
    </xf>
    <xf numFmtId="0" fontId="114" fillId="0" borderId="20" xfId="0" applyFont="1" applyFill="1" applyBorder="1" applyAlignment="1">
      <alignment horizontal="distributed" vertical="center" wrapText="1"/>
    </xf>
    <xf numFmtId="176" fontId="116" fillId="0" borderId="15" xfId="3" applyNumberFormat="1" applyFont="1" applyFill="1" applyBorder="1" applyAlignment="1">
      <alignment vertical="center"/>
    </xf>
    <xf numFmtId="176" fontId="116" fillId="0" borderId="118" xfId="3" applyNumberFormat="1" applyFont="1" applyFill="1" applyBorder="1" applyAlignment="1">
      <alignment vertical="center"/>
    </xf>
    <xf numFmtId="0" fontId="156" fillId="0" borderId="15" xfId="0" applyFont="1" applyFill="1" applyBorder="1" applyAlignment="1">
      <alignment horizontal="left" vertical="center"/>
    </xf>
    <xf numFmtId="0" fontId="156" fillId="0" borderId="19" xfId="0" applyFont="1" applyFill="1" applyBorder="1" applyAlignment="1">
      <alignment horizontal="left" vertical="center"/>
    </xf>
    <xf numFmtId="41" fontId="137" fillId="0" borderId="78" xfId="3" applyFont="1" applyFill="1" applyBorder="1" applyAlignment="1">
      <alignment horizontal="center" vertical="center"/>
    </xf>
    <xf numFmtId="41" fontId="137" fillId="0" borderId="76" xfId="3" applyFont="1" applyFill="1" applyBorder="1" applyAlignment="1">
      <alignment horizontal="center" vertical="center"/>
    </xf>
    <xf numFmtId="41" fontId="137" fillId="0" borderId="77" xfId="3" applyFont="1" applyFill="1" applyBorder="1" applyAlignment="1">
      <alignment horizontal="center" vertical="center"/>
    </xf>
    <xf numFmtId="176" fontId="116" fillId="0" borderId="13" xfId="3" applyNumberFormat="1" applyFont="1" applyFill="1" applyBorder="1" applyAlignment="1">
      <alignment vertical="center"/>
    </xf>
    <xf numFmtId="176" fontId="116" fillId="0" borderId="119" xfId="3" applyNumberFormat="1" applyFont="1" applyFill="1" applyBorder="1" applyAlignment="1">
      <alignment vertical="center"/>
    </xf>
    <xf numFmtId="0" fontId="117" fillId="0" borderId="15" xfId="0" applyFont="1" applyFill="1" applyBorder="1" applyAlignment="1">
      <alignment horizontal="distributed" vertical="center" wrapText="1"/>
    </xf>
    <xf numFmtId="0" fontId="117" fillId="0" borderId="20" xfId="0" applyFont="1" applyFill="1" applyBorder="1" applyAlignment="1">
      <alignment horizontal="distributed" vertical="center" wrapText="1"/>
    </xf>
    <xf numFmtId="0" fontId="117" fillId="0" borderId="13" xfId="0" applyFont="1" applyFill="1" applyBorder="1" applyAlignment="1">
      <alignment horizontal="distributed" vertical="center" wrapText="1"/>
    </xf>
    <xf numFmtId="0" fontId="117" fillId="0" borderId="25" xfId="0" applyFont="1" applyFill="1" applyBorder="1" applyAlignment="1">
      <alignment horizontal="distributed" vertical="center"/>
    </xf>
    <xf numFmtId="41" fontId="116" fillId="0" borderId="13" xfId="3" applyFont="1" applyFill="1" applyBorder="1" applyAlignment="1">
      <alignment horizontal="center" vertical="center"/>
    </xf>
    <xf numFmtId="41" fontId="116" fillId="0" borderId="21" xfId="3" applyFont="1" applyFill="1" applyBorder="1" applyAlignment="1">
      <alignment horizontal="center" vertical="center"/>
    </xf>
    <xf numFmtId="41" fontId="116" fillId="0" borderId="25" xfId="3" applyFont="1" applyFill="1" applyBorder="1" applyAlignment="1">
      <alignment horizontal="center" vertical="center"/>
    </xf>
    <xf numFmtId="41" fontId="137" fillId="0" borderId="38" xfId="3" applyFont="1" applyFill="1" applyBorder="1" applyAlignment="1">
      <alignment horizontal="center" vertical="center"/>
    </xf>
    <xf numFmtId="41" fontId="137" fillId="0" borderId="55" xfId="3" applyFont="1" applyFill="1" applyBorder="1" applyAlignment="1">
      <alignment horizontal="center" vertical="center"/>
    </xf>
    <xf numFmtId="41" fontId="137" fillId="0" borderId="56" xfId="3" applyFont="1" applyFill="1" applyBorder="1" applyAlignment="1">
      <alignment horizontal="center" vertical="center"/>
    </xf>
    <xf numFmtId="0" fontId="116" fillId="0" borderId="125" xfId="0" applyFont="1" applyFill="1" applyBorder="1" applyAlignment="1">
      <alignment horizontal="distributed" vertical="center" wrapText="1" indent="1"/>
    </xf>
    <xf numFmtId="0" fontId="116" fillId="0" borderId="126" xfId="0" applyFont="1" applyFill="1" applyBorder="1" applyAlignment="1">
      <alignment horizontal="distributed" vertical="center" wrapText="1" indent="1"/>
    </xf>
    <xf numFmtId="0" fontId="116" fillId="0" borderId="127" xfId="0" applyFont="1" applyFill="1" applyBorder="1" applyAlignment="1">
      <alignment horizontal="distributed" vertical="center" indent="1"/>
    </xf>
    <xf numFmtId="0" fontId="116" fillId="0" borderId="128" xfId="0" applyFont="1" applyFill="1" applyBorder="1" applyAlignment="1">
      <alignment horizontal="distributed" vertical="center" indent="1"/>
    </xf>
    <xf numFmtId="0" fontId="116" fillId="0" borderId="126" xfId="0" applyFont="1" applyFill="1" applyBorder="1" applyAlignment="1">
      <alignment horizontal="distributed" vertical="center" indent="1"/>
    </xf>
    <xf numFmtId="176" fontId="116" fillId="6" borderId="111" xfId="3" applyNumberFormat="1" applyFont="1" applyFill="1" applyBorder="1" applyAlignment="1">
      <alignment horizontal="right" vertical="center" indent="1"/>
    </xf>
    <xf numFmtId="0" fontId="116" fillId="0" borderId="111" xfId="0" applyFont="1" applyFill="1" applyBorder="1" applyAlignment="1">
      <alignment horizontal="distributed" vertical="center"/>
    </xf>
    <xf numFmtId="0" fontId="116" fillId="0" borderId="109" xfId="0" applyFont="1" applyFill="1" applyBorder="1" applyAlignment="1">
      <alignment horizontal="distributed" vertical="center"/>
    </xf>
    <xf numFmtId="0" fontId="116" fillId="0" borderId="38" xfId="0" applyFont="1" applyFill="1" applyBorder="1" applyAlignment="1">
      <alignment horizontal="distributed" vertical="distributed"/>
    </xf>
    <xf numFmtId="0" fontId="116" fillId="0" borderId="121" xfId="0" applyFont="1" applyFill="1" applyBorder="1" applyAlignment="1">
      <alignment horizontal="distributed" vertical="distributed"/>
    </xf>
    <xf numFmtId="0" fontId="116" fillId="0" borderId="37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/>
    </xf>
    <xf numFmtId="0" fontId="116" fillId="0" borderId="43" xfId="0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distributed" vertical="center"/>
    </xf>
    <xf numFmtId="0" fontId="109" fillId="0" borderId="114" xfId="0" applyFont="1" applyFill="1" applyBorder="1" applyAlignment="1">
      <alignment horizontal="center" vertical="center"/>
    </xf>
    <xf numFmtId="0" fontId="109" fillId="0" borderId="113" xfId="0" applyFont="1" applyFill="1" applyBorder="1" applyAlignment="1">
      <alignment horizontal="center" vertical="center"/>
    </xf>
    <xf numFmtId="0" fontId="109" fillId="0" borderId="115" xfId="0" applyFont="1" applyFill="1" applyBorder="1" applyAlignment="1">
      <alignment horizontal="center" vertical="center"/>
    </xf>
    <xf numFmtId="41" fontId="116" fillId="0" borderId="58" xfId="3" applyFont="1" applyFill="1" applyBorder="1" applyAlignment="1">
      <alignment horizontal="center" vertical="center"/>
    </xf>
    <xf numFmtId="176" fontId="116" fillId="0" borderId="11" xfId="3" applyNumberFormat="1" applyFont="1" applyFill="1" applyBorder="1" applyAlignment="1">
      <alignment vertical="center"/>
    </xf>
    <xf numFmtId="176" fontId="116" fillId="0" borderId="132" xfId="3" applyNumberFormat="1" applyFont="1" applyFill="1" applyBorder="1" applyAlignment="1">
      <alignment vertical="center"/>
    </xf>
    <xf numFmtId="41" fontId="116" fillId="0" borderId="11" xfId="3" applyFont="1" applyFill="1" applyBorder="1" applyAlignment="1">
      <alignment horizontal="center" vertical="center"/>
    </xf>
    <xf numFmtId="0" fontId="116" fillId="0" borderId="127" xfId="0" applyFont="1" applyFill="1" applyBorder="1" applyAlignment="1">
      <alignment horizontal="center" vertical="center"/>
    </xf>
    <xf numFmtId="0" fontId="116" fillId="0" borderId="129" xfId="0" applyFont="1" applyFill="1" applyBorder="1" applyAlignment="1">
      <alignment horizontal="center" vertical="center"/>
    </xf>
    <xf numFmtId="176" fontId="116" fillId="6" borderId="3" xfId="3" applyNumberFormat="1" applyFont="1" applyFill="1" applyBorder="1" applyAlignment="1">
      <alignment vertical="center"/>
    </xf>
    <xf numFmtId="176" fontId="116" fillId="6" borderId="61" xfId="3" applyNumberFormat="1" applyFont="1" applyFill="1" applyBorder="1" applyAlignment="1">
      <alignment vertical="center"/>
    </xf>
    <xf numFmtId="0" fontId="116" fillId="0" borderId="120" xfId="0" applyFont="1" applyFill="1" applyBorder="1" applyAlignment="1">
      <alignment horizontal="center" vertical="center" wrapText="1"/>
    </xf>
    <xf numFmtId="0" fontId="116" fillId="0" borderId="55" xfId="0" applyFont="1" applyFill="1" applyBorder="1" applyAlignment="1">
      <alignment horizontal="center" vertical="center" wrapText="1"/>
    </xf>
    <xf numFmtId="0" fontId="116" fillId="0" borderId="56" xfId="0" applyFont="1" applyFill="1" applyBorder="1" applyAlignment="1">
      <alignment horizontal="center" vertical="center" wrapText="1"/>
    </xf>
    <xf numFmtId="176" fontId="116" fillId="6" borderId="37" xfId="3" applyNumberFormat="1" applyFont="1" applyFill="1" applyBorder="1" applyAlignment="1">
      <alignment horizontal="right" vertical="center" indent="1"/>
    </xf>
    <xf numFmtId="176" fontId="116" fillId="6" borderId="0" xfId="3" applyNumberFormat="1" applyFont="1" applyFill="1" applyBorder="1" applyAlignment="1">
      <alignment horizontal="right" vertical="center" indent="1"/>
    </xf>
    <xf numFmtId="176" fontId="116" fillId="6" borderId="43" xfId="3" applyNumberFormat="1" applyFont="1" applyFill="1" applyBorder="1" applyAlignment="1">
      <alignment horizontal="right" vertical="center" indent="1"/>
    </xf>
    <xf numFmtId="0" fontId="116" fillId="0" borderId="122" xfId="0" applyFont="1" applyFill="1" applyBorder="1" applyAlignment="1">
      <alignment horizontal="distributed" vertical="center" wrapText="1" indent="1"/>
    </xf>
    <xf numFmtId="0" fontId="116" fillId="0" borderId="43" xfId="0" applyFont="1" applyFill="1" applyBorder="1" applyAlignment="1">
      <alignment horizontal="distributed" vertical="center" wrapText="1" indent="1"/>
    </xf>
    <xf numFmtId="0" fontId="116" fillId="0" borderId="37" xfId="0" applyFont="1" applyFill="1" applyBorder="1" applyAlignment="1">
      <alignment horizontal="distributed" vertical="center" wrapText="1" indent="1"/>
    </xf>
    <xf numFmtId="0" fontId="116" fillId="0" borderId="0" xfId="0" applyFont="1" applyFill="1" applyBorder="1" applyAlignment="1">
      <alignment horizontal="distributed" vertical="center" indent="1"/>
    </xf>
    <xf numFmtId="0" fontId="116" fillId="0" borderId="43" xfId="0" applyFont="1" applyFill="1" applyBorder="1" applyAlignment="1">
      <alignment horizontal="distributed" vertical="center" indent="1"/>
    </xf>
    <xf numFmtId="176" fontId="116" fillId="0" borderId="39" xfId="3" applyNumberFormat="1" applyFont="1" applyFill="1" applyBorder="1" applyAlignment="1">
      <alignment horizontal="right" vertical="center" indent="1"/>
    </xf>
    <xf numFmtId="41" fontId="137" fillId="0" borderId="28" xfId="3" applyFont="1" applyFill="1" applyBorder="1" applyAlignment="1">
      <alignment horizontal="center" vertical="center"/>
    </xf>
    <xf numFmtId="0" fontId="112" fillId="0" borderId="120" xfId="0" applyFont="1" applyFill="1" applyBorder="1" applyAlignment="1">
      <alignment horizontal="center" vertical="center"/>
    </xf>
    <xf numFmtId="0" fontId="112" fillId="0" borderId="55" xfId="0" applyFont="1" applyFill="1" applyBorder="1" applyAlignment="1">
      <alignment horizontal="center" vertical="center"/>
    </xf>
    <xf numFmtId="0" fontId="112" fillId="0" borderId="56" xfId="0" applyFont="1" applyFill="1" applyBorder="1" applyAlignment="1">
      <alignment horizontal="center" vertical="center"/>
    </xf>
    <xf numFmtId="0" fontId="117" fillId="0" borderId="6" xfId="0" applyFont="1" applyFill="1" applyBorder="1" applyAlignment="1">
      <alignment horizontal="center" vertical="center"/>
    </xf>
    <xf numFmtId="0" fontId="117" fillId="0" borderId="3" xfId="0" applyFont="1" applyFill="1" applyBorder="1" applyAlignment="1">
      <alignment horizontal="distributed" vertical="center"/>
    </xf>
    <xf numFmtId="0" fontId="117" fillId="0" borderId="13" xfId="0" applyFont="1" applyFill="1" applyBorder="1" applyAlignment="1">
      <alignment horizontal="distributed" vertical="center"/>
    </xf>
    <xf numFmtId="176" fontId="137" fillId="0" borderId="38" xfId="3" applyNumberFormat="1" applyFont="1" applyFill="1" applyBorder="1" applyAlignment="1">
      <alignment horizontal="right" vertical="center" indent="1"/>
    </xf>
    <xf numFmtId="176" fontId="137" fillId="0" borderId="55" xfId="3" applyNumberFormat="1" applyFont="1" applyFill="1" applyBorder="1" applyAlignment="1">
      <alignment horizontal="right" vertical="center" indent="1"/>
    </xf>
    <xf numFmtId="176" fontId="137" fillId="0" borderId="56" xfId="3" applyNumberFormat="1" applyFont="1" applyFill="1" applyBorder="1" applyAlignment="1">
      <alignment horizontal="right" vertical="center" indent="1"/>
    </xf>
    <xf numFmtId="207" fontId="111" fillId="0" borderId="148" xfId="0" applyNumberFormat="1" applyFont="1" applyFill="1" applyBorder="1" applyAlignment="1">
      <alignment horizontal="center" vertical="center"/>
    </xf>
    <xf numFmtId="0" fontId="111" fillId="0" borderId="85" xfId="0" applyFont="1" applyFill="1" applyBorder="1" applyAlignment="1">
      <alignment horizontal="center" vertical="center"/>
    </xf>
    <xf numFmtId="41" fontId="116" fillId="0" borderId="85" xfId="3" applyFont="1" applyFill="1" applyBorder="1" applyAlignment="1">
      <alignment horizontal="center" vertical="center"/>
    </xf>
    <xf numFmtId="41" fontId="116" fillId="0" borderId="107" xfId="3" applyFont="1" applyFill="1" applyBorder="1" applyAlignment="1">
      <alignment horizontal="center" vertical="center"/>
    </xf>
    <xf numFmtId="176" fontId="116" fillId="6" borderId="127" xfId="3" applyNumberFormat="1" applyFont="1" applyFill="1" applyBorder="1" applyAlignment="1">
      <alignment horizontal="right" vertical="center" indent="1"/>
    </xf>
    <xf numFmtId="176" fontId="116" fillId="6" borderId="128" xfId="3" applyNumberFormat="1" applyFont="1" applyFill="1" applyBorder="1" applyAlignment="1">
      <alignment horizontal="right" vertical="center" indent="1"/>
    </xf>
    <xf numFmtId="176" fontId="116" fillId="6" borderId="126" xfId="3" applyNumberFormat="1" applyFont="1" applyFill="1" applyBorder="1" applyAlignment="1">
      <alignment horizontal="right" vertical="center" indent="1"/>
    </xf>
    <xf numFmtId="0" fontId="111" fillId="0" borderId="78" xfId="0" applyFont="1" applyFill="1" applyBorder="1" applyAlignment="1">
      <alignment horizontal="center" vertical="center"/>
    </xf>
    <xf numFmtId="0" fontId="111" fillId="0" borderId="76" xfId="0" applyFont="1" applyFill="1" applyBorder="1" applyAlignment="1">
      <alignment horizontal="center" vertical="center"/>
    </xf>
    <xf numFmtId="41" fontId="116" fillId="0" borderId="78" xfId="3" applyFont="1" applyFill="1" applyBorder="1" applyAlignment="1">
      <alignment horizontal="center" vertical="center"/>
    </xf>
    <xf numFmtId="41" fontId="116" fillId="0" borderId="76" xfId="3" applyFont="1" applyFill="1" applyBorder="1" applyAlignment="1">
      <alignment horizontal="center" vertical="center"/>
    </xf>
    <xf numFmtId="41" fontId="116" fillId="0" borderId="77" xfId="3" applyFont="1" applyFill="1" applyBorder="1" applyAlignment="1">
      <alignment horizontal="center" vertical="center"/>
    </xf>
    <xf numFmtId="0" fontId="111" fillId="0" borderId="139" xfId="0" applyFont="1" applyFill="1" applyBorder="1" applyAlignment="1">
      <alignment horizontal="center" vertical="center"/>
    </xf>
    <xf numFmtId="0" fontId="111" fillId="0" borderId="64" xfId="0" applyFont="1" applyFill="1" applyBorder="1" applyAlignment="1">
      <alignment horizontal="center" vertical="center"/>
    </xf>
    <xf numFmtId="0" fontId="111" fillId="0" borderId="140" xfId="0" applyFont="1" applyFill="1" applyBorder="1" applyAlignment="1">
      <alignment horizontal="center" vertical="center"/>
    </xf>
    <xf numFmtId="207" fontId="111" fillId="0" borderId="133" xfId="0" applyNumberFormat="1" applyFont="1" applyFill="1" applyBorder="1" applyAlignment="1">
      <alignment horizontal="center" vertical="center"/>
    </xf>
    <xf numFmtId="0" fontId="111" fillId="0" borderId="4" xfId="0" applyFont="1" applyFill="1" applyBorder="1" applyAlignment="1">
      <alignment horizontal="center" vertical="center"/>
    </xf>
    <xf numFmtId="41" fontId="116" fillId="0" borderId="4" xfId="3" applyFont="1" applyFill="1" applyBorder="1" applyAlignment="1">
      <alignment horizontal="center" vertical="center"/>
    </xf>
    <xf numFmtId="41" fontId="116" fillId="0" borderId="154" xfId="3" applyFont="1" applyFill="1" applyBorder="1" applyAlignment="1">
      <alignment horizontal="center" vertical="center"/>
    </xf>
    <xf numFmtId="0" fontId="111" fillId="0" borderId="90" xfId="0" applyFont="1" applyFill="1" applyBorder="1" applyAlignment="1">
      <alignment horizontal="center" vertical="center"/>
    </xf>
    <xf numFmtId="0" fontId="111" fillId="0" borderId="93" xfId="0" applyFont="1" applyFill="1" applyBorder="1" applyAlignment="1">
      <alignment horizontal="center" vertical="center"/>
    </xf>
    <xf numFmtId="0" fontId="111" fillId="0" borderId="146" xfId="0" applyFont="1" applyFill="1" applyBorder="1" applyAlignment="1">
      <alignment horizontal="center" vertical="center"/>
    </xf>
    <xf numFmtId="0" fontId="111" fillId="0" borderId="92" xfId="0" applyFont="1" applyFill="1" applyBorder="1" applyAlignment="1">
      <alignment horizontal="center" vertical="center"/>
    </xf>
    <xf numFmtId="0" fontId="116" fillId="0" borderId="39" xfId="0" applyFont="1" applyFill="1" applyBorder="1" applyAlignment="1">
      <alignment horizontal="distributed" vertical="center"/>
    </xf>
    <xf numFmtId="0" fontId="116" fillId="0" borderId="110" xfId="0" applyFont="1" applyFill="1" applyBorder="1" applyAlignment="1">
      <alignment horizontal="distributed" vertical="center"/>
    </xf>
    <xf numFmtId="176" fontId="137" fillId="0" borderId="78" xfId="3" applyNumberFormat="1" applyFont="1" applyFill="1" applyBorder="1" applyAlignment="1">
      <alignment vertical="center"/>
    </xf>
    <xf numFmtId="176" fontId="137" fillId="0" borderId="130" xfId="3" applyNumberFormat="1" applyFont="1" applyFill="1" applyBorder="1" applyAlignment="1">
      <alignment vertical="center"/>
    </xf>
    <xf numFmtId="0" fontId="109" fillId="0" borderId="0" xfId="0" applyFont="1" applyFill="1" applyBorder="1" applyAlignment="1">
      <alignment horizontal="center" vertical="center"/>
    </xf>
    <xf numFmtId="0" fontId="116" fillId="0" borderId="126" xfId="0" applyFont="1" applyFill="1" applyBorder="1" applyAlignment="1">
      <alignment horizontal="distributed" indent="1"/>
    </xf>
    <xf numFmtId="0" fontId="116" fillId="0" borderId="128" xfId="0" applyFont="1" applyFill="1" applyBorder="1" applyAlignment="1">
      <alignment horizontal="distributed" indent="1"/>
    </xf>
    <xf numFmtId="0" fontId="116" fillId="6" borderId="128" xfId="0" applyFont="1" applyFill="1" applyBorder="1"/>
    <xf numFmtId="0" fontId="116" fillId="6" borderId="126" xfId="0" applyFont="1" applyFill="1" applyBorder="1"/>
    <xf numFmtId="0" fontId="116" fillId="0" borderId="127" xfId="0" applyFont="1" applyFill="1" applyBorder="1" applyAlignment="1">
      <alignment horizontal="center" vertical="center" wrapText="1"/>
    </xf>
    <xf numFmtId="0" fontId="116" fillId="0" borderId="129" xfId="0" applyFont="1" applyFill="1" applyBorder="1"/>
    <xf numFmtId="0" fontId="116" fillId="0" borderId="122" xfId="0" applyFont="1" applyFill="1" applyBorder="1" applyAlignment="1">
      <alignment horizontal="distributed" vertical="center" indent="1"/>
    </xf>
    <xf numFmtId="0" fontId="116" fillId="0" borderId="125" xfId="0" applyFont="1" applyFill="1" applyBorder="1" applyAlignment="1">
      <alignment horizontal="distributed" vertical="center" indent="1"/>
    </xf>
    <xf numFmtId="176" fontId="136" fillId="0" borderId="37" xfId="3" applyNumberFormat="1" applyFont="1" applyFill="1" applyBorder="1" applyAlignment="1">
      <alignment horizontal="right" vertical="center" indent="1"/>
    </xf>
    <xf numFmtId="176" fontId="136" fillId="0" borderId="0" xfId="3" applyNumberFormat="1" applyFont="1" applyFill="1" applyBorder="1" applyAlignment="1">
      <alignment horizontal="right" vertical="center" indent="1"/>
    </xf>
    <xf numFmtId="176" fontId="136" fillId="0" borderId="43" xfId="3" applyNumberFormat="1" applyFont="1" applyFill="1" applyBorder="1" applyAlignment="1">
      <alignment horizontal="right" vertical="center" indent="1"/>
    </xf>
    <xf numFmtId="0" fontId="116" fillId="0" borderId="37" xfId="0" applyFont="1" applyFill="1" applyBorder="1" applyAlignment="1">
      <alignment horizontal="center" vertical="center"/>
    </xf>
    <xf numFmtId="0" fontId="116" fillId="0" borderId="123" xfId="0" applyFont="1" applyFill="1" applyBorder="1" applyAlignment="1">
      <alignment horizontal="center" vertical="center"/>
    </xf>
    <xf numFmtId="176" fontId="116" fillId="6" borderId="39" xfId="3" applyNumberFormat="1" applyFont="1" applyFill="1" applyBorder="1" applyAlignment="1">
      <alignment horizontal="right" vertical="center" indent="1"/>
    </xf>
    <xf numFmtId="0" fontId="116" fillId="0" borderId="28" xfId="0" applyFont="1" applyFill="1" applyBorder="1" applyAlignment="1">
      <alignment horizontal="distributed" vertical="center"/>
    </xf>
    <xf numFmtId="0" fontId="116" fillId="0" borderId="105" xfId="0" applyFont="1" applyFill="1" applyBorder="1" applyAlignment="1">
      <alignment horizontal="distributed" vertical="center"/>
    </xf>
    <xf numFmtId="0" fontId="116" fillId="0" borderId="37" xfId="0" applyFont="1" applyFill="1" applyBorder="1" applyAlignment="1">
      <alignment horizontal="distributed" vertical="center" indent="1"/>
    </xf>
    <xf numFmtId="0" fontId="116" fillId="0" borderId="127" xfId="0" applyFont="1" applyFill="1" applyBorder="1" applyAlignment="1">
      <alignment horizontal="distributed" vertical="center" wrapText="1" indent="1"/>
    </xf>
    <xf numFmtId="176" fontId="116" fillId="0" borderId="111" xfId="3" applyNumberFormat="1" applyFont="1" applyFill="1" applyBorder="1" applyAlignment="1">
      <alignment horizontal="right" vertical="center" indent="1"/>
    </xf>
    <xf numFmtId="176" fontId="136" fillId="0" borderId="127" xfId="3" applyNumberFormat="1" applyFont="1" applyFill="1" applyBorder="1" applyAlignment="1">
      <alignment horizontal="right" vertical="center" indent="1"/>
    </xf>
    <xf numFmtId="176" fontId="136" fillId="0" borderId="128" xfId="3" applyNumberFormat="1" applyFont="1" applyFill="1" applyBorder="1" applyAlignment="1">
      <alignment horizontal="right" vertical="center" indent="1"/>
    </xf>
    <xf numFmtId="176" fontId="136" fillId="0" borderId="126" xfId="3" applyNumberFormat="1" applyFont="1" applyFill="1" applyBorder="1" applyAlignment="1">
      <alignment horizontal="right" vertical="center" indent="1"/>
    </xf>
    <xf numFmtId="14" fontId="116" fillId="0" borderId="111" xfId="0" applyNumberFormat="1" applyFont="1" applyFill="1" applyBorder="1" applyAlignment="1">
      <alignment horizontal="distributed" vertical="center"/>
    </xf>
    <xf numFmtId="176" fontId="137" fillId="0" borderId="38" xfId="3" applyNumberFormat="1" applyFont="1" applyFill="1" applyBorder="1" applyAlignment="1">
      <alignment vertical="center"/>
    </xf>
    <xf numFmtId="176" fontId="137" fillId="0" borderId="121" xfId="3" applyNumberFormat="1" applyFont="1" applyFill="1" applyBorder="1" applyAlignment="1">
      <alignment vertical="center"/>
    </xf>
    <xf numFmtId="0" fontId="109" fillId="0" borderId="112" xfId="0" applyFont="1" applyFill="1" applyBorder="1" applyAlignment="1">
      <alignment horizontal="center" vertical="center"/>
    </xf>
    <xf numFmtId="41" fontId="116" fillId="0" borderId="16" xfId="3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distributed" vertical="center" wrapText="1" shrinkToFit="1"/>
    </xf>
    <xf numFmtId="0" fontId="117" fillId="0" borderId="16" xfId="0" applyFont="1" applyFill="1" applyBorder="1" applyAlignment="1">
      <alignment horizontal="distributed" vertical="center" shrinkToFit="1"/>
    </xf>
    <xf numFmtId="0" fontId="118" fillId="0" borderId="3" xfId="0" applyFont="1" applyFill="1" applyBorder="1" applyAlignment="1">
      <alignment horizontal="distributed" vertical="center" wrapText="1"/>
    </xf>
    <xf numFmtId="0" fontId="118" fillId="0" borderId="3" xfId="0" applyFont="1" applyFill="1" applyBorder="1" applyAlignment="1">
      <alignment horizontal="distributed" vertical="center"/>
    </xf>
    <xf numFmtId="0" fontId="117" fillId="0" borderId="3" xfId="0" applyFont="1" applyFill="1" applyBorder="1" applyAlignment="1">
      <alignment horizontal="distributed" vertical="center" wrapText="1"/>
    </xf>
    <xf numFmtId="14" fontId="109" fillId="0" borderId="0" xfId="0" applyNumberFormat="1" applyFont="1" applyFill="1" applyBorder="1" applyAlignment="1">
      <alignment horizontal="right" vertical="center"/>
    </xf>
    <xf numFmtId="176" fontId="136" fillId="0" borderId="111" xfId="3" applyNumberFormat="1" applyFont="1" applyFill="1" applyBorder="1" applyAlignment="1">
      <alignment horizontal="right" vertical="center" indent="1"/>
    </xf>
    <xf numFmtId="0" fontId="116" fillId="0" borderId="112" xfId="0" applyFont="1" applyFill="1" applyBorder="1" applyAlignment="1">
      <alignment horizontal="center" vertical="center"/>
    </xf>
    <xf numFmtId="0" fontId="116" fillId="0" borderId="113" xfId="0" applyFont="1" applyFill="1" applyBorder="1" applyAlignment="1">
      <alignment horizontal="center" vertical="center"/>
    </xf>
    <xf numFmtId="0" fontId="116" fillId="0" borderId="114" xfId="0" applyFont="1" applyFill="1" applyBorder="1" applyAlignment="1">
      <alignment horizontal="center" vertical="center"/>
    </xf>
    <xf numFmtId="0" fontId="116" fillId="0" borderId="115" xfId="0" applyFont="1" applyFill="1" applyBorder="1" applyAlignment="1">
      <alignment horizontal="center" vertical="center"/>
    </xf>
    <xf numFmtId="0" fontId="116" fillId="0" borderId="116" xfId="0" applyFont="1" applyFill="1" applyBorder="1" applyAlignment="1">
      <alignment horizontal="center" vertical="center"/>
    </xf>
    <xf numFmtId="0" fontId="116" fillId="0" borderId="117" xfId="0" applyFont="1" applyFill="1" applyBorder="1" applyAlignment="1">
      <alignment horizontal="center" vertical="center"/>
    </xf>
    <xf numFmtId="0" fontId="116" fillId="0" borderId="124" xfId="0" applyFont="1" applyFill="1" applyBorder="1" applyAlignment="1">
      <alignment horizontal="distributed" vertical="center" indent="1"/>
    </xf>
    <xf numFmtId="0" fontId="116" fillId="0" borderId="66" xfId="0" applyFont="1" applyFill="1" applyBorder="1" applyAlignment="1">
      <alignment horizontal="distributed" vertical="center" indent="1"/>
    </xf>
    <xf numFmtId="0" fontId="116" fillId="0" borderId="65" xfId="0" applyFont="1" applyFill="1" applyBorder="1" applyAlignment="1">
      <alignment horizontal="distributed" vertical="center" indent="1"/>
    </xf>
    <xf numFmtId="0" fontId="116" fillId="0" borderId="73" xfId="0" applyFont="1" applyFill="1" applyBorder="1" applyAlignment="1">
      <alignment horizontal="distributed" vertical="center" indent="1"/>
    </xf>
    <xf numFmtId="176" fontId="136" fillId="0" borderId="39" xfId="3" applyNumberFormat="1" applyFont="1" applyFill="1" applyBorder="1" applyAlignment="1">
      <alignment horizontal="right" vertical="center" indent="1"/>
    </xf>
    <xf numFmtId="0" fontId="114" fillId="0" borderId="0" xfId="0" applyFont="1" applyFill="1" applyBorder="1" applyAlignment="1">
      <alignment horizontal="left" vertical="center" wrapText="1"/>
    </xf>
    <xf numFmtId="0" fontId="116" fillId="0" borderId="85" xfId="0" applyFont="1" applyFill="1" applyBorder="1" applyAlignment="1">
      <alignment horizontal="center" vertical="center"/>
    </xf>
    <xf numFmtId="0" fontId="116" fillId="0" borderId="107" xfId="0" applyFont="1" applyFill="1" applyBorder="1" applyAlignment="1">
      <alignment horizontal="center" vertical="center"/>
    </xf>
    <xf numFmtId="176" fontId="116" fillId="0" borderId="58" xfId="3" applyNumberFormat="1" applyFont="1" applyFill="1" applyBorder="1" applyAlignment="1">
      <alignment vertical="center"/>
    </xf>
    <xf numFmtId="176" fontId="116" fillId="0" borderId="59" xfId="3" applyNumberFormat="1" applyFont="1" applyFill="1" applyBorder="1" applyAlignment="1">
      <alignment vertical="center"/>
    </xf>
    <xf numFmtId="0" fontId="109" fillId="0" borderId="116" xfId="0" applyFont="1" applyFill="1" applyBorder="1" applyAlignment="1">
      <alignment horizontal="center" vertical="center"/>
    </xf>
    <xf numFmtId="0" fontId="109" fillId="0" borderId="117" xfId="0" applyFont="1" applyFill="1" applyBorder="1" applyAlignment="1">
      <alignment horizontal="center" vertical="center"/>
    </xf>
    <xf numFmtId="0" fontId="116" fillId="0" borderId="123" xfId="0" applyFont="1" applyFill="1" applyBorder="1" applyAlignment="1">
      <alignment horizontal="center" vertical="center" wrapText="1"/>
    </xf>
    <xf numFmtId="0" fontId="137" fillId="0" borderId="108" xfId="0" applyFont="1" applyFill="1" applyBorder="1" applyAlignment="1">
      <alignment horizontal="center" vertical="center"/>
    </xf>
    <xf numFmtId="0" fontId="137" fillId="0" borderId="76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17" fillId="0" borderId="58" xfId="0" applyFont="1" applyFill="1" applyBorder="1" applyAlignment="1">
      <alignment horizontal="distributed" vertical="center"/>
    </xf>
    <xf numFmtId="0" fontId="109" fillId="0" borderId="0" xfId="0" applyFont="1" applyFill="1" applyAlignment="1">
      <alignment horizontal="right" vertical="center"/>
    </xf>
    <xf numFmtId="176" fontId="137" fillId="0" borderId="85" xfId="3" applyNumberFormat="1" applyFont="1" applyFill="1" applyBorder="1" applyAlignment="1">
      <alignment horizontal="right" vertical="center" indent="1"/>
    </xf>
    <xf numFmtId="0" fontId="116" fillId="0" borderId="16" xfId="0" applyFont="1" applyFill="1" applyBorder="1" applyAlignment="1">
      <alignment horizontal="center" vertical="center"/>
    </xf>
    <xf numFmtId="0" fontId="116" fillId="0" borderId="39" xfId="0" applyFont="1" applyFill="1" applyBorder="1" applyAlignment="1">
      <alignment horizontal="center" vertical="center"/>
    </xf>
    <xf numFmtId="176" fontId="116" fillId="0" borderId="3" xfId="3" applyNumberFormat="1" applyFont="1" applyFill="1" applyBorder="1" applyAlignment="1">
      <alignment vertical="center"/>
    </xf>
    <xf numFmtId="176" fontId="116" fillId="0" borderId="61" xfId="3" applyNumberFormat="1" applyFont="1" applyFill="1" applyBorder="1" applyAlignment="1">
      <alignment vertical="center"/>
    </xf>
    <xf numFmtId="176" fontId="116" fillId="0" borderId="16" xfId="3" applyNumberFormat="1" applyFont="1" applyFill="1" applyBorder="1" applyAlignment="1">
      <alignment vertical="center"/>
    </xf>
    <xf numFmtId="176" fontId="116" fillId="0" borderId="104" xfId="3" applyNumberFormat="1" applyFont="1" applyFill="1" applyBorder="1" applyAlignment="1">
      <alignment vertical="center"/>
    </xf>
    <xf numFmtId="176" fontId="116" fillId="6" borderId="16" xfId="3" applyNumberFormat="1" applyFont="1" applyFill="1" applyBorder="1" applyAlignment="1">
      <alignment vertical="center"/>
    </xf>
    <xf numFmtId="176" fontId="116" fillId="6" borderId="104" xfId="3" applyNumberFormat="1" applyFont="1" applyFill="1" applyBorder="1" applyAlignment="1">
      <alignment vertical="center"/>
    </xf>
    <xf numFmtId="0" fontId="117" fillId="0" borderId="16" xfId="0" applyFont="1" applyFill="1" applyBorder="1" applyAlignment="1">
      <alignment horizontal="distributed" vertical="center" wrapText="1"/>
    </xf>
    <xf numFmtId="176" fontId="137" fillId="6" borderId="28" xfId="3" applyNumberFormat="1" applyFont="1" applyFill="1" applyBorder="1" applyAlignment="1">
      <alignment vertical="center"/>
    </xf>
    <xf numFmtId="176" fontId="137" fillId="6" borderId="105" xfId="3" applyNumberFormat="1" applyFont="1" applyFill="1" applyBorder="1" applyAlignment="1">
      <alignment vertical="center"/>
    </xf>
    <xf numFmtId="41" fontId="116" fillId="0" borderId="137" xfId="3" applyFont="1" applyFill="1" applyBorder="1" applyAlignment="1">
      <alignment horizontal="center" vertical="center"/>
    </xf>
    <xf numFmtId="41" fontId="116" fillId="0" borderId="2" xfId="3" applyFont="1" applyFill="1" applyBorder="1" applyAlignment="1">
      <alignment horizontal="center" vertical="center"/>
    </xf>
    <xf numFmtId="41" fontId="116" fillId="0" borderId="7" xfId="3" applyFont="1" applyFill="1" applyBorder="1" applyAlignment="1">
      <alignment horizontal="center" vertical="center"/>
    </xf>
    <xf numFmtId="0" fontId="116" fillId="0" borderId="133" xfId="0" applyFont="1" applyFill="1" applyBorder="1" applyAlignment="1">
      <alignment horizontal="center" vertical="center" textRotation="255" shrinkToFit="1"/>
    </xf>
    <xf numFmtId="0" fontId="116" fillId="0" borderId="134" xfId="0" applyFont="1" applyFill="1" applyBorder="1" applyAlignment="1">
      <alignment horizontal="center" vertical="center" textRotation="255" shrinkToFit="1"/>
    </xf>
    <xf numFmtId="0" fontId="116" fillId="0" borderId="135" xfId="0" applyFont="1" applyFill="1" applyBorder="1" applyAlignment="1">
      <alignment horizontal="center" vertical="center" textRotation="255" shrinkToFit="1"/>
    </xf>
    <xf numFmtId="0" fontId="112" fillId="0" borderId="108" xfId="0" applyFont="1" applyFill="1" applyBorder="1" applyAlignment="1">
      <alignment horizontal="center" vertical="center"/>
    </xf>
    <xf numFmtId="0" fontId="112" fillId="0" borderId="76" xfId="0" applyFont="1" applyFill="1" applyBorder="1" applyAlignment="1">
      <alignment horizontal="center" vertical="center"/>
    </xf>
    <xf numFmtId="0" fontId="112" fillId="0" borderId="77" xfId="0" applyFont="1" applyFill="1" applyBorder="1" applyAlignment="1">
      <alignment horizontal="center" vertical="center"/>
    </xf>
    <xf numFmtId="41" fontId="137" fillId="0" borderId="85" xfId="3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 vertical="center"/>
    </xf>
    <xf numFmtId="176" fontId="116" fillId="0" borderId="14" xfId="3" applyNumberFormat="1" applyFont="1" applyFill="1" applyBorder="1" applyAlignment="1">
      <alignment vertical="center"/>
    </xf>
    <xf numFmtId="176" fontId="116" fillId="0" borderId="106" xfId="3" applyNumberFormat="1" applyFont="1" applyFill="1" applyBorder="1" applyAlignment="1">
      <alignment vertical="center"/>
    </xf>
    <xf numFmtId="0" fontId="116" fillId="0" borderId="124" xfId="0" applyFont="1" applyFill="1" applyBorder="1" applyAlignment="1">
      <alignment horizontal="center" vertical="center" textRotation="255"/>
    </xf>
    <xf numFmtId="0" fontId="116" fillId="0" borderId="122" xfId="0" applyFont="1" applyFill="1" applyBorder="1" applyAlignment="1">
      <alignment horizontal="center" vertical="center" textRotation="255"/>
    </xf>
    <xf numFmtId="0" fontId="116" fillId="0" borderId="131" xfId="0" applyFont="1" applyFill="1" applyBorder="1" applyAlignment="1">
      <alignment horizontal="center" vertical="center" textRotation="255"/>
    </xf>
    <xf numFmtId="176" fontId="137" fillId="0" borderId="28" xfId="3" applyNumberFormat="1" applyFont="1" applyFill="1" applyBorder="1" applyAlignment="1">
      <alignment vertical="center"/>
    </xf>
    <xf numFmtId="176" fontId="137" fillId="0" borderId="105" xfId="3" applyNumberFormat="1" applyFont="1" applyFill="1" applyBorder="1" applyAlignment="1">
      <alignment vertical="center"/>
    </xf>
    <xf numFmtId="0" fontId="119" fillId="0" borderId="28" xfId="0" applyFont="1" applyFill="1" applyBorder="1" applyAlignment="1">
      <alignment horizontal="center" vertical="center" wrapText="1" shrinkToFit="1"/>
    </xf>
    <xf numFmtId="0" fontId="116" fillId="0" borderId="16" xfId="0" applyFont="1" applyFill="1" applyBorder="1" applyAlignment="1">
      <alignment horizontal="center" vertical="center" shrinkToFit="1"/>
    </xf>
    <xf numFmtId="0" fontId="116" fillId="0" borderId="39" xfId="0" applyFont="1" applyFill="1" applyBorder="1" applyAlignment="1">
      <alignment horizontal="center" vertical="center" shrinkToFit="1"/>
    </xf>
    <xf numFmtId="0" fontId="119" fillId="0" borderId="28" xfId="0" applyFont="1" applyFill="1" applyBorder="1" applyAlignment="1">
      <alignment horizontal="center" vertical="center" wrapText="1"/>
    </xf>
    <xf numFmtId="207" fontId="111" fillId="0" borderId="60" xfId="0" applyNumberFormat="1" applyFont="1" applyFill="1" applyBorder="1" applyAlignment="1">
      <alignment horizontal="center" vertical="center"/>
    </xf>
    <xf numFmtId="0" fontId="111" fillId="0" borderId="3" xfId="0" applyFont="1" applyFill="1" applyBorder="1" applyAlignment="1">
      <alignment horizontal="center" vertical="center"/>
    </xf>
    <xf numFmtId="207" fontId="111" fillId="0" borderId="171" xfId="0" applyNumberFormat="1" applyFont="1" applyFill="1" applyBorder="1" applyAlignment="1">
      <alignment horizontal="center" vertical="center"/>
    </xf>
    <xf numFmtId="207" fontId="111" fillId="0" borderId="41" xfId="0" applyNumberFormat="1" applyFont="1" applyFill="1" applyBorder="1" applyAlignment="1">
      <alignment horizontal="center" vertical="center"/>
    </xf>
    <xf numFmtId="207" fontId="111" fillId="0" borderId="42" xfId="0" applyNumberFormat="1" applyFont="1" applyFill="1" applyBorder="1" applyAlignment="1">
      <alignment horizontal="center" vertical="center"/>
    </xf>
    <xf numFmtId="0" fontId="156" fillId="0" borderId="22" xfId="0" applyFont="1" applyFill="1" applyBorder="1" applyAlignment="1">
      <alignment horizontal="left" vertical="center"/>
    </xf>
    <xf numFmtId="0" fontId="156" fillId="0" borderId="41" xfId="0" applyFont="1" applyFill="1" applyBorder="1" applyAlignment="1">
      <alignment horizontal="left" vertical="center"/>
    </xf>
    <xf numFmtId="41" fontId="116" fillId="0" borderId="22" xfId="3" applyFont="1" applyFill="1" applyBorder="1" applyAlignment="1">
      <alignment horizontal="center" vertical="center"/>
    </xf>
    <xf numFmtId="41" fontId="116" fillId="0" borderId="41" xfId="3" applyFont="1" applyFill="1" applyBorder="1" applyAlignment="1">
      <alignment horizontal="center" vertical="center"/>
    </xf>
    <xf numFmtId="41" fontId="116" fillId="0" borderId="42" xfId="3" applyFont="1" applyFill="1" applyBorder="1" applyAlignment="1">
      <alignment horizontal="center" vertical="center"/>
    </xf>
    <xf numFmtId="207" fontId="111" fillId="0" borderId="185" xfId="0" applyNumberFormat="1" applyFont="1" applyFill="1" applyBorder="1" applyAlignment="1">
      <alignment horizontal="center" vertical="center"/>
    </xf>
    <xf numFmtId="207" fontId="111" fillId="0" borderId="19" xfId="0" applyNumberFormat="1" applyFont="1" applyFill="1" applyBorder="1" applyAlignment="1">
      <alignment horizontal="center" vertical="center"/>
    </xf>
    <xf numFmtId="207" fontId="111" fillId="0" borderId="20" xfId="0" applyNumberFormat="1" applyFont="1" applyFill="1" applyBorder="1" applyAlignment="1">
      <alignment horizontal="center" vertical="center"/>
    </xf>
    <xf numFmtId="0" fontId="114" fillId="0" borderId="137" xfId="0" applyFont="1" applyFill="1" applyBorder="1" applyAlignment="1">
      <alignment horizontal="left" vertical="center"/>
    </xf>
    <xf numFmtId="0" fontId="114" fillId="0" borderId="2" xfId="0" applyFont="1" applyFill="1" applyBorder="1" applyAlignment="1">
      <alignment horizontal="left" vertical="center"/>
    </xf>
    <xf numFmtId="0" fontId="11" fillId="0" borderId="150" xfId="0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/>
    </xf>
    <xf numFmtId="41" fontId="11" fillId="0" borderId="127" xfId="3" applyFont="1" applyFill="1" applyBorder="1" applyAlignment="1">
      <alignment horizontal="center" vertical="center"/>
    </xf>
    <xf numFmtId="41" fontId="11" fillId="0" borderId="151" xfId="3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208" fontId="97" fillId="0" borderId="188" xfId="0" applyNumberFormat="1" applyFont="1" applyBorder="1" applyAlignment="1">
      <alignment horizontal="center" vertical="center" wrapText="1"/>
    </xf>
    <xf numFmtId="208" fontId="97" fillId="0" borderId="173" xfId="0" applyNumberFormat="1" applyFont="1" applyBorder="1" applyAlignment="1">
      <alignment horizontal="center" vertical="center" wrapText="1"/>
    </xf>
    <xf numFmtId="208" fontId="97" fillId="0" borderId="190" xfId="0" applyNumberFormat="1" applyFont="1" applyBorder="1" applyAlignment="1">
      <alignment horizontal="center" vertical="center" wrapText="1"/>
    </xf>
    <xf numFmtId="208" fontId="97" fillId="0" borderId="172" xfId="0" applyNumberFormat="1" applyFont="1" applyBorder="1" applyAlignment="1">
      <alignment horizontal="center" vertical="center" wrapText="1"/>
    </xf>
    <xf numFmtId="208" fontId="97" fillId="0" borderId="174" xfId="0" applyNumberFormat="1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11" fillId="0" borderId="13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1" fontId="11" fillId="0" borderId="137" xfId="3" applyFont="1" applyFill="1" applyBorder="1" applyAlignment="1">
      <alignment horizontal="center" vertical="center"/>
    </xf>
    <xf numFmtId="41" fontId="11" fillId="0" borderId="35" xfId="3" applyFont="1" applyFill="1" applyBorder="1" applyAlignment="1">
      <alignment horizontal="center" vertical="center"/>
    </xf>
    <xf numFmtId="0" fontId="21" fillId="0" borderId="150" xfId="0" applyFont="1" applyFill="1" applyBorder="1" applyAlignment="1">
      <alignment horizontal="center" vertical="center"/>
    </xf>
    <xf numFmtId="0" fontId="21" fillId="0" borderId="128" xfId="0" applyFont="1" applyFill="1" applyBorder="1" applyAlignment="1">
      <alignment horizontal="center" vertical="center"/>
    </xf>
    <xf numFmtId="0" fontId="21" fillId="0" borderId="126" xfId="0" applyFont="1" applyFill="1" applyBorder="1" applyAlignment="1">
      <alignment horizontal="center" vertical="center"/>
    </xf>
    <xf numFmtId="0" fontId="14" fillId="0" borderId="150" xfId="0" applyFont="1" applyFill="1" applyBorder="1" applyAlignment="1">
      <alignment horizontal="center" vertical="center"/>
    </xf>
    <xf numFmtId="0" fontId="14" fillId="0" borderId="128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center"/>
    </xf>
    <xf numFmtId="0" fontId="112" fillId="0" borderId="8" xfId="0" applyFont="1" applyFill="1" applyBorder="1" applyAlignment="1">
      <alignment horizontal="left" vertical="center"/>
    </xf>
    <xf numFmtId="0" fontId="112" fillId="0" borderId="2" xfId="0" applyFont="1" applyFill="1" applyBorder="1" applyAlignment="1">
      <alignment horizontal="left" vertical="center"/>
    </xf>
    <xf numFmtId="3" fontId="105" fillId="0" borderId="15" xfId="0" applyNumberFormat="1" applyFont="1" applyFill="1" applyBorder="1" applyAlignment="1">
      <alignment horizontal="right" vertical="center" indent="3"/>
    </xf>
    <xf numFmtId="3" fontId="105" fillId="0" borderId="19" xfId="0" applyNumberFormat="1" applyFont="1" applyFill="1" applyBorder="1" applyAlignment="1">
      <alignment horizontal="right" vertical="center" indent="3"/>
    </xf>
    <xf numFmtId="3" fontId="105" fillId="0" borderId="47" xfId="0" applyNumberFormat="1" applyFont="1" applyFill="1" applyBorder="1" applyAlignment="1">
      <alignment horizontal="right" vertical="center" indent="3"/>
    </xf>
    <xf numFmtId="0" fontId="18" fillId="0" borderId="4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 indent="3"/>
    </xf>
    <xf numFmtId="3" fontId="7" fillId="0" borderId="19" xfId="0" applyNumberFormat="1" applyFont="1" applyFill="1" applyBorder="1" applyAlignment="1">
      <alignment horizontal="right" vertical="center" indent="3"/>
    </xf>
    <xf numFmtId="3" fontId="7" fillId="0" borderId="47" xfId="0" applyNumberFormat="1" applyFont="1" applyFill="1" applyBorder="1" applyAlignment="1">
      <alignment horizontal="right" vertical="center" indent="3"/>
    </xf>
    <xf numFmtId="0" fontId="18" fillId="0" borderId="38" xfId="0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150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 indent="3"/>
    </xf>
    <xf numFmtId="3" fontId="8" fillId="0" borderId="19" xfId="0" applyNumberFormat="1" applyFont="1" applyFill="1" applyBorder="1" applyAlignment="1">
      <alignment horizontal="right" vertical="center" indent="3"/>
    </xf>
    <xf numFmtId="3" fontId="8" fillId="0" borderId="47" xfId="0" applyNumberFormat="1" applyFont="1" applyFill="1" applyBorder="1" applyAlignment="1">
      <alignment horizontal="right" vertical="center" indent="3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41" fontId="7" fillId="0" borderId="37" xfId="3" applyFont="1" applyFill="1" applyBorder="1" applyAlignment="1">
      <alignment horizontal="center" vertical="center"/>
    </xf>
    <xf numFmtId="41" fontId="7" fillId="0" borderId="0" xfId="3" applyFont="1" applyFill="1" applyBorder="1" applyAlignment="1">
      <alignment horizontal="center" vertical="center"/>
    </xf>
    <xf numFmtId="41" fontId="7" fillId="0" borderId="46" xfId="3" applyFont="1" applyFill="1" applyBorder="1" applyAlignment="1">
      <alignment horizontal="center" vertical="center"/>
    </xf>
    <xf numFmtId="41" fontId="7" fillId="0" borderId="44" xfId="3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41" fontId="7" fillId="0" borderId="36" xfId="0" applyNumberFormat="1" applyFont="1" applyFill="1" applyBorder="1" applyAlignment="1">
      <alignment horizontal="center" vertical="center"/>
    </xf>
    <xf numFmtId="41" fontId="7" fillId="0" borderId="46" xfId="0" applyNumberFormat="1" applyFont="1" applyFill="1" applyBorder="1" applyAlignment="1">
      <alignment horizontal="center" vertical="center"/>
    </xf>
    <xf numFmtId="41" fontId="7" fillId="0" borderId="45" xfId="0" applyNumberFormat="1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1" fontId="7" fillId="0" borderId="0" xfId="0" applyNumberFormat="1" applyFont="1" applyFill="1" applyBorder="1" applyAlignment="1">
      <alignment horizontal="right" vertical="center"/>
    </xf>
    <xf numFmtId="31" fontId="7" fillId="0" borderId="36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1" fillId="0" borderId="15" xfId="0" applyNumberFormat="1" applyFont="1" applyFill="1" applyBorder="1" applyAlignment="1">
      <alignment horizontal="distributed" vertical="center" indent="1"/>
    </xf>
    <xf numFmtId="0" fontId="51" fillId="0" borderId="20" xfId="0" applyNumberFormat="1" applyFont="1" applyFill="1" applyBorder="1" applyAlignment="1">
      <alignment horizontal="distributed" vertical="center" indent="1"/>
    </xf>
    <xf numFmtId="0" fontId="55" fillId="0" borderId="15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vertical="center" shrinkToFit="1"/>
    </xf>
    <xf numFmtId="0" fontId="51" fillId="0" borderId="3" xfId="0" applyNumberFormat="1" applyFont="1" applyFill="1" applyBorder="1" applyAlignment="1">
      <alignment horizontal="distributed" vertical="center" wrapText="1" indent="1"/>
    </xf>
    <xf numFmtId="0" fontId="51" fillId="0" borderId="16" xfId="0" applyFont="1" applyFill="1" applyBorder="1" applyAlignment="1">
      <alignment horizontal="distributed" vertical="center" textRotation="255"/>
    </xf>
    <xf numFmtId="0" fontId="51" fillId="0" borderId="39" xfId="0" applyFont="1" applyFill="1" applyBorder="1" applyAlignment="1">
      <alignment horizontal="distributed" vertical="center" textRotation="255"/>
    </xf>
    <xf numFmtId="0" fontId="51" fillId="0" borderId="14" xfId="0" applyFont="1" applyFill="1" applyBorder="1" applyAlignment="1">
      <alignment horizontal="distributed" vertical="center" textRotation="255"/>
    </xf>
    <xf numFmtId="0" fontId="55" fillId="0" borderId="3" xfId="0" applyFont="1" applyFill="1" applyBorder="1" applyAlignment="1">
      <alignment horizontal="center" vertical="center" shrinkToFit="1"/>
    </xf>
    <xf numFmtId="0" fontId="55" fillId="0" borderId="3" xfId="0" applyFont="1" applyFill="1" applyBorder="1" applyAlignment="1">
      <alignment horizontal="center" vertical="center"/>
    </xf>
    <xf numFmtId="41" fontId="56" fillId="0" borderId="3" xfId="0" applyNumberFormat="1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0" fontId="51" fillId="0" borderId="3" xfId="0" applyNumberFormat="1" applyFont="1" applyFill="1" applyBorder="1" applyAlignment="1">
      <alignment horizontal="distributed" vertical="center" indent="1"/>
    </xf>
    <xf numFmtId="0" fontId="53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0" fontId="55" fillId="0" borderId="3" xfId="0" applyFont="1" applyFill="1" applyBorder="1" applyAlignment="1">
      <alignment horizontal="center" vertical="center" wrapText="1"/>
    </xf>
    <xf numFmtId="41" fontId="54" fillId="0" borderId="3" xfId="3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1" fillId="0" borderId="3" xfId="0" applyNumberFormat="1" applyFont="1" applyFill="1" applyBorder="1" applyAlignment="1">
      <alignment horizontal="distributed" vertical="center" indent="1" shrinkToFit="1"/>
    </xf>
    <xf numFmtId="0" fontId="54" fillId="0" borderId="13" xfId="0" applyFont="1" applyFill="1" applyBorder="1" applyAlignment="1">
      <alignment horizontal="center" vertical="center" textRotation="255"/>
    </xf>
    <xf numFmtId="0" fontId="54" fillId="0" borderId="21" xfId="0" applyFont="1" applyFill="1" applyBorder="1" applyAlignment="1">
      <alignment horizontal="center" vertical="center" textRotation="255"/>
    </xf>
    <xf numFmtId="0" fontId="51" fillId="0" borderId="3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 textRotation="255"/>
    </xf>
    <xf numFmtId="0" fontId="51" fillId="0" borderId="14" xfId="0" applyFont="1" applyFill="1" applyBorder="1" applyAlignment="1">
      <alignment horizontal="center" vertical="center" textRotation="255"/>
    </xf>
    <xf numFmtId="0" fontId="59" fillId="0" borderId="0" xfId="0" applyFont="1" applyAlignment="1">
      <alignment horizontal="center" vertical="center"/>
    </xf>
    <xf numFmtId="31" fontId="11" fillId="0" borderId="32" xfId="0" applyNumberFormat="1" applyFont="1" applyBorder="1" applyAlignment="1">
      <alignment horizontal="center" vertical="center"/>
    </xf>
    <xf numFmtId="31" fontId="11" fillId="0" borderId="153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/>
    </xf>
    <xf numFmtId="0" fontId="138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7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31" fontId="11" fillId="0" borderId="3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209" fontId="11" fillId="0" borderId="60" xfId="0" applyNumberFormat="1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center" vertical="center" wrapText="1"/>
      <protection locked="0"/>
    </xf>
    <xf numFmtId="176" fontId="12" fillId="0" borderId="3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147" xfId="0" applyFont="1" applyBorder="1" applyAlignment="1" applyProtection="1">
      <alignment horizontal="center" vertical="center" wrapText="1"/>
      <protection locked="0"/>
    </xf>
    <xf numFmtId="176" fontId="12" fillId="0" borderId="49" xfId="0" applyNumberFormat="1" applyFont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41" fontId="11" fillId="0" borderId="41" xfId="3" applyFont="1" applyBorder="1" applyAlignment="1">
      <alignment horizontal="center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209" fontId="11" fillId="0" borderId="143" xfId="0" applyNumberFormat="1" applyFont="1" applyBorder="1" applyAlignment="1" applyProtection="1">
      <alignment horizontal="center" vertical="center" wrapText="1"/>
      <protection locked="0"/>
    </xf>
    <xf numFmtId="209" fontId="11" fillId="0" borderId="49" xfId="0" applyNumberFormat="1" applyFont="1" applyBorder="1" applyAlignment="1" applyProtection="1">
      <alignment horizontal="center" vertical="center" wrapText="1"/>
      <protection locked="0"/>
    </xf>
    <xf numFmtId="176" fontId="15" fillId="0" borderId="3" xfId="0" applyNumberFormat="1" applyFont="1" applyBorder="1" applyAlignment="1" applyProtection="1">
      <alignment horizontal="right" vertical="center" wrapText="1"/>
      <protection locked="0"/>
    </xf>
    <xf numFmtId="209" fontId="134" fillId="0" borderId="3" xfId="0" applyNumberFormat="1" applyFont="1" applyBorder="1" applyAlignment="1" applyProtection="1">
      <alignment horizontal="center" vertical="center" wrapText="1"/>
      <protection locked="0"/>
    </xf>
    <xf numFmtId="176" fontId="134" fillId="0" borderId="3" xfId="0" applyNumberFormat="1" applyFont="1" applyBorder="1" applyAlignment="1" applyProtection="1">
      <alignment horizontal="right" vertical="center" wrapText="1"/>
      <protection locked="0"/>
    </xf>
    <xf numFmtId="0" fontId="140" fillId="0" borderId="0" xfId="0" applyFont="1" applyBorder="1" applyAlignment="1" applyProtection="1">
      <alignment horizontal="center" vertical="center" wrapText="1"/>
      <protection locked="0"/>
    </xf>
    <xf numFmtId="0" fontId="141" fillId="0" borderId="0" xfId="0" applyFont="1" applyBorder="1" applyAlignment="1" applyProtection="1">
      <alignment horizontal="left" vertical="center" wrapText="1"/>
      <protection locked="0"/>
    </xf>
    <xf numFmtId="0" fontId="134" fillId="0" borderId="3" xfId="0" applyFont="1" applyBorder="1" applyAlignment="1" applyProtection="1">
      <alignment horizontal="center" vertical="center" wrapText="1"/>
      <protection locked="0"/>
    </xf>
    <xf numFmtId="176" fontId="143" fillId="0" borderId="3" xfId="0" applyNumberFormat="1" applyFont="1" applyBorder="1" applyAlignment="1" applyProtection="1">
      <alignment horizontal="right" vertical="center" wrapText="1"/>
      <protection locked="0"/>
    </xf>
    <xf numFmtId="176" fontId="139" fillId="0" borderId="18" xfId="0" applyNumberFormat="1" applyFont="1" applyBorder="1" applyAlignment="1" applyProtection="1">
      <alignment horizontal="right" vertical="center" wrapText="1"/>
      <protection locked="0"/>
    </xf>
    <xf numFmtId="0" fontId="15" fillId="0" borderId="62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42" fillId="0" borderId="0" xfId="0" applyFont="1" applyBorder="1" applyAlignment="1" applyProtection="1">
      <alignment horizontal="right" vertical="center" wrapText="1"/>
      <protection locked="0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 textRotation="255"/>
    </xf>
    <xf numFmtId="0" fontId="38" fillId="0" borderId="42" xfId="0" applyFont="1" applyBorder="1" applyAlignment="1">
      <alignment horizontal="center" vertical="center" textRotation="255"/>
    </xf>
    <xf numFmtId="0" fontId="38" fillId="0" borderId="1" xfId="0" applyFont="1" applyBorder="1" applyAlignment="1">
      <alignment horizontal="center" vertical="center" textRotation="255"/>
    </xf>
    <xf numFmtId="0" fontId="38" fillId="0" borderId="43" xfId="0" applyFont="1" applyBorder="1" applyAlignment="1">
      <alignment horizontal="center" vertical="center" textRotation="255"/>
    </xf>
    <xf numFmtId="0" fontId="38" fillId="0" borderId="102" xfId="0" applyFont="1" applyBorder="1" applyAlignment="1">
      <alignment horizontal="center" vertical="center" textRotation="255"/>
    </xf>
    <xf numFmtId="0" fontId="38" fillId="0" borderId="25" xfId="0" applyFont="1" applyBorder="1" applyAlignment="1">
      <alignment horizontal="center" vertical="center" textRotation="255"/>
    </xf>
    <xf numFmtId="0" fontId="106" fillId="0" borderId="100" xfId="0" applyFont="1" applyBorder="1" applyAlignment="1">
      <alignment horizontal="center" vertical="center"/>
    </xf>
    <xf numFmtId="0" fontId="106" fillId="0" borderId="51" xfId="0" applyFont="1" applyBorder="1" applyAlignment="1">
      <alignment horizontal="center" vertical="center"/>
    </xf>
    <xf numFmtId="0" fontId="106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21" fillId="0" borderId="13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8" fillId="0" borderId="3" xfId="0" applyFont="1" applyBorder="1" applyAlignment="1">
      <alignment horizontal="distributed" vertical="center" textRotation="255"/>
    </xf>
    <xf numFmtId="0" fontId="38" fillId="0" borderId="3" xfId="0" applyFont="1" applyBorder="1" applyAlignment="1">
      <alignment horizontal="distributed" vertical="center"/>
    </xf>
    <xf numFmtId="0" fontId="38" fillId="0" borderId="99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37" fillId="0" borderId="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5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0" fontId="2" fillId="0" borderId="97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7" fillId="0" borderId="112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1" fontId="7" fillId="0" borderId="49" xfId="3" applyFont="1" applyBorder="1" applyAlignment="1">
      <alignment horizontal="center" vertical="center"/>
    </xf>
    <xf numFmtId="41" fontId="7" fillId="0" borderId="3" xfId="3" applyFont="1" applyBorder="1" applyAlignment="1">
      <alignment horizontal="center" vertical="center"/>
    </xf>
    <xf numFmtId="41" fontId="7" fillId="0" borderId="18" xfId="3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41" fontId="7" fillId="0" borderId="116" xfId="3" applyFont="1" applyBorder="1" applyAlignment="1">
      <alignment horizontal="center" vertical="center"/>
    </xf>
  </cellXfs>
  <cellStyles count="7">
    <cellStyle name="40% - 강조색2 2" xfId="1"/>
    <cellStyle name="백분율" xfId="2" builtinId="5"/>
    <cellStyle name="쉼표 [0]" xfId="3" builtinId="6"/>
    <cellStyle name="쉼표 [0] 2" xfId="4"/>
    <cellStyle name="통화 [0] 2" xfId="5"/>
    <cellStyle name="표준" xfId="0" builtinId="0"/>
    <cellStyle name="표준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746760</xdr:colOff>
      <xdr:row>6</xdr:row>
      <xdr:rowOff>144780</xdr:rowOff>
    </xdr:from>
    <xdr:to>
      <xdr:col>7</xdr:col>
      <xdr:colOff>1150620</xdr:colOff>
      <xdr:row>8</xdr:row>
      <xdr:rowOff>228600</xdr:rowOff>
    </xdr:to>
    <xdr:sp macro="" textlink="">
      <xdr:nvSpPr>
        <xdr:cNvPr id="28361" name="AutoShape 1"/>
        <xdr:cNvSpPr>
          <a:spLocks noChangeArrowheads="1"/>
        </xdr:cNvSpPr>
      </xdr:nvSpPr>
      <xdr:spPr bwMode="auto">
        <a:xfrm>
          <a:off x="350520" y="1463040"/>
          <a:ext cx="5250180" cy="731520"/>
        </a:xfrm>
        <a:prstGeom prst="ribbon2">
          <a:avLst>
            <a:gd name="adj1" fmla="val 12500"/>
            <a:gd name="adj2" fmla="val 60278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238125</xdr:rowOff>
    </xdr:from>
    <xdr:to>
      <xdr:col>7</xdr:col>
      <xdr:colOff>0</xdr:colOff>
      <xdr:row>8</xdr:row>
      <xdr:rowOff>38100</xdr:rowOff>
    </xdr:to>
    <xdr:sp macro="" textlink="">
      <xdr:nvSpPr>
        <xdr:cNvPr id="26626" name="Text Box 2"/>
        <xdr:cNvSpPr txBox="1">
          <a:spLocks noChangeArrowheads="1"/>
        </xdr:cNvSpPr>
      </xdr:nvSpPr>
      <xdr:spPr bwMode="auto">
        <a:xfrm>
          <a:off x="1390650" y="1504950"/>
          <a:ext cx="427672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ko-KR" altLang="en-US" sz="2400" b="1" i="0" strike="noStrike">
              <a:solidFill>
                <a:srgbClr val="000000"/>
              </a:solidFill>
              <a:latin typeface="궁서"/>
              <a:ea typeface="궁서"/>
            </a:rPr>
            <a:t>관리비 부과 내역서</a:t>
          </a:r>
        </a:p>
      </xdr:txBody>
    </xdr:sp>
    <xdr:clientData/>
  </xdr:twoCellAnchor>
  <xdr:twoCellAnchor>
    <xdr:from>
      <xdr:col>5</xdr:col>
      <xdr:colOff>327660</xdr:colOff>
      <xdr:row>10</xdr:row>
      <xdr:rowOff>83820</xdr:rowOff>
    </xdr:from>
    <xdr:to>
      <xdr:col>8</xdr:col>
      <xdr:colOff>304800</xdr:colOff>
      <xdr:row>10</xdr:row>
      <xdr:rowOff>83820</xdr:rowOff>
    </xdr:to>
    <xdr:sp macro="" textlink="">
      <xdr:nvSpPr>
        <xdr:cNvPr id="28363" name="Line 3"/>
        <xdr:cNvSpPr>
          <a:spLocks noChangeShapeType="1"/>
        </xdr:cNvSpPr>
      </xdr:nvSpPr>
      <xdr:spPr bwMode="auto">
        <a:xfrm flipV="1">
          <a:off x="3863340" y="2446020"/>
          <a:ext cx="2042160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22860</xdr:colOff>
      <xdr:row>10</xdr:row>
      <xdr:rowOff>83820</xdr:rowOff>
    </xdr:from>
    <xdr:to>
      <xdr:col>3</xdr:col>
      <xdr:colOff>716280</xdr:colOff>
      <xdr:row>10</xdr:row>
      <xdr:rowOff>99060</xdr:rowOff>
    </xdr:to>
    <xdr:sp macro="" textlink="">
      <xdr:nvSpPr>
        <xdr:cNvPr id="28364" name="Line 4"/>
        <xdr:cNvSpPr>
          <a:spLocks noChangeShapeType="1"/>
        </xdr:cNvSpPr>
      </xdr:nvSpPr>
      <xdr:spPr bwMode="auto">
        <a:xfrm>
          <a:off x="22860" y="2446020"/>
          <a:ext cx="1935480" cy="1524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30480</xdr:colOff>
      <xdr:row>10</xdr:row>
      <xdr:rowOff>114300</xdr:rowOff>
    </xdr:from>
    <xdr:to>
      <xdr:col>0</xdr:col>
      <xdr:colOff>30480</xdr:colOff>
      <xdr:row>47</xdr:row>
      <xdr:rowOff>106680</xdr:rowOff>
    </xdr:to>
    <xdr:sp macro="" textlink="">
      <xdr:nvSpPr>
        <xdr:cNvPr id="28365" name="Line 5"/>
        <xdr:cNvSpPr>
          <a:spLocks noChangeShapeType="1"/>
        </xdr:cNvSpPr>
      </xdr:nvSpPr>
      <xdr:spPr bwMode="auto">
        <a:xfrm>
          <a:off x="30480" y="2476500"/>
          <a:ext cx="0" cy="67056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297180</xdr:colOff>
      <xdr:row>10</xdr:row>
      <xdr:rowOff>99060</xdr:rowOff>
    </xdr:from>
    <xdr:to>
      <xdr:col>8</xdr:col>
      <xdr:colOff>297180</xdr:colOff>
      <xdr:row>47</xdr:row>
      <xdr:rowOff>83820</xdr:rowOff>
    </xdr:to>
    <xdr:sp macro="" textlink="">
      <xdr:nvSpPr>
        <xdr:cNvPr id="28366" name="Line 6"/>
        <xdr:cNvSpPr>
          <a:spLocks noChangeShapeType="1"/>
        </xdr:cNvSpPr>
      </xdr:nvSpPr>
      <xdr:spPr bwMode="auto">
        <a:xfrm>
          <a:off x="5897880" y="2461260"/>
          <a:ext cx="0" cy="669798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30480</xdr:colOff>
      <xdr:row>47</xdr:row>
      <xdr:rowOff>99060</xdr:rowOff>
    </xdr:from>
    <xdr:to>
      <xdr:col>8</xdr:col>
      <xdr:colOff>297180</xdr:colOff>
      <xdr:row>47</xdr:row>
      <xdr:rowOff>99060</xdr:rowOff>
    </xdr:to>
    <xdr:sp macro="" textlink="">
      <xdr:nvSpPr>
        <xdr:cNvPr id="28367" name="Line 7"/>
        <xdr:cNvSpPr>
          <a:spLocks noChangeShapeType="1"/>
        </xdr:cNvSpPr>
      </xdr:nvSpPr>
      <xdr:spPr bwMode="auto">
        <a:xfrm>
          <a:off x="30480" y="9174480"/>
          <a:ext cx="5867400" cy="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542925</xdr:colOff>
      <xdr:row>49</xdr:row>
      <xdr:rowOff>0</xdr:rowOff>
    </xdr:from>
    <xdr:to>
      <xdr:col>7</xdr:col>
      <xdr:colOff>495300</xdr:colOff>
      <xdr:row>49</xdr:row>
      <xdr:rowOff>0</xdr:rowOff>
    </xdr:to>
    <xdr:sp macro="" textlink="">
      <xdr:nvSpPr>
        <xdr:cNvPr id="26632" name="Text Box 8"/>
        <xdr:cNvSpPr txBox="1">
          <a:spLocks noChangeArrowheads="1"/>
        </xdr:cNvSpPr>
      </xdr:nvSpPr>
      <xdr:spPr bwMode="auto">
        <a:xfrm>
          <a:off x="1390650" y="9229725"/>
          <a:ext cx="4772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2003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년도</a:t>
          </a: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12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월 사업장 회계 증빙서류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200025</xdr:colOff>
      <xdr:row>5</xdr:row>
      <xdr:rowOff>228600</xdr:rowOff>
    </xdr:to>
    <xdr:sp macro="" textlink="">
      <xdr:nvSpPr>
        <xdr:cNvPr id="26633" name="WordArt 9"/>
        <xdr:cNvSpPr>
          <a:spLocks noChangeArrowheads="1" noChangeShapeType="1" noTextEdit="1"/>
        </xdr:cNvSpPr>
      </xdr:nvSpPr>
      <xdr:spPr bwMode="auto">
        <a:xfrm>
          <a:off x="1390650" y="523875"/>
          <a:ext cx="4476750" cy="57150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770743"/>
            </a:avLst>
          </a:prstTxWarp>
        </a:bodyPr>
        <a:lstStyle/>
        <a:p>
          <a:pPr algn="ctr" rtl="0"/>
          <a:r>
            <a:rPr lang="ko-KR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돋움"/>
              <a:ea typeface="돋움"/>
            </a:rPr>
            <a:t>주고받는 인사속에 꽃피우는 우리아파트</a:t>
          </a:r>
        </a:p>
      </xdr:txBody>
    </xdr:sp>
    <xdr:clientData/>
  </xdr:twoCellAnchor>
  <xdr:twoCellAnchor>
    <xdr:from>
      <xdr:col>1</xdr:col>
      <xdr:colOff>561975</xdr:colOff>
      <xdr:row>2</xdr:row>
      <xdr:rowOff>95250</xdr:rowOff>
    </xdr:from>
    <xdr:to>
      <xdr:col>1</xdr:col>
      <xdr:colOff>666750</xdr:colOff>
      <xdr:row>3</xdr:row>
      <xdr:rowOff>123825</xdr:rowOff>
    </xdr:to>
    <xdr:sp macro="" textlink="">
      <xdr:nvSpPr>
        <xdr:cNvPr id="26634" name="Music"/>
        <xdr:cNvSpPr>
          <a:spLocks noEditPoints="1" noChangeArrowheads="1"/>
        </xdr:cNvSpPr>
      </xdr:nvSpPr>
      <xdr:spPr bwMode="auto">
        <a:xfrm>
          <a:off x="952500" y="438150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642" name="AutoShape 18"/>
        <xdr:cNvSpPr>
          <a:spLocks noChangeArrowheads="1"/>
        </xdr:cNvSpPr>
      </xdr:nvSpPr>
      <xdr:spPr bwMode="auto">
        <a:xfrm>
          <a:off x="8077200" y="443865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7</xdr:col>
      <xdr:colOff>361950</xdr:colOff>
      <xdr:row>3</xdr:row>
      <xdr:rowOff>19050</xdr:rowOff>
    </xdr:from>
    <xdr:to>
      <xdr:col>7</xdr:col>
      <xdr:colOff>466725</xdr:colOff>
      <xdr:row>4</xdr:row>
      <xdr:rowOff>57150</xdr:rowOff>
    </xdr:to>
    <xdr:sp macro="" textlink="">
      <xdr:nvSpPr>
        <xdr:cNvPr id="13" name="Music"/>
        <xdr:cNvSpPr>
          <a:spLocks noEditPoints="1" noChangeArrowheads="1"/>
        </xdr:cNvSpPr>
      </xdr:nvSpPr>
      <xdr:spPr bwMode="auto">
        <a:xfrm>
          <a:off x="6029325" y="542925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518160</xdr:colOff>
      <xdr:row>0</xdr:row>
      <xdr:rowOff>137160</xdr:rowOff>
    </xdr:from>
    <xdr:to>
      <xdr:col>7</xdr:col>
      <xdr:colOff>160020</xdr:colOff>
      <xdr:row>0</xdr:row>
      <xdr:rowOff>838200</xdr:rowOff>
    </xdr:to>
    <xdr:pic>
      <xdr:nvPicPr>
        <xdr:cNvPr id="6634" name="_x96193288" descr="DRW000004f437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7380" y="137160"/>
          <a:ext cx="313944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</xdr:row>
          <xdr:rowOff>142875</xdr:rowOff>
        </xdr:from>
        <xdr:to>
          <xdr:col>8</xdr:col>
          <xdr:colOff>0</xdr:colOff>
          <xdr:row>3</xdr:row>
          <xdr:rowOff>0</xdr:rowOff>
        </xdr:to>
        <xdr:pic>
          <xdr:nvPicPr>
            <xdr:cNvPr id="6146" name="Picture 2"/>
            <xdr:cNvPicPr>
              <a:picLocks noChangeAspect="1" noChangeArrowheads="1"/>
              <a:extLst>
                <a:ext uri="{84589F7E-364E-4C9E-8A38-B11213B215E9}">
                  <a14:cameraTool cellRange="'인쇄안함-체납세대변경'!$A$1:$B$2" spid="_x0000_s676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48150" y="1314450"/>
              <a:ext cx="3133725" cy="4667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76</xdr:row>
          <xdr:rowOff>76200</xdr:rowOff>
        </xdr:from>
        <xdr:to>
          <xdr:col>14</xdr:col>
          <xdr:colOff>28575</xdr:colOff>
          <xdr:row>77</xdr:row>
          <xdr:rowOff>123825</xdr:rowOff>
        </xdr:to>
        <xdr:pic>
          <xdr:nvPicPr>
            <xdr:cNvPr id="6492" name="Picture 348"/>
            <xdr:cNvPicPr>
              <a:picLocks noChangeAspect="1" noChangeArrowheads="1"/>
              <a:extLst>
                <a:ext uri="{84589F7E-364E-4C9E-8A38-B11213B215E9}">
                  <a14:cameraTool cellRange="'인쇄안함-체납세대변경'!$A$1:$B$2" spid="_x0000_s67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848850" y="20926425"/>
              <a:ext cx="3114675" cy="3714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51204;&#44592;&#48512;&#44284;&#45236;&#50669;&#49436;\3&#50900;%20&#49328;&#52636;&#45236;&#506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한전보고"/>
      <sheetName val="공용산출"/>
      <sheetName val="산출내역"/>
      <sheetName val="승강기 검침"/>
      <sheetName val="TV수신료보고"/>
      <sheetName val="산출내역 (저압적용)"/>
      <sheetName val="산출내역(교하-구양식)"/>
      <sheetName val="메임검침표"/>
      <sheetName val="단일요금 계산"/>
      <sheetName val="전기조견표"/>
      <sheetName val="고압요금표"/>
      <sheetName val="저압요금표"/>
      <sheetName val="경비체제"/>
      <sheetName val="승강기 검침대장"/>
    </sheetNames>
    <sheetDataSet>
      <sheetData sheetId="0">
        <row r="3">
          <cell r="C3">
            <v>3</v>
          </cell>
        </row>
        <row r="27">
          <cell r="H27">
            <v>384285</v>
          </cell>
        </row>
        <row r="39">
          <cell r="C39">
            <v>1408</v>
          </cell>
        </row>
      </sheetData>
      <sheetData sheetId="1"/>
      <sheetData sheetId="2"/>
      <sheetData sheetId="3">
        <row r="50">
          <cell r="D50">
            <v>17803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tx1">
              <a:alpha val="58000"/>
            </a:schemeClr>
          </a:solidFill>
        </a:ln>
      </a:spPr>
      <a:bodyPr wrap="square" rtlCol="0" anchor="t"/>
      <a:lstStyle>
        <a:defPPr algn="ctr">
          <a:defRPr sz="1100" b="0" i="0" u="none" strike="noStrike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48" zoomScaleSheetLayoutView="6"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L72"/>
  <sheetViews>
    <sheetView tabSelected="1" view="pageBreakPreview" topLeftCell="A29" zoomScaleSheetLayoutView="100" workbookViewId="0">
      <selection sqref="A1:G51"/>
    </sheetView>
  </sheetViews>
  <sheetFormatPr defaultColWidth="9.77734375" defaultRowHeight="15.75" customHeight="1"/>
  <cols>
    <col min="1" max="1" width="9.77734375" style="212"/>
    <col min="2" max="2" width="9.77734375" style="213"/>
    <col min="3" max="3" width="9.77734375" style="212"/>
    <col min="4" max="4" width="9.77734375" style="214"/>
    <col min="5" max="5" width="9.77734375" style="212"/>
    <col min="6" max="6" width="16.88671875" style="213" customWidth="1"/>
    <col min="7" max="7" width="16.33203125" style="215" customWidth="1"/>
    <col min="8" max="10" width="9.77734375" style="206"/>
    <col min="11" max="11" width="10.21875" style="206" bestFit="1" customWidth="1"/>
    <col min="12" max="12" width="11.5546875" style="206" bestFit="1" customWidth="1"/>
    <col min="13" max="27" width="9.77734375" style="206"/>
    <col min="28" max="34" width="9.77734375" style="217"/>
    <col min="35" max="64" width="9.77734375" style="206"/>
    <col min="65" max="16384" width="9.77734375" style="212"/>
  </cols>
  <sheetData>
    <row r="1" spans="1:64" ht="18.600000000000001" customHeight="1">
      <c r="A1" s="56" t="s">
        <v>816</v>
      </c>
      <c r="B1" s="20"/>
      <c r="C1" s="56"/>
      <c r="D1" s="318"/>
      <c r="E1" s="56"/>
      <c r="F1" s="20"/>
      <c r="G1" s="319"/>
      <c r="H1" s="56"/>
      <c r="I1" s="56"/>
      <c r="J1" s="56"/>
      <c r="K1" s="56"/>
      <c r="L1" s="56"/>
      <c r="M1" s="56"/>
    </row>
    <row r="2" spans="1:64" s="204" customFormat="1" ht="12" customHeight="1">
      <c r="A2" s="1324"/>
      <c r="B2" s="1324"/>
      <c r="C2" s="1324"/>
      <c r="D2" s="1324"/>
      <c r="E2" s="320"/>
      <c r="F2" s="321"/>
      <c r="G2" s="322">
        <v>140</v>
      </c>
      <c r="H2" s="648"/>
      <c r="I2" s="648" t="s">
        <v>548</v>
      </c>
      <c r="J2" s="648"/>
      <c r="K2" s="648"/>
      <c r="L2" s="648"/>
      <c r="M2" s="64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18"/>
      <c r="AC2" s="218"/>
      <c r="AD2" s="218"/>
      <c r="AE2" s="218"/>
      <c r="AF2" s="218"/>
      <c r="AG2" s="218"/>
      <c r="AH2" s="21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</row>
    <row r="3" spans="1:64" s="204" customFormat="1" ht="15.75" customHeight="1">
      <c r="A3" s="253" t="s">
        <v>536</v>
      </c>
      <c r="B3" s="254" t="s">
        <v>537</v>
      </c>
      <c r="C3" s="349" t="s">
        <v>538</v>
      </c>
      <c r="D3" s="254" t="s">
        <v>539</v>
      </c>
      <c r="E3" s="254" t="s">
        <v>540</v>
      </c>
      <c r="F3" s="349" t="s">
        <v>541</v>
      </c>
      <c r="G3" s="349" t="s">
        <v>542</v>
      </c>
      <c r="I3" s="349" t="s">
        <v>536</v>
      </c>
      <c r="J3" s="323" t="s">
        <v>537</v>
      </c>
      <c r="K3" s="324" t="s">
        <v>817</v>
      </c>
      <c r="L3" s="325" t="s">
        <v>818</v>
      </c>
      <c r="M3" s="349" t="s">
        <v>154</v>
      </c>
      <c r="N3" s="207"/>
      <c r="O3" s="207"/>
      <c r="P3" s="207"/>
      <c r="Q3" s="207"/>
      <c r="R3" s="208" t="s">
        <v>194</v>
      </c>
      <c r="S3" s="198"/>
      <c r="T3" s="198"/>
      <c r="U3" s="198"/>
      <c r="V3" s="198"/>
      <c r="W3" s="198"/>
      <c r="X3" s="198"/>
      <c r="Y3" s="198"/>
      <c r="Z3" s="198"/>
      <c r="AA3" s="198"/>
      <c r="AB3" s="218"/>
      <c r="AC3" s="218"/>
      <c r="AD3" s="218"/>
      <c r="AE3" s="218"/>
      <c r="AF3" s="218"/>
      <c r="AG3" s="218"/>
      <c r="AH3" s="21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</row>
    <row r="4" spans="1:64" s="204" customFormat="1" ht="15.75" customHeight="1">
      <c r="A4" s="1320">
        <v>201</v>
      </c>
      <c r="B4" s="255" t="s">
        <v>819</v>
      </c>
      <c r="C4" s="256">
        <v>32</v>
      </c>
      <c r="D4" s="257">
        <f>M4</f>
        <v>441</v>
      </c>
      <c r="E4" s="258">
        <f>ROUND(D4*G2/C4,-1)</f>
        <v>1930</v>
      </c>
      <c r="F4" s="259">
        <f t="shared" ref="F4:F49" si="0">ROUND(C4*E4,0)</f>
        <v>61760</v>
      </c>
      <c r="G4" s="260" t="s">
        <v>543</v>
      </c>
      <c r="H4" s="326"/>
      <c r="I4" s="1316">
        <v>101</v>
      </c>
      <c r="J4" s="255" t="s">
        <v>819</v>
      </c>
      <c r="K4" s="327">
        <v>13497</v>
      </c>
      <c r="L4" s="327">
        <v>13938</v>
      </c>
      <c r="M4" s="328">
        <f t="shared" ref="M4:M49" si="1">L4-K4</f>
        <v>441</v>
      </c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18"/>
      <c r="AC4" s="218"/>
      <c r="AD4" s="218"/>
      <c r="AE4" s="218"/>
      <c r="AF4" s="218"/>
      <c r="AG4" s="218"/>
      <c r="AH4" s="21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</row>
    <row r="5" spans="1:64" s="204" customFormat="1" ht="15.75" customHeight="1">
      <c r="A5" s="1321"/>
      <c r="B5" s="255" t="s">
        <v>544</v>
      </c>
      <c r="C5" s="256">
        <v>32</v>
      </c>
      <c r="D5" s="257">
        <f t="shared" ref="D5:D49" si="2">M5</f>
        <v>366</v>
      </c>
      <c r="E5" s="258">
        <f>ROUND(D5*G2/C5,-1)</f>
        <v>1600</v>
      </c>
      <c r="F5" s="259">
        <f t="shared" si="0"/>
        <v>51200</v>
      </c>
      <c r="G5" s="260" t="s">
        <v>820</v>
      </c>
      <c r="H5" s="326"/>
      <c r="I5" s="1317"/>
      <c r="J5" s="255" t="s">
        <v>544</v>
      </c>
      <c r="K5" s="327">
        <v>94573</v>
      </c>
      <c r="L5" s="327">
        <v>94939</v>
      </c>
      <c r="M5" s="328">
        <f t="shared" si="1"/>
        <v>366</v>
      </c>
      <c r="N5" s="199"/>
      <c r="O5" s="199"/>
      <c r="P5" s="199"/>
      <c r="Q5" s="199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218"/>
      <c r="AC5" s="218"/>
      <c r="AD5" s="218"/>
      <c r="AE5" s="218"/>
      <c r="AF5" s="218"/>
      <c r="AG5" s="218"/>
      <c r="AH5" s="21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</row>
    <row r="6" spans="1:64" s="204" customFormat="1" ht="15.75" customHeight="1">
      <c r="A6" s="1322"/>
      <c r="B6" s="255" t="s">
        <v>545</v>
      </c>
      <c r="C6" s="256">
        <v>32</v>
      </c>
      <c r="D6" s="257">
        <f t="shared" si="2"/>
        <v>406</v>
      </c>
      <c r="E6" s="258">
        <f>ROUND(D6*G2/C6,-1)</f>
        <v>1780</v>
      </c>
      <c r="F6" s="259">
        <f t="shared" si="0"/>
        <v>56960</v>
      </c>
      <c r="G6" s="260" t="s">
        <v>820</v>
      </c>
      <c r="H6" s="326"/>
      <c r="I6" s="1318"/>
      <c r="J6" s="255" t="s">
        <v>545</v>
      </c>
      <c r="K6" s="327">
        <v>102779</v>
      </c>
      <c r="L6" s="327">
        <v>103185</v>
      </c>
      <c r="M6" s="328">
        <f t="shared" si="1"/>
        <v>406</v>
      </c>
      <c r="N6" s="199"/>
      <c r="O6" s="199"/>
      <c r="P6" s="199"/>
      <c r="Q6" s="199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218"/>
      <c r="AC6" s="218"/>
      <c r="AD6" s="218"/>
      <c r="AE6" s="218"/>
      <c r="AF6" s="218"/>
      <c r="AG6" s="218"/>
      <c r="AH6" s="21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</row>
    <row r="7" spans="1:64" s="204" customFormat="1" ht="15.75" customHeight="1">
      <c r="A7" s="1320">
        <v>202</v>
      </c>
      <c r="B7" s="255" t="s">
        <v>819</v>
      </c>
      <c r="C7" s="256">
        <v>32</v>
      </c>
      <c r="D7" s="257">
        <f t="shared" si="2"/>
        <v>486</v>
      </c>
      <c r="E7" s="258">
        <f>ROUND(D7*G2/C7,-1)</f>
        <v>2130</v>
      </c>
      <c r="F7" s="259">
        <f t="shared" si="0"/>
        <v>68160</v>
      </c>
      <c r="G7" s="260" t="s">
        <v>820</v>
      </c>
      <c r="H7" s="326"/>
      <c r="I7" s="1316">
        <v>102</v>
      </c>
      <c r="J7" s="255" t="s">
        <v>819</v>
      </c>
      <c r="K7" s="327">
        <v>12052</v>
      </c>
      <c r="L7" s="327">
        <v>12538</v>
      </c>
      <c r="M7" s="328">
        <f t="shared" si="1"/>
        <v>486</v>
      </c>
      <c r="N7" s="199"/>
      <c r="O7" s="199"/>
      <c r="P7" s="199"/>
      <c r="Q7" s="199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218"/>
      <c r="AC7" s="218"/>
      <c r="AD7" s="218"/>
      <c r="AE7" s="218"/>
      <c r="AF7" s="218"/>
      <c r="AG7" s="218"/>
      <c r="AH7" s="21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</row>
    <row r="8" spans="1:64" s="204" customFormat="1" ht="15.75" customHeight="1">
      <c r="A8" s="1322"/>
      <c r="B8" s="255" t="s">
        <v>544</v>
      </c>
      <c r="C8" s="256">
        <v>30</v>
      </c>
      <c r="D8" s="257">
        <f t="shared" si="2"/>
        <v>432</v>
      </c>
      <c r="E8" s="258">
        <f>ROUND(D8*G2/C8,-1)</f>
        <v>2020</v>
      </c>
      <c r="F8" s="259">
        <f t="shared" si="0"/>
        <v>60600</v>
      </c>
      <c r="G8" s="260"/>
      <c r="H8" s="326"/>
      <c r="I8" s="1318"/>
      <c r="J8" s="255" t="s">
        <v>544</v>
      </c>
      <c r="K8" s="327">
        <v>11177</v>
      </c>
      <c r="L8" s="327">
        <v>11609</v>
      </c>
      <c r="M8" s="328">
        <f t="shared" si="1"/>
        <v>432</v>
      </c>
      <c r="N8" s="199"/>
      <c r="O8" s="199"/>
      <c r="P8" s="199"/>
      <c r="Q8" s="199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218"/>
      <c r="AC8" s="218"/>
      <c r="AD8" s="218"/>
      <c r="AE8" s="218"/>
      <c r="AF8" s="218"/>
      <c r="AG8" s="218"/>
      <c r="AH8" s="21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64" s="204" customFormat="1" ht="15.75" customHeight="1">
      <c r="A9" s="1320">
        <v>203</v>
      </c>
      <c r="B9" s="255" t="s">
        <v>819</v>
      </c>
      <c r="C9" s="256">
        <v>30</v>
      </c>
      <c r="D9" s="257">
        <f t="shared" si="2"/>
        <v>376</v>
      </c>
      <c r="E9" s="258">
        <f>ROUND(D9*G2/C9,-1)</f>
        <v>1750</v>
      </c>
      <c r="F9" s="259">
        <f t="shared" si="0"/>
        <v>52500</v>
      </c>
      <c r="G9" s="260"/>
      <c r="H9" s="326"/>
      <c r="I9" s="1316">
        <v>103</v>
      </c>
      <c r="J9" s="255" t="s">
        <v>819</v>
      </c>
      <c r="K9" s="327">
        <v>95222</v>
      </c>
      <c r="L9" s="327">
        <v>95598</v>
      </c>
      <c r="M9" s="328">
        <f t="shared" si="1"/>
        <v>376</v>
      </c>
      <c r="N9" s="199"/>
      <c r="O9" s="199"/>
      <c r="P9" s="199"/>
      <c r="Q9" s="199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18"/>
      <c r="AC9" s="218"/>
      <c r="AD9" s="218"/>
      <c r="AE9" s="218"/>
      <c r="AF9" s="218"/>
      <c r="AG9" s="218"/>
      <c r="AH9" s="21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</row>
    <row r="10" spans="1:64" s="204" customFormat="1" ht="15.75" customHeight="1">
      <c r="A10" s="1322"/>
      <c r="B10" s="255" t="s">
        <v>544</v>
      </c>
      <c r="C10" s="256">
        <v>32</v>
      </c>
      <c r="D10" s="257">
        <f t="shared" si="2"/>
        <v>420</v>
      </c>
      <c r="E10" s="258">
        <f>ROUND(D10*G2/C10,-1)</f>
        <v>1840</v>
      </c>
      <c r="F10" s="259">
        <f t="shared" si="0"/>
        <v>58880</v>
      </c>
      <c r="G10" s="260" t="s">
        <v>820</v>
      </c>
      <c r="H10" s="326"/>
      <c r="I10" s="1318"/>
      <c r="J10" s="255" t="s">
        <v>544</v>
      </c>
      <c r="K10" s="327">
        <v>104878</v>
      </c>
      <c r="L10" s="327">
        <v>105298</v>
      </c>
      <c r="M10" s="328">
        <f t="shared" si="1"/>
        <v>420</v>
      </c>
      <c r="N10" s="199"/>
      <c r="O10" s="199"/>
      <c r="P10" s="199"/>
      <c r="Q10" s="199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218"/>
      <c r="AC10" s="218"/>
      <c r="AD10" s="218"/>
      <c r="AE10" s="218"/>
      <c r="AF10" s="218"/>
      <c r="AG10" s="218"/>
      <c r="AH10" s="21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</row>
    <row r="11" spans="1:64" s="204" customFormat="1" ht="15.75" customHeight="1">
      <c r="A11" s="1320">
        <v>204</v>
      </c>
      <c r="B11" s="255" t="s">
        <v>819</v>
      </c>
      <c r="C11" s="256">
        <v>18</v>
      </c>
      <c r="D11" s="257">
        <f t="shared" si="2"/>
        <v>251</v>
      </c>
      <c r="E11" s="258">
        <f>ROUND(D11*G2/C11,-1)</f>
        <v>1950</v>
      </c>
      <c r="F11" s="259">
        <f t="shared" si="0"/>
        <v>35100</v>
      </c>
      <c r="G11" s="260" t="s">
        <v>0</v>
      </c>
      <c r="H11" s="326"/>
      <c r="I11" s="1316">
        <v>104</v>
      </c>
      <c r="J11" s="255" t="s">
        <v>819</v>
      </c>
      <c r="K11" s="327">
        <v>59095</v>
      </c>
      <c r="L11" s="327">
        <v>59346</v>
      </c>
      <c r="M11" s="328">
        <f t="shared" si="1"/>
        <v>251</v>
      </c>
      <c r="N11" s="199"/>
      <c r="O11" s="199"/>
      <c r="P11" s="199"/>
      <c r="Q11" s="199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218"/>
      <c r="AC11" s="218"/>
      <c r="AD11" s="218"/>
      <c r="AE11" s="218"/>
      <c r="AF11" s="218"/>
      <c r="AG11" s="218"/>
      <c r="AH11" s="21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</row>
    <row r="12" spans="1:64" s="204" customFormat="1" ht="15.75" customHeight="1">
      <c r="A12" s="1321"/>
      <c r="B12" s="255" t="s">
        <v>544</v>
      </c>
      <c r="C12" s="256">
        <v>22</v>
      </c>
      <c r="D12" s="257">
        <f t="shared" si="2"/>
        <v>381</v>
      </c>
      <c r="E12" s="258">
        <f>ROUND(D12*G2/C12,-1)</f>
        <v>2420</v>
      </c>
      <c r="F12" s="259">
        <f t="shared" si="0"/>
        <v>53240</v>
      </c>
      <c r="G12" s="260"/>
      <c r="H12" s="326"/>
      <c r="I12" s="1317"/>
      <c r="J12" s="255" t="s">
        <v>544</v>
      </c>
      <c r="K12" s="327">
        <v>79974</v>
      </c>
      <c r="L12" s="327">
        <v>80355</v>
      </c>
      <c r="M12" s="328">
        <f t="shared" si="1"/>
        <v>381</v>
      </c>
      <c r="N12" s="199"/>
      <c r="O12" s="199"/>
      <c r="P12" s="199"/>
      <c r="Q12" s="199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218"/>
      <c r="AC12" s="218"/>
      <c r="AD12" s="218"/>
      <c r="AE12" s="218"/>
      <c r="AF12" s="218"/>
      <c r="AG12" s="218"/>
      <c r="AH12" s="21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</row>
    <row r="13" spans="1:64" s="204" customFormat="1" ht="15.75" customHeight="1">
      <c r="A13" s="1322"/>
      <c r="B13" s="255" t="s">
        <v>545</v>
      </c>
      <c r="C13" s="256">
        <v>32</v>
      </c>
      <c r="D13" s="257">
        <f t="shared" si="2"/>
        <v>440</v>
      </c>
      <c r="E13" s="258">
        <f>ROUND(D13*G2/C13,-1)</f>
        <v>1930</v>
      </c>
      <c r="F13" s="259">
        <f t="shared" si="0"/>
        <v>61760</v>
      </c>
      <c r="G13" s="260" t="s">
        <v>820</v>
      </c>
      <c r="H13" s="326"/>
      <c r="I13" s="1318"/>
      <c r="J13" s="255" t="s">
        <v>545</v>
      </c>
      <c r="K13" s="327">
        <v>12445</v>
      </c>
      <c r="L13" s="327">
        <v>12885</v>
      </c>
      <c r="M13" s="328">
        <f t="shared" si="1"/>
        <v>440</v>
      </c>
      <c r="N13" s="199"/>
      <c r="O13" s="199"/>
      <c r="P13" s="199"/>
      <c r="Q13" s="199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218"/>
      <c r="AC13" s="218"/>
      <c r="AD13" s="218"/>
      <c r="AE13" s="218"/>
      <c r="AF13" s="218"/>
      <c r="AG13" s="218"/>
      <c r="AH13" s="21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</row>
    <row r="14" spans="1:64" s="204" customFormat="1" ht="15.75" customHeight="1">
      <c r="A14" s="1320">
        <v>205</v>
      </c>
      <c r="B14" s="255" t="s">
        <v>819</v>
      </c>
      <c r="C14" s="256">
        <v>32</v>
      </c>
      <c r="D14" s="257">
        <f t="shared" si="2"/>
        <v>392</v>
      </c>
      <c r="E14" s="258">
        <f>ROUND(D14*G2/C14,-1)</f>
        <v>1720</v>
      </c>
      <c r="F14" s="259">
        <f t="shared" si="0"/>
        <v>55040</v>
      </c>
      <c r="G14" s="260" t="s">
        <v>543</v>
      </c>
      <c r="H14" s="326"/>
      <c r="I14" s="1316">
        <v>105</v>
      </c>
      <c r="J14" s="255" t="s">
        <v>819</v>
      </c>
      <c r="K14" s="327">
        <v>94865</v>
      </c>
      <c r="L14" s="327">
        <v>95257</v>
      </c>
      <c r="M14" s="328">
        <f t="shared" si="1"/>
        <v>392</v>
      </c>
      <c r="N14" s="199"/>
      <c r="O14" s="199"/>
      <c r="P14" s="199"/>
      <c r="Q14" s="199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218"/>
      <c r="AC14" s="218"/>
      <c r="AD14" s="218"/>
      <c r="AE14" s="218"/>
      <c r="AF14" s="218"/>
      <c r="AG14" s="218"/>
      <c r="AH14" s="21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s="204" customFormat="1" ht="15.75" customHeight="1">
      <c r="A15" s="1321"/>
      <c r="B15" s="255" t="s">
        <v>544</v>
      </c>
      <c r="C15" s="256">
        <v>32</v>
      </c>
      <c r="D15" s="257">
        <f t="shared" si="2"/>
        <v>380</v>
      </c>
      <c r="E15" s="258">
        <f>ROUND(D15*G2/C15,-1)</f>
        <v>1660</v>
      </c>
      <c r="F15" s="259">
        <f t="shared" si="0"/>
        <v>53120</v>
      </c>
      <c r="G15" s="260" t="s">
        <v>700</v>
      </c>
      <c r="H15" s="326"/>
      <c r="I15" s="1317"/>
      <c r="J15" s="255" t="s">
        <v>544</v>
      </c>
      <c r="K15" s="327">
        <v>99325</v>
      </c>
      <c r="L15" s="327">
        <v>99705</v>
      </c>
      <c r="M15" s="328">
        <f t="shared" si="1"/>
        <v>380</v>
      </c>
      <c r="N15" s="199"/>
      <c r="O15" s="199"/>
      <c r="P15" s="199"/>
      <c r="Q15" s="199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218"/>
      <c r="AC15" s="218"/>
      <c r="AD15" s="218"/>
      <c r="AE15" s="218"/>
      <c r="AF15" s="218"/>
      <c r="AG15" s="218"/>
      <c r="AH15" s="21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</row>
    <row r="16" spans="1:64" s="204" customFormat="1" ht="15.75" customHeight="1">
      <c r="A16" s="1321"/>
      <c r="B16" s="255" t="s">
        <v>545</v>
      </c>
      <c r="C16" s="256">
        <v>32</v>
      </c>
      <c r="D16" s="257">
        <f t="shared" si="2"/>
        <v>351</v>
      </c>
      <c r="E16" s="258">
        <f>ROUND(D16*G2/C16,-1)</f>
        <v>1540</v>
      </c>
      <c r="F16" s="259">
        <f t="shared" si="0"/>
        <v>49280</v>
      </c>
      <c r="G16" s="260" t="s">
        <v>820</v>
      </c>
      <c r="H16" s="326"/>
      <c r="I16" s="1317"/>
      <c r="J16" s="255" t="s">
        <v>545</v>
      </c>
      <c r="K16" s="327">
        <v>87027</v>
      </c>
      <c r="L16" s="327">
        <v>87378</v>
      </c>
      <c r="M16" s="328">
        <f t="shared" si="1"/>
        <v>351</v>
      </c>
      <c r="N16" s="199"/>
      <c r="O16" s="199"/>
      <c r="P16" s="199"/>
      <c r="Q16" s="199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218"/>
      <c r="AC16" s="218"/>
      <c r="AD16" s="218"/>
      <c r="AE16" s="218"/>
      <c r="AF16" s="218"/>
      <c r="AG16" s="218"/>
      <c r="AH16" s="21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64" s="204" customFormat="1" ht="15.75" customHeight="1">
      <c r="A17" s="1322"/>
      <c r="B17" s="255" t="s">
        <v>821</v>
      </c>
      <c r="C17" s="256">
        <v>30</v>
      </c>
      <c r="D17" s="257">
        <f t="shared" si="2"/>
        <v>385</v>
      </c>
      <c r="E17" s="258">
        <f>ROUND(D17*G2/C17,-1)</f>
        <v>1800</v>
      </c>
      <c r="F17" s="259">
        <f t="shared" si="0"/>
        <v>54000</v>
      </c>
      <c r="G17" s="260"/>
      <c r="H17" s="326"/>
      <c r="I17" s="1318"/>
      <c r="J17" s="255" t="s">
        <v>821</v>
      </c>
      <c r="K17" s="327">
        <v>97481</v>
      </c>
      <c r="L17" s="327">
        <v>97866</v>
      </c>
      <c r="M17" s="328">
        <f t="shared" si="1"/>
        <v>385</v>
      </c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18"/>
      <c r="AC17" s="218"/>
      <c r="AD17" s="218"/>
      <c r="AE17" s="218"/>
      <c r="AF17" s="218"/>
      <c r="AG17" s="218"/>
      <c r="AH17" s="21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</row>
    <row r="18" spans="1:64" s="204" customFormat="1" ht="15.75" customHeight="1">
      <c r="A18" s="1320">
        <v>206</v>
      </c>
      <c r="B18" s="255" t="s">
        <v>819</v>
      </c>
      <c r="C18" s="256">
        <v>32</v>
      </c>
      <c r="D18" s="257">
        <f t="shared" si="2"/>
        <v>497</v>
      </c>
      <c r="E18" s="258">
        <f>ROUND(D18*G2/C18,-1)</f>
        <v>2170</v>
      </c>
      <c r="F18" s="259">
        <f t="shared" si="0"/>
        <v>69440</v>
      </c>
      <c r="G18" s="260" t="s">
        <v>546</v>
      </c>
      <c r="H18" s="326"/>
      <c r="I18" s="1316">
        <v>106</v>
      </c>
      <c r="J18" s="255" t="s">
        <v>819</v>
      </c>
      <c r="K18" s="327">
        <v>7598</v>
      </c>
      <c r="L18" s="327">
        <v>8095</v>
      </c>
      <c r="M18" s="328">
        <f t="shared" si="1"/>
        <v>497</v>
      </c>
      <c r="N18" s="199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18"/>
      <c r="AC18" s="218"/>
      <c r="AD18" s="218"/>
      <c r="AE18" s="218"/>
      <c r="AF18" s="218"/>
      <c r="AG18" s="218"/>
      <c r="AH18" s="21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64" s="204" customFormat="1" ht="15.75" customHeight="1">
      <c r="A19" s="1322"/>
      <c r="B19" s="255" t="s">
        <v>544</v>
      </c>
      <c r="C19" s="256">
        <v>32</v>
      </c>
      <c r="D19" s="257">
        <f t="shared" si="2"/>
        <v>459</v>
      </c>
      <c r="E19" s="258">
        <f>ROUND(D19*G2/C19,-1)</f>
        <v>2010</v>
      </c>
      <c r="F19" s="259">
        <f t="shared" si="0"/>
        <v>64320</v>
      </c>
      <c r="G19" s="260" t="s">
        <v>822</v>
      </c>
      <c r="H19" s="326"/>
      <c r="I19" s="1318"/>
      <c r="J19" s="255" t="s">
        <v>544</v>
      </c>
      <c r="K19" s="327">
        <v>6061</v>
      </c>
      <c r="L19" s="327">
        <v>6520</v>
      </c>
      <c r="M19" s="328">
        <f t="shared" si="1"/>
        <v>459</v>
      </c>
      <c r="N19" s="199"/>
      <c r="O19" s="199"/>
      <c r="P19" s="199"/>
      <c r="Q19" s="199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218"/>
      <c r="AC19" s="218"/>
      <c r="AD19" s="218"/>
      <c r="AE19" s="218"/>
      <c r="AF19" s="218"/>
      <c r="AG19" s="218"/>
      <c r="AH19" s="21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</row>
    <row r="20" spans="1:64" s="204" customFormat="1" ht="15.75" customHeight="1">
      <c r="A20" s="1320">
        <v>207</v>
      </c>
      <c r="B20" s="255" t="s">
        <v>819</v>
      </c>
      <c r="C20" s="256">
        <v>30</v>
      </c>
      <c r="D20" s="257">
        <f t="shared" si="2"/>
        <v>401</v>
      </c>
      <c r="E20" s="258">
        <f>ROUND(D20*G2/C20,-1)</f>
        <v>1870</v>
      </c>
      <c r="F20" s="259">
        <f t="shared" si="0"/>
        <v>56100</v>
      </c>
      <c r="G20" s="260"/>
      <c r="H20" s="326"/>
      <c r="I20" s="1316">
        <v>107</v>
      </c>
      <c r="J20" s="255" t="s">
        <v>819</v>
      </c>
      <c r="K20" s="327">
        <v>102894</v>
      </c>
      <c r="L20" s="327">
        <v>103295</v>
      </c>
      <c r="M20" s="328">
        <f t="shared" si="1"/>
        <v>401</v>
      </c>
      <c r="N20" s="199"/>
      <c r="O20" s="199"/>
      <c r="P20" s="199"/>
      <c r="Q20" s="199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218"/>
      <c r="AC20" s="218"/>
      <c r="AD20" s="218"/>
      <c r="AE20" s="218"/>
      <c r="AF20" s="218"/>
      <c r="AG20" s="218"/>
      <c r="AH20" s="21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</row>
    <row r="21" spans="1:64" s="204" customFormat="1" ht="15.75" customHeight="1">
      <c r="A21" s="1322"/>
      <c r="B21" s="255" t="s">
        <v>544</v>
      </c>
      <c r="C21" s="256">
        <v>32</v>
      </c>
      <c r="D21" s="257">
        <f t="shared" si="2"/>
        <v>412</v>
      </c>
      <c r="E21" s="258">
        <f>ROUND(D21*G2/C21,-1)</f>
        <v>1800</v>
      </c>
      <c r="F21" s="259">
        <f t="shared" si="0"/>
        <v>57600</v>
      </c>
      <c r="G21" s="260" t="s">
        <v>822</v>
      </c>
      <c r="H21" s="326"/>
      <c r="I21" s="1318"/>
      <c r="J21" s="255" t="s">
        <v>544</v>
      </c>
      <c r="K21" s="327">
        <v>102673</v>
      </c>
      <c r="L21" s="327">
        <v>103085</v>
      </c>
      <c r="M21" s="328">
        <f t="shared" si="1"/>
        <v>412</v>
      </c>
      <c r="N21" s="199"/>
      <c r="O21" s="199"/>
      <c r="P21" s="199"/>
      <c r="Q21" s="199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219"/>
      <c r="AC21" s="219"/>
      <c r="AD21" s="219"/>
      <c r="AE21" s="220"/>
      <c r="AF21" s="220"/>
      <c r="AG21" s="218"/>
      <c r="AH21" s="21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</row>
    <row r="22" spans="1:64" s="204" customFormat="1" ht="15.75" customHeight="1">
      <c r="A22" s="1320">
        <v>208</v>
      </c>
      <c r="B22" s="255" t="s">
        <v>819</v>
      </c>
      <c r="C22" s="256">
        <v>32</v>
      </c>
      <c r="D22" s="257">
        <f t="shared" si="2"/>
        <v>421</v>
      </c>
      <c r="E22" s="258">
        <f>ROUND(D22*G2/C22,-1)</f>
        <v>1840</v>
      </c>
      <c r="F22" s="259">
        <f t="shared" si="0"/>
        <v>58880</v>
      </c>
      <c r="G22" s="221" t="s">
        <v>938</v>
      </c>
      <c r="H22" s="326"/>
      <c r="I22" s="1316">
        <v>108</v>
      </c>
      <c r="J22" s="255" t="s">
        <v>819</v>
      </c>
      <c r="K22" s="327">
        <v>99209</v>
      </c>
      <c r="L22" s="327">
        <v>99630</v>
      </c>
      <c r="M22" s="328">
        <f t="shared" si="1"/>
        <v>421</v>
      </c>
      <c r="N22" s="199"/>
      <c r="O22" s="199"/>
      <c r="P22" s="199"/>
      <c r="Q22" s="199"/>
      <c r="R22" s="198"/>
      <c r="S22" s="198"/>
      <c r="T22" s="198"/>
      <c r="U22" s="198"/>
      <c r="V22" s="1323" t="s">
        <v>189</v>
      </c>
      <c r="W22" s="1323"/>
      <c r="X22" s="1319">
        <v>200</v>
      </c>
      <c r="Y22" s="1319"/>
      <c r="Z22" s="1319"/>
      <c r="AA22" s="1319"/>
      <c r="AB22" s="219"/>
      <c r="AC22" s="219"/>
      <c r="AD22" s="219"/>
      <c r="AE22" s="220"/>
      <c r="AF22" s="220"/>
      <c r="AG22" s="218"/>
      <c r="AH22" s="21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</row>
    <row r="23" spans="1:64" s="204" customFormat="1" ht="15.75" customHeight="1">
      <c r="A23" s="1322"/>
      <c r="B23" s="255" t="s">
        <v>544</v>
      </c>
      <c r="C23" s="256">
        <v>20</v>
      </c>
      <c r="D23" s="257">
        <f t="shared" si="2"/>
        <v>319</v>
      </c>
      <c r="E23" s="258">
        <f>ROUND(D23*G2/C23,-1)</f>
        <v>2230</v>
      </c>
      <c r="F23" s="259">
        <f t="shared" si="0"/>
        <v>44600</v>
      </c>
      <c r="G23" s="260"/>
      <c r="H23" s="326"/>
      <c r="I23" s="1318"/>
      <c r="J23" s="255" t="s">
        <v>544</v>
      </c>
      <c r="K23" s="327">
        <v>73598</v>
      </c>
      <c r="L23" s="327">
        <v>73917</v>
      </c>
      <c r="M23" s="328">
        <f t="shared" si="1"/>
        <v>319</v>
      </c>
      <c r="N23" s="199"/>
      <c r="O23" s="199"/>
      <c r="P23" s="199"/>
      <c r="Q23" s="199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219"/>
      <c r="AC23" s="219"/>
      <c r="AD23" s="219"/>
      <c r="AE23" s="220"/>
      <c r="AF23" s="220"/>
      <c r="AG23" s="218"/>
      <c r="AH23" s="21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</row>
    <row r="24" spans="1:64" s="204" customFormat="1" ht="15.75" customHeight="1">
      <c r="A24" s="1320">
        <v>209</v>
      </c>
      <c r="B24" s="255" t="s">
        <v>819</v>
      </c>
      <c r="C24" s="256">
        <v>32</v>
      </c>
      <c r="D24" s="257">
        <f t="shared" si="2"/>
        <v>479</v>
      </c>
      <c r="E24" s="258">
        <f>ROUND(D24*G2/C24,-1)</f>
        <v>2100</v>
      </c>
      <c r="F24" s="259">
        <f t="shared" si="0"/>
        <v>67200</v>
      </c>
      <c r="G24" s="260" t="s">
        <v>820</v>
      </c>
      <c r="H24" s="326"/>
      <c r="I24" s="1316">
        <v>109</v>
      </c>
      <c r="J24" s="255" t="s">
        <v>819</v>
      </c>
      <c r="K24" s="327">
        <v>16471</v>
      </c>
      <c r="L24" s="327">
        <v>16950</v>
      </c>
      <c r="M24" s="328">
        <f t="shared" si="1"/>
        <v>479</v>
      </c>
      <c r="N24" s="199"/>
      <c r="O24" s="199"/>
      <c r="P24" s="199"/>
      <c r="Q24" s="199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219"/>
      <c r="AC24" s="219"/>
      <c r="AD24" s="219"/>
      <c r="AE24" s="220"/>
      <c r="AF24" s="220"/>
      <c r="AG24" s="218"/>
      <c r="AH24" s="21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</row>
    <row r="25" spans="1:64" s="204" customFormat="1" ht="15.75" customHeight="1">
      <c r="A25" s="1321"/>
      <c r="B25" s="255" t="s">
        <v>544</v>
      </c>
      <c r="C25" s="256">
        <v>32</v>
      </c>
      <c r="D25" s="257">
        <f t="shared" si="2"/>
        <v>434</v>
      </c>
      <c r="E25" s="258">
        <f>ROUND(D25*G2/C25,-1)</f>
        <v>1900</v>
      </c>
      <c r="F25" s="259">
        <f t="shared" si="0"/>
        <v>60800</v>
      </c>
      <c r="G25" s="260" t="s">
        <v>820</v>
      </c>
      <c r="H25" s="326"/>
      <c r="I25" s="1317"/>
      <c r="J25" s="255" t="s">
        <v>544</v>
      </c>
      <c r="K25" s="327">
        <v>6884</v>
      </c>
      <c r="L25" s="327">
        <v>7318</v>
      </c>
      <c r="M25" s="328">
        <f t="shared" si="1"/>
        <v>434</v>
      </c>
      <c r="N25" s="199"/>
      <c r="O25" s="199"/>
      <c r="P25" s="199"/>
      <c r="Q25" s="199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219"/>
      <c r="AC25" s="219"/>
      <c r="AD25" s="219"/>
      <c r="AE25" s="220"/>
      <c r="AF25" s="220"/>
      <c r="AG25" s="218"/>
      <c r="AH25" s="21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</row>
    <row r="26" spans="1:64" s="204" customFormat="1" ht="15.75" customHeight="1">
      <c r="A26" s="1322"/>
      <c r="B26" s="255" t="s">
        <v>545</v>
      </c>
      <c r="C26" s="256">
        <v>32</v>
      </c>
      <c r="D26" s="257">
        <f t="shared" si="2"/>
        <v>522</v>
      </c>
      <c r="E26" s="258">
        <f>ROUND(D26*G2/C26,-1)</f>
        <v>2280</v>
      </c>
      <c r="F26" s="259">
        <f t="shared" si="0"/>
        <v>72960</v>
      </c>
      <c r="G26" s="260" t="s">
        <v>823</v>
      </c>
      <c r="H26" s="326"/>
      <c r="I26" s="1318"/>
      <c r="J26" s="255" t="s">
        <v>545</v>
      </c>
      <c r="K26" s="327">
        <v>17167</v>
      </c>
      <c r="L26" s="327">
        <v>17689</v>
      </c>
      <c r="M26" s="328">
        <f t="shared" si="1"/>
        <v>522</v>
      </c>
      <c r="N26" s="199"/>
      <c r="O26" s="199"/>
      <c r="P26" s="199"/>
      <c r="Q26" s="199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219"/>
      <c r="AC26" s="219"/>
      <c r="AD26" s="219"/>
      <c r="AE26" s="220"/>
      <c r="AF26" s="220"/>
      <c r="AG26" s="218"/>
      <c r="AH26" s="21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</row>
    <row r="27" spans="1:64" s="204" customFormat="1" ht="15.75" customHeight="1">
      <c r="A27" s="1313">
        <v>210</v>
      </c>
      <c r="B27" s="150" t="s">
        <v>819</v>
      </c>
      <c r="C27" s="151">
        <v>30</v>
      </c>
      <c r="D27" s="152">
        <f t="shared" si="2"/>
        <v>452</v>
      </c>
      <c r="E27" s="153">
        <f>ROUND(D27*G2/C27,-1)</f>
        <v>2110</v>
      </c>
      <c r="F27" s="154">
        <f t="shared" si="0"/>
        <v>63300</v>
      </c>
      <c r="G27" s="221" t="s">
        <v>543</v>
      </c>
      <c r="H27" s="329">
        <v>42503</v>
      </c>
      <c r="I27" s="1316">
        <v>110</v>
      </c>
      <c r="J27" s="255" t="s">
        <v>819</v>
      </c>
      <c r="K27" s="327">
        <v>9140</v>
      </c>
      <c r="L27" s="327">
        <v>9592</v>
      </c>
      <c r="M27" s="328">
        <f t="shared" si="1"/>
        <v>452</v>
      </c>
      <c r="N27" s="199"/>
      <c r="O27" s="199"/>
      <c r="P27" s="199"/>
      <c r="Q27" s="199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219"/>
      <c r="AC27" s="219"/>
      <c r="AD27" s="219"/>
      <c r="AE27" s="220"/>
      <c r="AF27" s="220"/>
      <c r="AG27" s="218"/>
      <c r="AH27" s="21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</row>
    <row r="28" spans="1:64" s="204" customFormat="1" ht="15.75" customHeight="1">
      <c r="A28" s="1314"/>
      <c r="B28" s="150" t="s">
        <v>544</v>
      </c>
      <c r="C28" s="151">
        <v>30</v>
      </c>
      <c r="D28" s="152">
        <f t="shared" si="2"/>
        <v>474</v>
      </c>
      <c r="E28" s="153">
        <f>ROUND(D28*G2/C28,-1)</f>
        <v>2210</v>
      </c>
      <c r="F28" s="154">
        <f t="shared" si="0"/>
        <v>66300</v>
      </c>
      <c r="G28" s="221"/>
      <c r="H28" s="326"/>
      <c r="I28" s="1317"/>
      <c r="J28" s="255" t="s">
        <v>544</v>
      </c>
      <c r="K28" s="327">
        <v>10453</v>
      </c>
      <c r="L28" s="327">
        <v>10927</v>
      </c>
      <c r="M28" s="328">
        <f t="shared" si="1"/>
        <v>474</v>
      </c>
      <c r="N28" s="199"/>
      <c r="O28" s="199"/>
      <c r="P28" s="199"/>
      <c r="Q28" s="199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219"/>
      <c r="AC28" s="219"/>
      <c r="AD28" s="219"/>
      <c r="AE28" s="220"/>
      <c r="AF28" s="220"/>
      <c r="AG28" s="218"/>
      <c r="AH28" s="21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</row>
    <row r="29" spans="1:64" s="204" customFormat="1" ht="15.75" customHeight="1">
      <c r="A29" s="1315"/>
      <c r="B29" s="150" t="s">
        <v>545</v>
      </c>
      <c r="C29" s="151">
        <v>30</v>
      </c>
      <c r="D29" s="152">
        <f t="shared" si="2"/>
        <v>449</v>
      </c>
      <c r="E29" s="153">
        <f>ROUND(D29*G2/C29,-1)</f>
        <v>2100</v>
      </c>
      <c r="F29" s="154">
        <f t="shared" si="0"/>
        <v>63000</v>
      </c>
      <c r="G29" s="221"/>
      <c r="H29" s="326"/>
      <c r="I29" s="1318"/>
      <c r="J29" s="255" t="s">
        <v>545</v>
      </c>
      <c r="K29" s="327">
        <v>10572</v>
      </c>
      <c r="L29" s="327">
        <v>11021</v>
      </c>
      <c r="M29" s="328">
        <f t="shared" si="1"/>
        <v>449</v>
      </c>
      <c r="N29" s="199"/>
      <c r="O29" s="199"/>
      <c r="P29" s="199"/>
      <c r="Q29" s="199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219"/>
      <c r="AC29" s="219"/>
      <c r="AD29" s="219"/>
      <c r="AE29" s="220"/>
      <c r="AF29" s="220"/>
      <c r="AG29" s="218"/>
      <c r="AH29" s="21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</row>
    <row r="30" spans="1:64" s="204" customFormat="1" ht="15.75" customHeight="1">
      <c r="A30" s="1313">
        <v>211</v>
      </c>
      <c r="B30" s="150" t="s">
        <v>819</v>
      </c>
      <c r="C30" s="151">
        <v>30</v>
      </c>
      <c r="D30" s="152">
        <f t="shared" si="2"/>
        <v>450</v>
      </c>
      <c r="E30" s="153">
        <f>ROUND(D30*G2/C30,-1)</f>
        <v>2100</v>
      </c>
      <c r="F30" s="154">
        <f t="shared" si="0"/>
        <v>63000</v>
      </c>
      <c r="G30" s="221"/>
      <c r="H30" s="326"/>
      <c r="I30" s="1316">
        <v>111</v>
      </c>
      <c r="J30" s="255" t="s">
        <v>819</v>
      </c>
      <c r="K30" s="327">
        <v>102673</v>
      </c>
      <c r="L30" s="327">
        <v>103123</v>
      </c>
      <c r="M30" s="328">
        <f t="shared" si="1"/>
        <v>450</v>
      </c>
      <c r="N30" s="199"/>
      <c r="O30" s="199"/>
      <c r="P30" s="199"/>
      <c r="Q30" s="199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219"/>
      <c r="AC30" s="219"/>
      <c r="AD30" s="219"/>
      <c r="AE30" s="220"/>
      <c r="AF30" s="220"/>
      <c r="AG30" s="218"/>
      <c r="AH30" s="21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</row>
    <row r="31" spans="1:64" s="204" customFormat="1" ht="15.75" customHeight="1">
      <c r="A31" s="1315"/>
      <c r="B31" s="150" t="s">
        <v>544</v>
      </c>
      <c r="C31" s="151">
        <v>30</v>
      </c>
      <c r="D31" s="152">
        <f t="shared" si="2"/>
        <v>407</v>
      </c>
      <c r="E31" s="153">
        <f>ROUND(D31*G2/C31,-1)</f>
        <v>1900</v>
      </c>
      <c r="F31" s="154">
        <f t="shared" si="0"/>
        <v>57000</v>
      </c>
      <c r="G31" s="221" t="s">
        <v>893</v>
      </c>
      <c r="H31" s="326"/>
      <c r="I31" s="1318"/>
      <c r="J31" s="255" t="s">
        <v>544</v>
      </c>
      <c r="K31" s="327">
        <v>103066</v>
      </c>
      <c r="L31" s="327">
        <v>103473</v>
      </c>
      <c r="M31" s="328">
        <f t="shared" si="1"/>
        <v>407</v>
      </c>
      <c r="N31" s="199"/>
      <c r="O31" s="199"/>
      <c r="P31" s="199"/>
      <c r="Q31" s="199"/>
      <c r="R31" s="200"/>
      <c r="S31" s="198"/>
      <c r="T31" s="198"/>
      <c r="U31" s="198"/>
      <c r="V31" s="198"/>
      <c r="W31" s="198"/>
      <c r="X31" s="198"/>
      <c r="Y31" s="210"/>
      <c r="Z31" s="210"/>
      <c r="AA31" s="210"/>
      <c r="AB31" s="220"/>
      <c r="AC31" s="220"/>
      <c r="AD31" s="218"/>
      <c r="AE31" s="218"/>
      <c r="AF31" s="218"/>
      <c r="AG31" s="218"/>
      <c r="AH31" s="21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</row>
    <row r="32" spans="1:64" s="204" customFormat="1" ht="15.75" customHeight="1">
      <c r="A32" s="1313">
        <v>212</v>
      </c>
      <c r="B32" s="150" t="s">
        <v>819</v>
      </c>
      <c r="C32" s="151">
        <v>34</v>
      </c>
      <c r="D32" s="152">
        <f t="shared" si="2"/>
        <v>545</v>
      </c>
      <c r="E32" s="153">
        <f>ROUND(D32*G2/C32,-1)</f>
        <v>2240</v>
      </c>
      <c r="F32" s="154">
        <f t="shared" si="0"/>
        <v>76160</v>
      </c>
      <c r="G32" s="221" t="s">
        <v>547</v>
      </c>
      <c r="H32" s="326"/>
      <c r="I32" s="1316">
        <v>112</v>
      </c>
      <c r="J32" s="255" t="s">
        <v>819</v>
      </c>
      <c r="K32" s="621">
        <v>23824</v>
      </c>
      <c r="L32" s="327">
        <v>24369</v>
      </c>
      <c r="M32" s="328">
        <f t="shared" si="1"/>
        <v>545</v>
      </c>
      <c r="N32" s="199"/>
      <c r="O32" s="199"/>
      <c r="P32" s="199"/>
      <c r="Q32" s="199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219"/>
      <c r="AC32" s="219"/>
      <c r="AD32" s="219"/>
      <c r="AE32" s="220"/>
      <c r="AF32" s="220"/>
      <c r="AG32" s="218"/>
      <c r="AH32" s="21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</row>
    <row r="33" spans="1:64" s="204" customFormat="1" ht="15.75" customHeight="1">
      <c r="A33" s="1314"/>
      <c r="B33" s="150" t="s">
        <v>544</v>
      </c>
      <c r="C33" s="151">
        <v>34</v>
      </c>
      <c r="D33" s="152">
        <f t="shared" si="2"/>
        <v>501</v>
      </c>
      <c r="E33" s="153">
        <f>ROUND(D33*G2/C33,-1)</f>
        <v>2060</v>
      </c>
      <c r="F33" s="154">
        <f t="shared" si="0"/>
        <v>70040</v>
      </c>
      <c r="G33" s="221" t="s">
        <v>547</v>
      </c>
      <c r="H33" s="326"/>
      <c r="I33" s="1317"/>
      <c r="J33" s="255" t="s">
        <v>544</v>
      </c>
      <c r="K33" s="327">
        <v>17458</v>
      </c>
      <c r="L33" s="327">
        <v>17959</v>
      </c>
      <c r="M33" s="328">
        <f t="shared" si="1"/>
        <v>501</v>
      </c>
      <c r="N33" s="199"/>
      <c r="O33" s="199"/>
      <c r="P33" s="199"/>
      <c r="Q33" s="199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219"/>
      <c r="AC33" s="219"/>
      <c r="AD33" s="219"/>
      <c r="AE33" s="220"/>
      <c r="AF33" s="220"/>
      <c r="AG33" s="218"/>
      <c r="AH33" s="21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</row>
    <row r="34" spans="1:64" s="204" customFormat="1" ht="15.75" customHeight="1">
      <c r="A34" s="1315"/>
      <c r="B34" s="150" t="s">
        <v>545</v>
      </c>
      <c r="C34" s="151">
        <v>34</v>
      </c>
      <c r="D34" s="152">
        <f t="shared" si="2"/>
        <v>516</v>
      </c>
      <c r="E34" s="153">
        <f>ROUND(D34*G2/C34,-1)</f>
        <v>2120</v>
      </c>
      <c r="F34" s="154">
        <f t="shared" si="0"/>
        <v>72080</v>
      </c>
      <c r="G34" s="221" t="s">
        <v>547</v>
      </c>
      <c r="H34" s="326"/>
      <c r="I34" s="1318"/>
      <c r="J34" s="255" t="s">
        <v>545</v>
      </c>
      <c r="K34" s="327">
        <v>26725</v>
      </c>
      <c r="L34" s="327">
        <v>27241</v>
      </c>
      <c r="M34" s="328">
        <f t="shared" si="1"/>
        <v>516</v>
      </c>
      <c r="N34" s="199"/>
      <c r="O34" s="199"/>
      <c r="P34" s="199"/>
      <c r="Q34" s="199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219"/>
      <c r="AC34" s="219"/>
      <c r="AD34" s="219"/>
      <c r="AE34" s="220"/>
      <c r="AF34" s="220"/>
      <c r="AG34" s="218"/>
      <c r="AH34" s="21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</row>
    <row r="35" spans="1:64" s="204" customFormat="1" ht="15.75" customHeight="1">
      <c r="A35" s="1313">
        <v>213</v>
      </c>
      <c r="B35" s="150" t="s">
        <v>819</v>
      </c>
      <c r="C35" s="151">
        <v>32</v>
      </c>
      <c r="D35" s="152">
        <f t="shared" si="2"/>
        <v>502</v>
      </c>
      <c r="E35" s="153">
        <f>ROUND(D35*G2/C35,-1)</f>
        <v>2200</v>
      </c>
      <c r="F35" s="154">
        <f t="shared" si="0"/>
        <v>70400</v>
      </c>
      <c r="G35" s="221" t="s">
        <v>820</v>
      </c>
      <c r="H35" s="326"/>
      <c r="I35" s="1316">
        <v>113</v>
      </c>
      <c r="J35" s="255" t="s">
        <v>819</v>
      </c>
      <c r="K35" s="327">
        <v>11076</v>
      </c>
      <c r="L35" s="327">
        <v>11578</v>
      </c>
      <c r="M35" s="328">
        <f t="shared" si="1"/>
        <v>502</v>
      </c>
      <c r="N35" s="199"/>
      <c r="O35" s="209"/>
      <c r="P35" s="209"/>
      <c r="Q35" s="199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219"/>
      <c r="AC35" s="219"/>
      <c r="AD35" s="219"/>
      <c r="AE35" s="220"/>
      <c r="AF35" s="220"/>
      <c r="AG35" s="218"/>
      <c r="AH35" s="21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</row>
    <row r="36" spans="1:64" s="204" customFormat="1" ht="15.75" customHeight="1">
      <c r="A36" s="1315"/>
      <c r="B36" s="150" t="s">
        <v>544</v>
      </c>
      <c r="C36" s="151">
        <v>32</v>
      </c>
      <c r="D36" s="152">
        <f t="shared" si="2"/>
        <v>411</v>
      </c>
      <c r="E36" s="153">
        <f>ROUND(D36*G2/C36,-1)</f>
        <v>1800</v>
      </c>
      <c r="F36" s="154">
        <f t="shared" si="0"/>
        <v>57600</v>
      </c>
      <c r="G36" s="221" t="s">
        <v>820</v>
      </c>
      <c r="H36" s="329">
        <v>42481</v>
      </c>
      <c r="I36" s="1318"/>
      <c r="J36" s="255" t="s">
        <v>544</v>
      </c>
      <c r="K36" s="327">
        <v>7895</v>
      </c>
      <c r="L36" s="327">
        <v>8306</v>
      </c>
      <c r="M36" s="328">
        <f t="shared" si="1"/>
        <v>411</v>
      </c>
      <c r="N36" s="199"/>
      <c r="O36" s="199"/>
      <c r="P36" s="199"/>
      <c r="Q36" s="199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219"/>
      <c r="AC36" s="219"/>
      <c r="AD36" s="219"/>
      <c r="AE36" s="220"/>
      <c r="AF36" s="220"/>
      <c r="AG36" s="218"/>
      <c r="AH36" s="21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</row>
    <row r="37" spans="1:64" s="204" customFormat="1" ht="15.75" customHeight="1">
      <c r="A37" s="1313">
        <v>214</v>
      </c>
      <c r="B37" s="150" t="s">
        <v>819</v>
      </c>
      <c r="C37" s="151">
        <v>24</v>
      </c>
      <c r="D37" s="152">
        <f t="shared" si="2"/>
        <v>367</v>
      </c>
      <c r="E37" s="153">
        <f>ROUND(D37*G2/C37,-1)</f>
        <v>2140</v>
      </c>
      <c r="F37" s="154">
        <f t="shared" si="0"/>
        <v>51360</v>
      </c>
      <c r="G37" s="221" t="s">
        <v>820</v>
      </c>
      <c r="H37" s="326"/>
      <c r="I37" s="1316">
        <v>114</v>
      </c>
      <c r="J37" s="255" t="s">
        <v>819</v>
      </c>
      <c r="K37" s="327">
        <v>90772</v>
      </c>
      <c r="L37" s="327">
        <v>91139</v>
      </c>
      <c r="M37" s="328">
        <f t="shared" si="1"/>
        <v>367</v>
      </c>
      <c r="N37" s="199"/>
      <c r="O37" s="199"/>
      <c r="P37" s="199"/>
      <c r="Q37" s="199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219"/>
      <c r="AC37" s="219"/>
      <c r="AD37" s="219"/>
      <c r="AE37" s="220"/>
      <c r="AF37" s="220"/>
      <c r="AG37" s="218"/>
      <c r="AH37" s="21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</row>
    <row r="38" spans="1:64" s="204" customFormat="1" ht="15.75" customHeight="1">
      <c r="A38" s="1315"/>
      <c r="B38" s="150" t="s">
        <v>544</v>
      </c>
      <c r="C38" s="151">
        <v>32</v>
      </c>
      <c r="D38" s="152">
        <f t="shared" si="2"/>
        <v>413</v>
      </c>
      <c r="E38" s="153">
        <f>ROUND(D38*G2/C38,-1)</f>
        <v>1810</v>
      </c>
      <c r="F38" s="154">
        <f t="shared" si="0"/>
        <v>57920</v>
      </c>
      <c r="G38" s="221" t="s">
        <v>820</v>
      </c>
      <c r="H38" s="326"/>
      <c r="I38" s="1318"/>
      <c r="J38" s="255" t="s">
        <v>544</v>
      </c>
      <c r="K38" s="327">
        <v>98378</v>
      </c>
      <c r="L38" s="327">
        <v>98791</v>
      </c>
      <c r="M38" s="328">
        <f t="shared" si="1"/>
        <v>413</v>
      </c>
      <c r="N38" s="199"/>
      <c r="O38" s="199"/>
      <c r="P38" s="199"/>
      <c r="Q38" s="199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219"/>
      <c r="AC38" s="219"/>
      <c r="AD38" s="219"/>
      <c r="AE38" s="220"/>
      <c r="AF38" s="220"/>
      <c r="AG38" s="218"/>
      <c r="AH38" s="21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</row>
    <row r="39" spans="1:64" s="204" customFormat="1" ht="15.75" customHeight="1">
      <c r="A39" s="1313">
        <v>215</v>
      </c>
      <c r="B39" s="150" t="s">
        <v>819</v>
      </c>
      <c r="C39" s="151">
        <v>30</v>
      </c>
      <c r="D39" s="152">
        <f t="shared" si="2"/>
        <v>496</v>
      </c>
      <c r="E39" s="153">
        <f>ROUND(D39*G2/C39,-1)</f>
        <v>2310</v>
      </c>
      <c r="F39" s="154">
        <f t="shared" si="0"/>
        <v>69300</v>
      </c>
      <c r="G39" s="221"/>
      <c r="H39" s="326"/>
      <c r="I39" s="1316">
        <v>115</v>
      </c>
      <c r="J39" s="255" t="s">
        <v>819</v>
      </c>
      <c r="K39" s="330">
        <v>13619</v>
      </c>
      <c r="L39" s="330">
        <v>14115</v>
      </c>
      <c r="M39" s="328">
        <f t="shared" si="1"/>
        <v>496</v>
      </c>
      <c r="N39" s="199"/>
      <c r="O39" s="199"/>
      <c r="P39" s="199"/>
      <c r="Q39" s="199"/>
      <c r="R39" s="198"/>
      <c r="S39" s="198"/>
      <c r="T39" s="198"/>
      <c r="U39" s="198"/>
      <c r="V39" s="198"/>
      <c r="W39" s="198"/>
      <c r="X39" s="198"/>
      <c r="Y39" s="198"/>
      <c r="Z39" s="210"/>
      <c r="AA39" s="210"/>
      <c r="AB39" s="219"/>
      <c r="AC39" s="220"/>
      <c r="AD39" s="220"/>
      <c r="AE39" s="218"/>
      <c r="AF39" s="218"/>
      <c r="AG39" s="218"/>
      <c r="AH39" s="21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</row>
    <row r="40" spans="1:64" s="204" customFormat="1" ht="15.75" customHeight="1">
      <c r="A40" s="1314"/>
      <c r="B40" s="150" t="s">
        <v>544</v>
      </c>
      <c r="C40" s="151">
        <v>32</v>
      </c>
      <c r="D40" s="152">
        <f t="shared" si="2"/>
        <v>486</v>
      </c>
      <c r="E40" s="153">
        <f>ROUND(D40*G2/C40,-1)</f>
        <v>2130</v>
      </c>
      <c r="F40" s="154">
        <f t="shared" si="0"/>
        <v>68160</v>
      </c>
      <c r="G40" s="221" t="s">
        <v>822</v>
      </c>
      <c r="H40" s="326"/>
      <c r="I40" s="1317"/>
      <c r="J40" s="255" t="s">
        <v>544</v>
      </c>
      <c r="K40" s="330">
        <v>10978</v>
      </c>
      <c r="L40" s="330">
        <v>11464</v>
      </c>
      <c r="M40" s="328">
        <f t="shared" si="1"/>
        <v>486</v>
      </c>
      <c r="N40" s="199"/>
      <c r="O40" s="199"/>
      <c r="P40" s="199"/>
      <c r="Q40" s="199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219"/>
      <c r="AC40" s="219"/>
      <c r="AD40" s="219"/>
      <c r="AE40" s="220"/>
      <c r="AF40" s="220"/>
      <c r="AG40" s="218"/>
      <c r="AH40" s="21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</row>
    <row r="41" spans="1:64" s="204" customFormat="1" ht="15.75" customHeight="1">
      <c r="A41" s="1315"/>
      <c r="B41" s="150" t="s">
        <v>545</v>
      </c>
      <c r="C41" s="151">
        <v>30</v>
      </c>
      <c r="D41" s="152">
        <f t="shared" si="2"/>
        <v>452</v>
      </c>
      <c r="E41" s="153">
        <f>ROUND(D41*G2/C41,-1)</f>
        <v>2110</v>
      </c>
      <c r="F41" s="154">
        <f t="shared" si="0"/>
        <v>63300</v>
      </c>
      <c r="G41" s="221" t="s">
        <v>0</v>
      </c>
      <c r="H41" s="326"/>
      <c r="I41" s="1318"/>
      <c r="J41" s="255" t="s">
        <v>545</v>
      </c>
      <c r="K41" s="330">
        <v>11851</v>
      </c>
      <c r="L41" s="330">
        <v>12303</v>
      </c>
      <c r="M41" s="328">
        <f t="shared" si="1"/>
        <v>452</v>
      </c>
      <c r="N41" s="199"/>
      <c r="O41" s="199"/>
      <c r="P41" s="199"/>
      <c r="Q41" s="199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219"/>
      <c r="AC41" s="219"/>
      <c r="AD41" s="219"/>
      <c r="AE41" s="220"/>
      <c r="AF41" s="220"/>
      <c r="AG41" s="218"/>
      <c r="AH41" s="21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</row>
    <row r="42" spans="1:64" s="204" customFormat="1" ht="15.75" customHeight="1">
      <c r="A42" s="1313">
        <v>216</v>
      </c>
      <c r="B42" s="150" t="s">
        <v>819</v>
      </c>
      <c r="C42" s="151">
        <v>30</v>
      </c>
      <c r="D42" s="152">
        <f t="shared" si="2"/>
        <v>376</v>
      </c>
      <c r="E42" s="153">
        <f>ROUND(D42*G2/C42,-1)</f>
        <v>1750</v>
      </c>
      <c r="F42" s="154">
        <f t="shared" si="0"/>
        <v>52500</v>
      </c>
      <c r="G42" s="221"/>
      <c r="H42" s="326"/>
      <c r="I42" s="1316">
        <v>116</v>
      </c>
      <c r="J42" s="255" t="s">
        <v>819</v>
      </c>
      <c r="K42" s="327">
        <v>95426</v>
      </c>
      <c r="L42" s="327">
        <v>95802</v>
      </c>
      <c r="M42" s="328">
        <f t="shared" si="1"/>
        <v>376</v>
      </c>
      <c r="N42" s="199"/>
      <c r="O42" s="199"/>
      <c r="P42" s="199"/>
      <c r="Q42" s="199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219"/>
      <c r="AC42" s="219"/>
      <c r="AD42" s="219"/>
      <c r="AE42" s="220"/>
      <c r="AF42" s="220"/>
      <c r="AG42" s="218"/>
      <c r="AH42" s="21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</row>
    <row r="43" spans="1:64" s="204" customFormat="1" ht="15.75" customHeight="1">
      <c r="A43" s="1314"/>
      <c r="B43" s="150" t="s">
        <v>544</v>
      </c>
      <c r="C43" s="151">
        <v>30</v>
      </c>
      <c r="D43" s="152">
        <f t="shared" si="2"/>
        <v>404</v>
      </c>
      <c r="E43" s="153">
        <f>ROUND(D43*G2/C43,-1)</f>
        <v>1890</v>
      </c>
      <c r="F43" s="154">
        <f t="shared" si="0"/>
        <v>56700</v>
      </c>
      <c r="G43" s="221"/>
      <c r="H43" s="326"/>
      <c r="I43" s="1317"/>
      <c r="J43" s="255" t="s">
        <v>544</v>
      </c>
      <c r="K43" s="327">
        <v>100250</v>
      </c>
      <c r="L43" s="327">
        <v>100654</v>
      </c>
      <c r="M43" s="328">
        <f t="shared" si="1"/>
        <v>404</v>
      </c>
      <c r="N43" s="199"/>
      <c r="O43" s="199"/>
      <c r="P43" s="199"/>
      <c r="Q43" s="199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219"/>
      <c r="AC43" s="219"/>
      <c r="AD43" s="219"/>
      <c r="AE43" s="220"/>
      <c r="AF43" s="220"/>
      <c r="AG43" s="218"/>
      <c r="AH43" s="21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</row>
    <row r="44" spans="1:64" s="204" customFormat="1" ht="15.75" customHeight="1">
      <c r="A44" s="1315"/>
      <c r="B44" s="150" t="s">
        <v>545</v>
      </c>
      <c r="C44" s="151">
        <v>30</v>
      </c>
      <c r="D44" s="152">
        <f t="shared" si="2"/>
        <v>349</v>
      </c>
      <c r="E44" s="153">
        <f>ROUND(D44*G2/C44,-1)</f>
        <v>1630</v>
      </c>
      <c r="F44" s="154">
        <f t="shared" si="0"/>
        <v>48900</v>
      </c>
      <c r="G44" s="221"/>
      <c r="H44" s="326"/>
      <c r="I44" s="1318"/>
      <c r="J44" s="255" t="s">
        <v>545</v>
      </c>
      <c r="K44" s="327">
        <v>93447</v>
      </c>
      <c r="L44" s="327">
        <v>93796</v>
      </c>
      <c r="M44" s="328">
        <f t="shared" si="1"/>
        <v>349</v>
      </c>
      <c r="N44" s="199"/>
      <c r="O44" s="199"/>
      <c r="P44" s="199"/>
      <c r="Q44" s="199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219"/>
      <c r="AC44" s="219"/>
      <c r="AD44" s="219"/>
      <c r="AE44" s="220"/>
      <c r="AF44" s="220"/>
      <c r="AG44" s="218"/>
      <c r="AH44" s="21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</row>
    <row r="45" spans="1:64" s="204" customFormat="1" ht="15.75" customHeight="1">
      <c r="A45" s="1313">
        <v>217</v>
      </c>
      <c r="B45" s="150" t="s">
        <v>819</v>
      </c>
      <c r="C45" s="151">
        <v>30</v>
      </c>
      <c r="D45" s="152">
        <f t="shared" si="2"/>
        <v>448</v>
      </c>
      <c r="E45" s="153">
        <f>ROUND(D45*G2/C45,-1)</f>
        <v>2090</v>
      </c>
      <c r="F45" s="154">
        <f t="shared" si="0"/>
        <v>62700</v>
      </c>
      <c r="G45" s="221" t="s">
        <v>0</v>
      </c>
      <c r="H45" s="326"/>
      <c r="I45" s="1316">
        <v>117</v>
      </c>
      <c r="J45" s="255" t="s">
        <v>819</v>
      </c>
      <c r="K45" s="327">
        <v>9391</v>
      </c>
      <c r="L45" s="327">
        <v>9839</v>
      </c>
      <c r="M45" s="328">
        <f t="shared" si="1"/>
        <v>448</v>
      </c>
      <c r="N45" s="199"/>
      <c r="O45" s="199"/>
      <c r="P45" s="199"/>
      <c r="Q45" s="199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219"/>
      <c r="AC45" s="219"/>
      <c r="AD45" s="219"/>
      <c r="AE45" s="220"/>
      <c r="AF45" s="220"/>
      <c r="AG45" s="218"/>
      <c r="AH45" s="21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</row>
    <row r="46" spans="1:64" s="204" customFormat="1" ht="15.75" customHeight="1">
      <c r="A46" s="1315"/>
      <c r="B46" s="150" t="s">
        <v>544</v>
      </c>
      <c r="C46" s="151">
        <v>32</v>
      </c>
      <c r="D46" s="152">
        <f t="shared" si="2"/>
        <v>443</v>
      </c>
      <c r="E46" s="153">
        <f>ROUND(D46*G2/C46,-1)</f>
        <v>1940</v>
      </c>
      <c r="F46" s="154">
        <f t="shared" si="0"/>
        <v>62080</v>
      </c>
      <c r="G46" s="221" t="s">
        <v>820</v>
      </c>
      <c r="H46" s="326"/>
      <c r="I46" s="1318"/>
      <c r="J46" s="255" t="s">
        <v>544</v>
      </c>
      <c r="K46" s="327">
        <v>103754</v>
      </c>
      <c r="L46" s="327">
        <v>104197</v>
      </c>
      <c r="M46" s="328">
        <f t="shared" si="1"/>
        <v>443</v>
      </c>
      <c r="N46" s="199"/>
      <c r="O46" s="199"/>
      <c r="P46" s="199"/>
      <c r="Q46" s="199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219"/>
      <c r="AC46" s="219"/>
      <c r="AD46" s="219"/>
      <c r="AE46" s="220"/>
      <c r="AF46" s="220"/>
      <c r="AG46" s="218"/>
      <c r="AH46" s="21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</row>
    <row r="47" spans="1:64" s="204" customFormat="1" ht="15.75" customHeight="1">
      <c r="A47" s="1313">
        <v>218</v>
      </c>
      <c r="B47" s="150" t="s">
        <v>819</v>
      </c>
      <c r="C47" s="151">
        <v>30</v>
      </c>
      <c r="D47" s="152">
        <f t="shared" si="2"/>
        <v>358</v>
      </c>
      <c r="E47" s="153">
        <f>ROUND(D47*G2/C47,-1)</f>
        <v>1670</v>
      </c>
      <c r="F47" s="154">
        <f t="shared" si="0"/>
        <v>50100</v>
      </c>
      <c r="G47" s="221"/>
      <c r="H47" s="326"/>
      <c r="I47" s="1316">
        <v>118</v>
      </c>
      <c r="J47" s="255" t="s">
        <v>819</v>
      </c>
      <c r="K47" s="327">
        <v>100864</v>
      </c>
      <c r="L47" s="327">
        <v>101222</v>
      </c>
      <c r="M47" s="328">
        <f t="shared" si="1"/>
        <v>358</v>
      </c>
      <c r="N47" s="199"/>
      <c r="O47" s="199"/>
      <c r="P47" s="199"/>
      <c r="Q47" s="199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219"/>
      <c r="AC47" s="219"/>
      <c r="AD47" s="219"/>
      <c r="AE47" s="220"/>
      <c r="AF47" s="220"/>
      <c r="AG47" s="218"/>
      <c r="AH47" s="21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</row>
    <row r="48" spans="1:64" s="204" customFormat="1" ht="15.75" customHeight="1">
      <c r="A48" s="1314"/>
      <c r="B48" s="150" t="s">
        <v>544</v>
      </c>
      <c r="C48" s="151">
        <v>32</v>
      </c>
      <c r="D48" s="152">
        <f t="shared" si="2"/>
        <v>357</v>
      </c>
      <c r="E48" s="153">
        <f>ROUND(D48*G2/C48,-1)</f>
        <v>1560</v>
      </c>
      <c r="F48" s="154">
        <f t="shared" si="0"/>
        <v>49920</v>
      </c>
      <c r="G48" s="221">
        <v>204</v>
      </c>
      <c r="H48" s="326"/>
      <c r="I48" s="1317"/>
      <c r="J48" s="255" t="s">
        <v>544</v>
      </c>
      <c r="K48" s="327">
        <v>91936</v>
      </c>
      <c r="L48" s="327">
        <v>92293</v>
      </c>
      <c r="M48" s="328">
        <f t="shared" si="1"/>
        <v>357</v>
      </c>
      <c r="N48" s="199"/>
      <c r="O48" s="199"/>
      <c r="P48" s="199"/>
      <c r="Q48" s="199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219"/>
      <c r="AC48" s="219"/>
      <c r="AD48" s="219"/>
      <c r="AE48" s="220"/>
      <c r="AF48" s="220"/>
      <c r="AG48" s="218"/>
      <c r="AH48" s="21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</row>
    <row r="49" spans="1:64" s="204" customFormat="1" ht="15.75" customHeight="1">
      <c r="A49" s="1315"/>
      <c r="B49" s="150" t="s">
        <v>545</v>
      </c>
      <c r="C49" s="151">
        <v>18</v>
      </c>
      <c r="D49" s="152">
        <f t="shared" si="2"/>
        <v>222</v>
      </c>
      <c r="E49" s="153">
        <f>ROUND(D49*G2/C49,-1)</f>
        <v>1730</v>
      </c>
      <c r="F49" s="154">
        <f t="shared" si="0"/>
        <v>31140</v>
      </c>
      <c r="G49" s="221" t="s">
        <v>820</v>
      </c>
      <c r="H49" s="326"/>
      <c r="I49" s="1318"/>
      <c r="J49" s="255" t="s">
        <v>545</v>
      </c>
      <c r="K49" s="331">
        <v>56482</v>
      </c>
      <c r="L49" s="331">
        <v>56704</v>
      </c>
      <c r="M49" s="328">
        <f t="shared" si="1"/>
        <v>222</v>
      </c>
      <c r="N49" s="199"/>
      <c r="O49" s="199"/>
      <c r="P49" s="199"/>
      <c r="Q49" s="199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219"/>
      <c r="AC49" s="219"/>
      <c r="AD49" s="219"/>
      <c r="AE49" s="220"/>
      <c r="AF49" s="220"/>
      <c r="AG49" s="218"/>
      <c r="AH49" s="21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</row>
    <row r="50" spans="1:64" s="204" customFormat="1" ht="15.75" customHeight="1">
      <c r="A50" s="253" t="s">
        <v>639</v>
      </c>
      <c r="B50" s="261"/>
      <c r="C50" s="262">
        <f>SUM(C4:C49)</f>
        <v>1388</v>
      </c>
      <c r="D50" s="263">
        <f>SUM(D4:D49)</f>
        <v>19329</v>
      </c>
      <c r="E50" s="349"/>
      <c r="F50" s="264">
        <f>SUM(F4:F49)</f>
        <v>2706460</v>
      </c>
      <c r="G50" s="265" t="s">
        <v>0</v>
      </c>
      <c r="H50" s="332"/>
      <c r="I50" s="333" t="s">
        <v>639</v>
      </c>
      <c r="J50" s="261"/>
      <c r="K50" s="334">
        <f>SUM(K4:K49)</f>
        <v>2596975</v>
      </c>
      <c r="L50" s="334">
        <f>SUM(L4:L49)</f>
        <v>2616304</v>
      </c>
      <c r="M50" s="328">
        <f>SUM(M4:M49)</f>
        <v>19329</v>
      </c>
      <c r="N50" s="199"/>
      <c r="O50" s="199"/>
      <c r="P50" s="199"/>
      <c r="Q50" s="199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219"/>
      <c r="AC50" s="219"/>
      <c r="AD50" s="219"/>
      <c r="AE50" s="220"/>
      <c r="AF50" s="220"/>
      <c r="AG50" s="218"/>
      <c r="AH50" s="21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</row>
    <row r="51" spans="1:64" s="204" customFormat="1" ht="15.75" customHeight="1">
      <c r="A51" s="7" t="s">
        <v>253</v>
      </c>
      <c r="B51" s="7"/>
      <c r="C51" s="7"/>
      <c r="D51" s="7"/>
      <c r="E51" s="7"/>
      <c r="F51" s="7"/>
      <c r="G51" s="7"/>
      <c r="H51" s="205"/>
      <c r="I51" s="7"/>
      <c r="J51" s="335"/>
      <c r="K51" s="336"/>
      <c r="L51" s="336"/>
      <c r="M51" s="336"/>
      <c r="N51" s="211"/>
      <c r="O51" s="211"/>
      <c r="P51" s="211"/>
      <c r="Q51" s="211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219"/>
      <c r="AC51" s="219"/>
      <c r="AD51" s="219"/>
      <c r="AE51" s="220"/>
      <c r="AF51" s="220"/>
      <c r="AG51" s="218"/>
      <c r="AH51" s="21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</row>
    <row r="52" spans="1:64" ht="15.75" customHeight="1">
      <c r="A52" s="56"/>
      <c r="B52" s="7"/>
      <c r="C52" s="7"/>
      <c r="D52" s="7"/>
      <c r="E52" s="336"/>
      <c r="F52" s="7"/>
      <c r="G52" s="319"/>
      <c r="H52" s="56"/>
      <c r="I52" s="56"/>
      <c r="J52" s="56"/>
      <c r="K52" s="56"/>
      <c r="L52" s="56"/>
      <c r="M52" s="56"/>
    </row>
    <row r="53" spans="1:64" ht="15.75" customHeight="1">
      <c r="A53" s="56"/>
      <c r="B53" s="56"/>
      <c r="C53" s="56"/>
      <c r="D53" s="318"/>
      <c r="E53" s="56"/>
      <c r="F53" s="56"/>
      <c r="G53" s="319"/>
      <c r="H53" s="56"/>
      <c r="I53" s="56"/>
      <c r="J53" s="56"/>
      <c r="K53" s="56"/>
      <c r="L53" s="56"/>
      <c r="M53" s="56"/>
    </row>
    <row r="54" spans="1:64" ht="15.75" customHeight="1">
      <c r="B54" s="212"/>
      <c r="F54" s="212"/>
    </row>
    <row r="55" spans="1:64" ht="15.75" customHeight="1">
      <c r="B55" s="212"/>
      <c r="F55" s="216"/>
    </row>
    <row r="56" spans="1:64" ht="15.75" customHeight="1">
      <c r="B56" s="212"/>
      <c r="F56" s="212"/>
    </row>
    <row r="57" spans="1:64" ht="15.75" customHeight="1">
      <c r="B57" s="212"/>
      <c r="F57" s="212"/>
    </row>
    <row r="58" spans="1:64" ht="15.75" customHeight="1">
      <c r="B58" s="212"/>
      <c r="F58" s="212"/>
    </row>
    <row r="59" spans="1:64" ht="15.75" customHeight="1">
      <c r="B59" s="212"/>
      <c r="F59" s="212"/>
    </row>
    <row r="60" spans="1:64" ht="15.75" customHeight="1">
      <c r="B60" s="212"/>
      <c r="F60" s="212"/>
    </row>
    <row r="61" spans="1:64" ht="15.75" customHeight="1">
      <c r="B61" s="212"/>
      <c r="F61" s="212"/>
    </row>
    <row r="62" spans="1:64" ht="15.75" customHeight="1">
      <c r="B62" s="212"/>
      <c r="F62" s="212"/>
    </row>
    <row r="63" spans="1:64" ht="15.75" customHeight="1">
      <c r="B63" s="212"/>
      <c r="F63" s="212"/>
    </row>
    <row r="64" spans="1:64" ht="15.75" customHeight="1">
      <c r="B64" s="212"/>
      <c r="F64" s="212"/>
    </row>
    <row r="65" spans="2:6" ht="15.75" customHeight="1">
      <c r="B65" s="212"/>
      <c r="F65" s="212"/>
    </row>
    <row r="66" spans="2:6" ht="15.75" customHeight="1">
      <c r="B66" s="212"/>
      <c r="F66" s="212"/>
    </row>
    <row r="67" spans="2:6" ht="15.75" customHeight="1">
      <c r="B67" s="212"/>
      <c r="F67" s="212"/>
    </row>
    <row r="68" spans="2:6" ht="15.75" customHeight="1">
      <c r="B68" s="212"/>
      <c r="F68" s="212"/>
    </row>
    <row r="69" spans="2:6" ht="15.75" customHeight="1">
      <c r="B69" s="212"/>
      <c r="F69" s="212"/>
    </row>
    <row r="70" spans="2:6" ht="15.75" customHeight="1">
      <c r="B70" s="212"/>
      <c r="F70" s="212"/>
    </row>
    <row r="71" spans="2:6" ht="15.75" customHeight="1">
      <c r="B71" s="212"/>
      <c r="F71" s="212"/>
    </row>
    <row r="72" spans="2:6" ht="15.75" customHeight="1">
      <c r="B72" s="212"/>
      <c r="F72" s="212"/>
    </row>
  </sheetData>
  <mergeCells count="39">
    <mergeCell ref="I18:I19"/>
    <mergeCell ref="V22:W22"/>
    <mergeCell ref="A2:D2"/>
    <mergeCell ref="A4:A6"/>
    <mergeCell ref="I4:I6"/>
    <mergeCell ref="A7:A8"/>
    <mergeCell ref="I7:I8"/>
    <mergeCell ref="A9:A10"/>
    <mergeCell ref="I9:I10"/>
    <mergeCell ref="A20:A21"/>
    <mergeCell ref="A11:A13"/>
    <mergeCell ref="I11:I13"/>
    <mergeCell ref="A14:A17"/>
    <mergeCell ref="I14:I17"/>
    <mergeCell ref="A18:A19"/>
    <mergeCell ref="I20:I21"/>
    <mergeCell ref="A30:A31"/>
    <mergeCell ref="I30:I31"/>
    <mergeCell ref="X22:AA22"/>
    <mergeCell ref="A24:A26"/>
    <mergeCell ref="I24:I26"/>
    <mergeCell ref="A22:A23"/>
    <mergeCell ref="I22:I23"/>
    <mergeCell ref="A27:A29"/>
    <mergeCell ref="I27:I29"/>
    <mergeCell ref="A47:A49"/>
    <mergeCell ref="I47:I49"/>
    <mergeCell ref="A37:A38"/>
    <mergeCell ref="I37:I38"/>
    <mergeCell ref="A39:A41"/>
    <mergeCell ref="I39:I41"/>
    <mergeCell ref="A42:A44"/>
    <mergeCell ref="I42:I44"/>
    <mergeCell ref="A32:A34"/>
    <mergeCell ref="I32:I34"/>
    <mergeCell ref="A45:A46"/>
    <mergeCell ref="I45:I46"/>
    <mergeCell ref="A35:A36"/>
    <mergeCell ref="I35:I36"/>
  </mergeCells>
  <phoneticPr fontId="2" type="noConversion"/>
  <printOptions horizontalCentered="1"/>
  <pageMargins left="0.15748031496062992" right="0.27559055118110237" top="0.43307086614173229" bottom="0.27559055118110237" header="0.35433070866141736" footer="0"/>
  <pageSetup paperSize="9" scale="98" orientation="portrait" r:id="rId1"/>
  <headerFooter alignWithMargins="0">
    <oddFooter>&amp;C-8-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104"/>
  <sheetViews>
    <sheetView topLeftCell="A51" zoomScaleSheetLayoutView="100" workbookViewId="0">
      <selection activeCell="H84" sqref="H83:H84"/>
    </sheetView>
  </sheetViews>
  <sheetFormatPr defaultColWidth="9.77734375" defaultRowHeight="13.5"/>
  <cols>
    <col min="1" max="1" width="0.77734375" style="361" customWidth="1"/>
    <col min="2" max="2" width="5.44140625" style="361" customWidth="1"/>
    <col min="3" max="3" width="10.5546875" style="361" customWidth="1"/>
    <col min="4" max="4" width="13.21875" style="361" customWidth="1"/>
    <col min="5" max="5" width="7.6640625" style="361" customWidth="1"/>
    <col min="6" max="6" width="4.44140625" style="361" customWidth="1"/>
    <col min="7" max="7" width="3.5546875" style="361" customWidth="1"/>
    <col min="8" max="8" width="7.109375" style="361" customWidth="1"/>
    <col min="9" max="9" width="2.77734375" style="361" customWidth="1"/>
    <col min="10" max="10" width="2.88671875" style="361" customWidth="1"/>
    <col min="11" max="11" width="3.33203125" style="361" customWidth="1"/>
    <col min="12" max="12" width="4.33203125" style="361" customWidth="1"/>
    <col min="13" max="13" width="7.44140625" style="361" customWidth="1"/>
    <col min="14" max="14" width="11.33203125" style="361" customWidth="1"/>
    <col min="15" max="15" width="13.109375" style="361" customWidth="1"/>
    <col min="16" max="16" width="11.5546875" style="363" customWidth="1"/>
    <col min="17" max="17" width="9.33203125" style="361" customWidth="1"/>
    <col min="18" max="18" width="7.77734375" style="361" customWidth="1"/>
    <col min="19" max="19" width="12.5546875" style="361" customWidth="1"/>
    <col min="20" max="20" width="6.77734375" style="361" customWidth="1"/>
    <col min="21" max="21" width="6.21875" style="361" customWidth="1"/>
    <col min="22" max="22" width="5.88671875" style="361" customWidth="1"/>
    <col min="23" max="23" width="1.5546875" style="361" customWidth="1"/>
    <col min="24" max="24" width="9" style="361" bestFit="1" customWidth="1"/>
    <col min="25" max="25" width="12.44140625" style="361" customWidth="1"/>
    <col min="26" max="16384" width="9.77734375" style="361"/>
  </cols>
  <sheetData>
    <row r="1" spans="1:50" ht="17.25" customHeight="1" thickBot="1">
      <c r="A1" s="387" t="s">
        <v>928</v>
      </c>
      <c r="L1" s="1463" t="s">
        <v>319</v>
      </c>
      <c r="M1" s="1463"/>
      <c r="N1" s="1463"/>
      <c r="O1" s="362"/>
      <c r="AC1" s="363"/>
      <c r="AD1" s="364"/>
      <c r="AE1" s="364"/>
      <c r="AF1" s="364"/>
      <c r="AG1" s="364"/>
      <c r="AH1" s="364"/>
      <c r="AI1" s="364"/>
      <c r="AJ1" s="364"/>
      <c r="AK1" s="364"/>
      <c r="AL1" s="364"/>
      <c r="AM1" s="365"/>
      <c r="AN1" s="365"/>
      <c r="AO1" s="365"/>
      <c r="AP1" s="366"/>
      <c r="AQ1" s="367"/>
      <c r="AR1" s="368"/>
      <c r="AS1" s="368"/>
      <c r="AT1" s="368"/>
      <c r="AU1" s="368"/>
      <c r="AV1" s="368"/>
      <c r="AW1" s="368"/>
      <c r="AX1" s="368"/>
    </row>
    <row r="2" spans="1:50" ht="11.25" customHeight="1" thickTop="1" thickBot="1">
      <c r="B2" s="1465" t="s">
        <v>320</v>
      </c>
      <c r="C2" s="1466"/>
      <c r="D2" s="1467" t="s">
        <v>560</v>
      </c>
      <c r="E2" s="1468"/>
      <c r="F2" s="1468"/>
      <c r="G2" s="1466"/>
      <c r="H2" s="1469" t="s">
        <v>1</v>
      </c>
      <c r="I2" s="1469"/>
      <c r="J2" s="1469"/>
      <c r="K2" s="1469"/>
      <c r="L2" s="1469"/>
      <c r="M2" s="1469" t="s">
        <v>561</v>
      </c>
      <c r="N2" s="1470"/>
      <c r="O2" s="368"/>
      <c r="P2" s="369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3"/>
      <c r="AD2" s="364"/>
      <c r="AE2" s="364"/>
      <c r="AF2" s="364"/>
      <c r="AG2" s="364"/>
      <c r="AH2" s="364"/>
      <c r="AI2" s="364"/>
      <c r="AJ2" s="364"/>
      <c r="AK2" s="364"/>
      <c r="AL2" s="364"/>
      <c r="AM2" s="365"/>
      <c r="AN2" s="365"/>
      <c r="AO2" s="365"/>
      <c r="AP2" s="366"/>
      <c r="AQ2" s="367"/>
      <c r="AR2" s="368"/>
      <c r="AS2" s="368"/>
      <c r="AT2" s="368"/>
      <c r="AU2" s="368"/>
      <c r="AV2" s="368"/>
      <c r="AW2" s="368"/>
      <c r="AX2" s="368"/>
    </row>
    <row r="3" spans="1:50" ht="11.25" customHeight="1" thickTop="1">
      <c r="B3" s="1471" t="s">
        <v>321</v>
      </c>
      <c r="C3" s="1472"/>
      <c r="D3" s="1473" t="s">
        <v>562</v>
      </c>
      <c r="E3" s="1474"/>
      <c r="F3" s="1474"/>
      <c r="G3" s="1472"/>
      <c r="H3" s="1475">
        <v>16556789</v>
      </c>
      <c r="I3" s="1475"/>
      <c r="J3" s="1475"/>
      <c r="K3" s="1475"/>
      <c r="L3" s="1475"/>
      <c r="M3" s="1426"/>
      <c r="N3" s="1427"/>
      <c r="O3" s="370"/>
      <c r="P3" s="364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3"/>
      <c r="AD3" s="364"/>
      <c r="AE3" s="364"/>
      <c r="AF3" s="364"/>
      <c r="AG3" s="364"/>
      <c r="AH3" s="364"/>
      <c r="AI3" s="364"/>
      <c r="AJ3" s="364"/>
      <c r="AK3" s="364"/>
      <c r="AL3" s="364"/>
      <c r="AM3" s="365"/>
      <c r="AN3" s="365"/>
      <c r="AO3" s="365"/>
      <c r="AP3" s="366"/>
      <c r="AQ3" s="367"/>
      <c r="AR3" s="368"/>
      <c r="AS3" s="368"/>
      <c r="AT3" s="368"/>
      <c r="AU3" s="368"/>
      <c r="AV3" s="368"/>
      <c r="AW3" s="368"/>
      <c r="AX3" s="368"/>
    </row>
    <row r="4" spans="1:50" ht="11.25" customHeight="1">
      <c r="B4" s="1356" t="s">
        <v>244</v>
      </c>
      <c r="C4" s="1357"/>
      <c r="D4" s="1358" t="s">
        <v>562</v>
      </c>
      <c r="E4" s="1359"/>
      <c r="F4" s="1359"/>
      <c r="G4" s="1360"/>
      <c r="H4" s="1450">
        <v>36412704</v>
      </c>
      <c r="I4" s="1451"/>
      <c r="J4" s="1451"/>
      <c r="K4" s="1451"/>
      <c r="L4" s="1452"/>
      <c r="M4" s="1362"/>
      <c r="N4" s="1363"/>
      <c r="O4" s="1430"/>
      <c r="P4" s="1430"/>
      <c r="Q4" s="1430"/>
      <c r="R4" s="143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63"/>
      <c r="AD4" s="364"/>
      <c r="AE4" s="364"/>
      <c r="AF4" s="364"/>
      <c r="AG4" s="364"/>
      <c r="AH4" s="364"/>
      <c r="AI4" s="364"/>
      <c r="AJ4" s="364"/>
      <c r="AK4" s="364"/>
      <c r="AL4" s="364"/>
      <c r="AM4" s="365"/>
      <c r="AN4" s="365"/>
      <c r="AO4" s="365"/>
      <c r="AP4" s="366"/>
      <c r="AQ4" s="367"/>
      <c r="AR4" s="368"/>
      <c r="AS4" s="368"/>
      <c r="AT4" s="368"/>
      <c r="AU4" s="368"/>
      <c r="AV4" s="368"/>
      <c r="AW4" s="368"/>
      <c r="AX4" s="368"/>
    </row>
    <row r="5" spans="1:50" ht="11.25" customHeight="1">
      <c r="B5" s="1438" t="s">
        <v>322</v>
      </c>
      <c r="C5" s="1360"/>
      <c r="D5" s="1358" t="s">
        <v>562</v>
      </c>
      <c r="E5" s="1359"/>
      <c r="F5" s="1359"/>
      <c r="G5" s="1360"/>
      <c r="H5" s="1464">
        <v>18799277</v>
      </c>
      <c r="I5" s="1464"/>
      <c r="J5" s="1464"/>
      <c r="K5" s="1464"/>
      <c r="L5" s="1464"/>
      <c r="M5" s="1362"/>
      <c r="N5" s="1363"/>
      <c r="O5" s="1430"/>
      <c r="P5" s="1430"/>
      <c r="Q5" s="1430"/>
      <c r="R5" s="143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63"/>
      <c r="AD5" s="364"/>
      <c r="AE5" s="364"/>
      <c r="AF5" s="364"/>
      <c r="AG5" s="364"/>
      <c r="AH5" s="364"/>
      <c r="AI5" s="364"/>
      <c r="AJ5" s="364"/>
      <c r="AK5" s="364"/>
      <c r="AL5" s="364"/>
      <c r="AM5" s="365"/>
      <c r="AN5" s="365"/>
      <c r="AO5" s="365"/>
      <c r="AP5" s="366"/>
      <c r="AQ5" s="367"/>
      <c r="AR5" s="368"/>
      <c r="AS5" s="368"/>
      <c r="AT5" s="368"/>
      <c r="AU5" s="368"/>
      <c r="AV5" s="368"/>
      <c r="AW5" s="368"/>
      <c r="AX5" s="368"/>
    </row>
    <row r="6" spans="1:50" ht="11.25" customHeight="1">
      <c r="B6" s="1438" t="s">
        <v>323</v>
      </c>
      <c r="C6" s="1360"/>
      <c r="D6" s="1358" t="s">
        <v>562</v>
      </c>
      <c r="E6" s="1359"/>
      <c r="F6" s="1359"/>
      <c r="G6" s="1360"/>
      <c r="H6" s="1450">
        <v>21052054</v>
      </c>
      <c r="I6" s="1451"/>
      <c r="J6" s="1451"/>
      <c r="K6" s="1451"/>
      <c r="L6" s="1452"/>
      <c r="M6" s="1362"/>
      <c r="N6" s="1363"/>
      <c r="O6" s="1430"/>
      <c r="P6" s="1430"/>
      <c r="Q6" s="1430"/>
      <c r="R6" s="143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63"/>
      <c r="AD6" s="364"/>
      <c r="AE6" s="364"/>
      <c r="AF6" s="364"/>
      <c r="AG6" s="364"/>
      <c r="AH6" s="364"/>
      <c r="AI6" s="364"/>
      <c r="AJ6" s="364"/>
      <c r="AK6" s="364"/>
      <c r="AL6" s="364"/>
      <c r="AM6" s="365"/>
      <c r="AN6" s="365"/>
      <c r="AO6" s="365"/>
      <c r="AP6" s="366"/>
      <c r="AQ6" s="367"/>
      <c r="AR6" s="368"/>
      <c r="AS6" s="368"/>
      <c r="AT6" s="368"/>
      <c r="AU6" s="368"/>
      <c r="AV6" s="368"/>
      <c r="AW6" s="368"/>
      <c r="AX6" s="368"/>
    </row>
    <row r="7" spans="1:50" ht="11.25" customHeight="1">
      <c r="B7" s="1438" t="s">
        <v>324</v>
      </c>
      <c r="C7" s="1360"/>
      <c r="D7" s="1358" t="s">
        <v>562</v>
      </c>
      <c r="E7" s="1359"/>
      <c r="F7" s="1359"/>
      <c r="G7" s="1360"/>
      <c r="H7" s="1464">
        <v>210463865</v>
      </c>
      <c r="I7" s="1464"/>
      <c r="J7" s="1464"/>
      <c r="K7" s="1464"/>
      <c r="L7" s="1464"/>
      <c r="M7" s="1362"/>
      <c r="N7" s="1363"/>
      <c r="O7" s="1430"/>
      <c r="P7" s="1430"/>
      <c r="Q7" s="1430"/>
      <c r="R7" s="143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63"/>
      <c r="AD7" s="364"/>
      <c r="AE7" s="364"/>
      <c r="AF7" s="364"/>
      <c r="AG7" s="364"/>
      <c r="AH7" s="364"/>
      <c r="AI7" s="364"/>
      <c r="AJ7" s="364"/>
      <c r="AK7" s="364"/>
      <c r="AL7" s="364"/>
      <c r="AM7" s="365"/>
      <c r="AN7" s="365"/>
      <c r="AO7" s="365"/>
      <c r="AP7" s="366"/>
      <c r="AQ7" s="367"/>
      <c r="AR7" s="368"/>
      <c r="AS7" s="368"/>
      <c r="AT7" s="368"/>
      <c r="AU7" s="368"/>
      <c r="AV7" s="368"/>
      <c r="AW7" s="368"/>
      <c r="AX7" s="368"/>
    </row>
    <row r="8" spans="1:50" ht="11.25" customHeight="1">
      <c r="B8" s="1438" t="s">
        <v>325</v>
      </c>
      <c r="C8" s="1360"/>
      <c r="D8" s="1358" t="s">
        <v>562</v>
      </c>
      <c r="E8" s="1359"/>
      <c r="F8" s="1359"/>
      <c r="G8" s="1360"/>
      <c r="H8" s="1450">
        <v>30823174</v>
      </c>
      <c r="I8" s="1451"/>
      <c r="J8" s="1451"/>
      <c r="K8" s="1451"/>
      <c r="L8" s="1452"/>
      <c r="M8" s="1362"/>
      <c r="N8" s="1363"/>
      <c r="O8" s="370"/>
      <c r="P8" s="371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63"/>
      <c r="AD8" s="364"/>
      <c r="AE8" s="364"/>
      <c r="AF8" s="364"/>
      <c r="AG8" s="364"/>
      <c r="AH8" s="364"/>
      <c r="AI8" s="364"/>
      <c r="AJ8" s="364"/>
      <c r="AK8" s="364"/>
      <c r="AL8" s="364"/>
      <c r="AM8" s="365"/>
      <c r="AN8" s="365"/>
      <c r="AO8" s="365"/>
      <c r="AP8" s="366"/>
      <c r="AQ8" s="367"/>
      <c r="AR8" s="368"/>
      <c r="AS8" s="368"/>
      <c r="AT8" s="368"/>
      <c r="AU8" s="368"/>
      <c r="AV8" s="368"/>
      <c r="AW8" s="368"/>
      <c r="AX8" s="368"/>
    </row>
    <row r="9" spans="1:50" ht="11.25" customHeight="1">
      <c r="B9" s="1438" t="s">
        <v>324</v>
      </c>
      <c r="C9" s="1360"/>
      <c r="D9" s="1358" t="s">
        <v>563</v>
      </c>
      <c r="E9" s="1359"/>
      <c r="F9" s="1359"/>
      <c r="G9" s="1360"/>
      <c r="H9" s="1449">
        <v>14263646</v>
      </c>
      <c r="I9" s="1449"/>
      <c r="J9" s="1449"/>
      <c r="K9" s="1449"/>
      <c r="L9" s="1449"/>
      <c r="M9" s="1362"/>
      <c r="N9" s="1363"/>
      <c r="O9" s="370"/>
      <c r="P9" s="371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63"/>
      <c r="AD9" s="364"/>
      <c r="AE9" s="364"/>
      <c r="AF9" s="364"/>
      <c r="AG9" s="364"/>
      <c r="AH9" s="364"/>
      <c r="AI9" s="364"/>
      <c r="AJ9" s="364"/>
      <c r="AK9" s="364"/>
      <c r="AL9" s="364"/>
      <c r="AM9" s="365"/>
      <c r="AN9" s="365"/>
      <c r="AO9" s="365"/>
      <c r="AP9" s="366"/>
      <c r="AQ9" s="367"/>
      <c r="AR9" s="368"/>
      <c r="AS9" s="368"/>
      <c r="AT9" s="368"/>
      <c r="AU9" s="368"/>
      <c r="AV9" s="368"/>
      <c r="AW9" s="368"/>
      <c r="AX9" s="368"/>
    </row>
    <row r="10" spans="1:50" ht="11.25" customHeight="1">
      <c r="B10" s="1437" t="s">
        <v>324</v>
      </c>
      <c r="C10" s="1391"/>
      <c r="D10" s="1447" t="s">
        <v>326</v>
      </c>
      <c r="E10" s="1390"/>
      <c r="F10" s="1390"/>
      <c r="G10" s="1391"/>
      <c r="H10" s="1439">
        <v>107165</v>
      </c>
      <c r="I10" s="1440"/>
      <c r="J10" s="1440"/>
      <c r="K10" s="1440"/>
      <c r="L10" s="1441"/>
      <c r="M10" s="1442"/>
      <c r="N10" s="1443"/>
      <c r="O10" s="370"/>
      <c r="P10" s="371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63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65"/>
      <c r="AO10" s="365"/>
      <c r="AP10" s="366"/>
      <c r="AQ10" s="367"/>
      <c r="AR10" s="368"/>
      <c r="AS10" s="368"/>
      <c r="AT10" s="368"/>
      <c r="AU10" s="368"/>
      <c r="AV10" s="368"/>
      <c r="AW10" s="368"/>
      <c r="AX10" s="368"/>
    </row>
    <row r="11" spans="1:50" ht="11.25" customHeight="1">
      <c r="B11" s="1438" t="s">
        <v>324</v>
      </c>
      <c r="C11" s="1360"/>
      <c r="D11" s="1358" t="s">
        <v>564</v>
      </c>
      <c r="E11" s="1359"/>
      <c r="F11" s="1359"/>
      <c r="G11" s="1360"/>
      <c r="H11" s="1450">
        <v>47439177</v>
      </c>
      <c r="I11" s="1451"/>
      <c r="J11" s="1451"/>
      <c r="K11" s="1451"/>
      <c r="L11" s="1452"/>
      <c r="M11" s="1377"/>
      <c r="N11" s="1378"/>
      <c r="O11" s="370"/>
      <c r="P11" s="371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63"/>
      <c r="AD11" s="364"/>
      <c r="AE11" s="364"/>
      <c r="AF11" s="364"/>
      <c r="AG11" s="364"/>
      <c r="AH11" s="364"/>
      <c r="AI11" s="364"/>
      <c r="AJ11" s="364"/>
      <c r="AK11" s="364"/>
      <c r="AL11" s="364"/>
      <c r="AM11" s="365"/>
      <c r="AN11" s="365"/>
      <c r="AO11" s="365"/>
      <c r="AP11" s="366"/>
      <c r="AQ11" s="367"/>
      <c r="AR11" s="528"/>
      <c r="AS11" s="528"/>
      <c r="AT11" s="528"/>
      <c r="AU11" s="528"/>
      <c r="AV11" s="528"/>
      <c r="AW11" s="528"/>
      <c r="AX11" s="528"/>
    </row>
    <row r="12" spans="1:50" ht="11.25" customHeight="1" thickBot="1">
      <c r="B12" s="1437" t="s">
        <v>324</v>
      </c>
      <c r="C12" s="1391"/>
      <c r="D12" s="1447" t="s">
        <v>507</v>
      </c>
      <c r="E12" s="1390"/>
      <c r="F12" s="1390"/>
      <c r="G12" s="1391"/>
      <c r="H12" s="1439">
        <v>50805952</v>
      </c>
      <c r="I12" s="1440"/>
      <c r="J12" s="1440"/>
      <c r="K12" s="1440"/>
      <c r="L12" s="1441"/>
      <c r="M12" s="1442"/>
      <c r="N12" s="1443"/>
      <c r="O12" s="370"/>
      <c r="P12" s="371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63"/>
      <c r="AD12" s="364"/>
      <c r="AE12" s="364"/>
      <c r="AF12" s="364"/>
      <c r="AG12" s="364"/>
      <c r="AH12" s="364"/>
      <c r="AI12" s="364"/>
      <c r="AJ12" s="364"/>
      <c r="AK12" s="364"/>
      <c r="AL12" s="364"/>
      <c r="AM12" s="365"/>
      <c r="AN12" s="365"/>
      <c r="AO12" s="365"/>
      <c r="AP12" s="366"/>
      <c r="AQ12" s="367"/>
      <c r="AR12" s="528"/>
      <c r="AS12" s="528"/>
      <c r="AT12" s="528"/>
      <c r="AU12" s="528"/>
      <c r="AV12" s="528"/>
      <c r="AW12" s="528"/>
      <c r="AX12" s="528"/>
    </row>
    <row r="13" spans="1:50" ht="11.25" customHeight="1" thickBot="1">
      <c r="B13" s="1381" t="s">
        <v>327</v>
      </c>
      <c r="C13" s="1382"/>
      <c r="D13" s="1382"/>
      <c r="E13" s="1382"/>
      <c r="F13" s="1382"/>
      <c r="G13" s="1383"/>
      <c r="H13" s="1400">
        <f>SUM(H3:L12)</f>
        <v>446723803</v>
      </c>
      <c r="I13" s="1401"/>
      <c r="J13" s="1401"/>
      <c r="K13" s="1401"/>
      <c r="L13" s="1402"/>
      <c r="M13" s="1445"/>
      <c r="N13" s="1446"/>
      <c r="O13" s="370"/>
      <c r="P13" s="371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63"/>
      <c r="AD13" s="364"/>
      <c r="AE13" s="364"/>
      <c r="AF13" s="364"/>
      <c r="AG13" s="364"/>
      <c r="AH13" s="364"/>
      <c r="AI13" s="364"/>
      <c r="AJ13" s="364"/>
      <c r="AK13" s="364"/>
      <c r="AL13" s="364"/>
      <c r="AM13" s="365"/>
      <c r="AN13" s="365"/>
      <c r="AO13" s="365"/>
      <c r="AP13" s="366"/>
      <c r="AQ13" s="367"/>
      <c r="AR13" s="368"/>
      <c r="AS13" s="368"/>
      <c r="AT13" s="368"/>
      <c r="AU13" s="368"/>
      <c r="AV13" s="368"/>
      <c r="AW13" s="368"/>
      <c r="AX13" s="368"/>
    </row>
    <row r="14" spans="1:50" ht="11.25" customHeight="1">
      <c r="B14" s="1387" t="s">
        <v>324</v>
      </c>
      <c r="C14" s="1388"/>
      <c r="D14" s="1447" t="s">
        <v>328</v>
      </c>
      <c r="E14" s="1390"/>
      <c r="F14" s="1390"/>
      <c r="G14" s="1391"/>
      <c r="H14" s="1444">
        <v>558205957</v>
      </c>
      <c r="I14" s="1444"/>
      <c r="J14" s="1444"/>
      <c r="K14" s="1444"/>
      <c r="L14" s="1444"/>
      <c r="M14" s="1426" t="s">
        <v>329</v>
      </c>
      <c r="N14" s="1427"/>
      <c r="O14" s="370"/>
      <c r="P14" s="371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63"/>
      <c r="AD14" s="364"/>
      <c r="AE14" s="364"/>
      <c r="AF14" s="364"/>
      <c r="AG14" s="364"/>
      <c r="AH14" s="364"/>
      <c r="AI14" s="364"/>
      <c r="AJ14" s="364"/>
      <c r="AK14" s="364"/>
      <c r="AL14" s="364"/>
      <c r="AM14" s="365"/>
      <c r="AN14" s="365"/>
      <c r="AO14" s="365"/>
      <c r="AP14" s="366"/>
      <c r="AQ14" s="367"/>
      <c r="AR14" s="368"/>
      <c r="AS14" s="368"/>
      <c r="AT14" s="368"/>
      <c r="AU14" s="368"/>
      <c r="AV14" s="368"/>
      <c r="AW14" s="368"/>
      <c r="AX14" s="368"/>
    </row>
    <row r="15" spans="1:50" ht="11.25" customHeight="1">
      <c r="B15" s="1356" t="s">
        <v>324</v>
      </c>
      <c r="C15" s="1431"/>
      <c r="D15" s="1358" t="s">
        <v>328</v>
      </c>
      <c r="E15" s="1432"/>
      <c r="F15" s="1432"/>
      <c r="G15" s="1431"/>
      <c r="H15" s="1407">
        <v>7723918</v>
      </c>
      <c r="I15" s="1433"/>
      <c r="J15" s="1433"/>
      <c r="K15" s="1433"/>
      <c r="L15" s="1434"/>
      <c r="M15" s="1435" t="s">
        <v>565</v>
      </c>
      <c r="N15" s="1436"/>
      <c r="O15" s="360"/>
      <c r="P15" s="372"/>
      <c r="Q15" s="373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3"/>
      <c r="AD15" s="364"/>
      <c r="AE15" s="364"/>
      <c r="AF15" s="364"/>
      <c r="AG15" s="364"/>
      <c r="AH15" s="364"/>
      <c r="AI15" s="364"/>
      <c r="AJ15" s="364"/>
      <c r="AK15" s="364"/>
      <c r="AL15" s="364"/>
      <c r="AM15" s="365"/>
      <c r="AN15" s="365"/>
      <c r="AO15" s="365"/>
      <c r="AP15" s="366"/>
      <c r="AQ15" s="367"/>
      <c r="AR15" s="368"/>
      <c r="AS15" s="368"/>
      <c r="AT15" s="368"/>
      <c r="AU15" s="368"/>
      <c r="AV15" s="368"/>
      <c r="AW15" s="368"/>
      <c r="AX15" s="368"/>
    </row>
    <row r="16" spans="1:50" ht="11.25" customHeight="1">
      <c r="B16" s="1356" t="s">
        <v>324</v>
      </c>
      <c r="C16" s="1431"/>
      <c r="D16" s="1358" t="s">
        <v>328</v>
      </c>
      <c r="E16" s="1432"/>
      <c r="F16" s="1432"/>
      <c r="G16" s="1431"/>
      <c r="H16" s="1407">
        <v>72469809</v>
      </c>
      <c r="I16" s="1433"/>
      <c r="J16" s="1433"/>
      <c r="K16" s="1433"/>
      <c r="L16" s="1434"/>
      <c r="M16" s="1435" t="s">
        <v>903</v>
      </c>
      <c r="N16" s="1436"/>
      <c r="O16" s="360"/>
      <c r="P16" s="372"/>
      <c r="Q16" s="373"/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363"/>
      <c r="AD16" s="364"/>
      <c r="AE16" s="364"/>
      <c r="AF16" s="364"/>
      <c r="AG16" s="364"/>
      <c r="AH16" s="364"/>
      <c r="AI16" s="364"/>
      <c r="AJ16" s="364"/>
      <c r="AK16" s="364"/>
      <c r="AL16" s="364"/>
      <c r="AM16" s="365"/>
      <c r="AN16" s="365"/>
      <c r="AO16" s="365"/>
      <c r="AP16" s="366"/>
      <c r="AQ16" s="367"/>
      <c r="AR16" s="730"/>
      <c r="AS16" s="730"/>
      <c r="AT16" s="730"/>
      <c r="AU16" s="730"/>
      <c r="AV16" s="730"/>
      <c r="AW16" s="730"/>
      <c r="AX16" s="730"/>
    </row>
    <row r="17" spans="1:50" ht="11.25" customHeight="1">
      <c r="B17" s="1356" t="s">
        <v>324</v>
      </c>
      <c r="C17" s="1357"/>
      <c r="D17" s="1448" t="s">
        <v>330</v>
      </c>
      <c r="E17" s="1359"/>
      <c r="F17" s="1359"/>
      <c r="G17" s="1360"/>
      <c r="H17" s="1407">
        <v>272619000</v>
      </c>
      <c r="I17" s="1408"/>
      <c r="J17" s="1408"/>
      <c r="K17" s="1408"/>
      <c r="L17" s="1409"/>
      <c r="M17" s="1362" t="s">
        <v>331</v>
      </c>
      <c r="N17" s="1363"/>
      <c r="P17" s="374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3"/>
      <c r="AD17" s="364"/>
      <c r="AE17" s="364"/>
      <c r="AF17" s="364"/>
      <c r="AG17" s="364"/>
      <c r="AH17" s="364"/>
      <c r="AI17" s="364"/>
      <c r="AJ17" s="364"/>
      <c r="AK17" s="364"/>
      <c r="AL17" s="364"/>
      <c r="AM17" s="365"/>
      <c r="AN17" s="365"/>
      <c r="AO17" s="365"/>
      <c r="AP17" s="366"/>
      <c r="AQ17" s="367"/>
      <c r="AR17" s="368"/>
      <c r="AS17" s="368"/>
      <c r="AT17" s="368"/>
      <c r="AU17" s="368"/>
      <c r="AV17" s="368"/>
      <c r="AW17" s="368"/>
      <c r="AX17" s="368"/>
    </row>
    <row r="18" spans="1:50" ht="11.25" customHeight="1">
      <c r="B18" s="1356" t="s">
        <v>244</v>
      </c>
      <c r="C18" s="1357"/>
      <c r="D18" s="1358" t="s">
        <v>571</v>
      </c>
      <c r="E18" s="1359"/>
      <c r="F18" s="1359"/>
      <c r="G18" s="1360"/>
      <c r="H18" s="1407">
        <v>33755233</v>
      </c>
      <c r="I18" s="1408"/>
      <c r="J18" s="1408"/>
      <c r="K18" s="1408"/>
      <c r="L18" s="1409"/>
      <c r="M18" s="1362" t="s">
        <v>854</v>
      </c>
      <c r="N18" s="1363"/>
      <c r="P18" s="372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3"/>
      <c r="AD18" s="364"/>
      <c r="AE18" s="364"/>
      <c r="AF18" s="364"/>
      <c r="AG18" s="364"/>
      <c r="AH18" s="364"/>
      <c r="AI18" s="364"/>
      <c r="AJ18" s="364"/>
      <c r="AK18" s="364"/>
      <c r="AL18" s="364"/>
      <c r="AM18" s="365"/>
      <c r="AN18" s="365"/>
      <c r="AO18" s="365"/>
      <c r="AP18" s="366"/>
      <c r="AQ18" s="367"/>
      <c r="AR18" s="368"/>
      <c r="AS18" s="368"/>
      <c r="AT18" s="368"/>
      <c r="AU18" s="368"/>
      <c r="AV18" s="368"/>
      <c r="AW18" s="368"/>
      <c r="AX18" s="368"/>
    </row>
    <row r="19" spans="1:50" ht="11.25" customHeight="1">
      <c r="B19" s="1356" t="s">
        <v>244</v>
      </c>
      <c r="C19" s="1357"/>
      <c r="D19" s="1358" t="s">
        <v>330</v>
      </c>
      <c r="E19" s="1359"/>
      <c r="F19" s="1359"/>
      <c r="G19" s="1360"/>
      <c r="H19" s="1407">
        <v>29225350</v>
      </c>
      <c r="I19" s="1408"/>
      <c r="J19" s="1408"/>
      <c r="K19" s="1408"/>
      <c r="L19" s="1409"/>
      <c r="M19" s="1362" t="s">
        <v>858</v>
      </c>
      <c r="N19" s="1363"/>
      <c r="P19" s="372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363"/>
      <c r="AD19" s="364"/>
      <c r="AE19" s="364"/>
      <c r="AF19" s="364"/>
      <c r="AG19" s="364"/>
      <c r="AH19" s="364"/>
      <c r="AI19" s="364"/>
      <c r="AJ19" s="364"/>
      <c r="AK19" s="364"/>
      <c r="AL19" s="364"/>
      <c r="AM19" s="365"/>
      <c r="AN19" s="365"/>
      <c r="AO19" s="365"/>
      <c r="AP19" s="366"/>
      <c r="AQ19" s="367"/>
      <c r="AR19" s="531"/>
      <c r="AS19" s="531"/>
      <c r="AT19" s="531"/>
      <c r="AU19" s="531"/>
      <c r="AV19" s="531"/>
      <c r="AW19" s="531"/>
      <c r="AX19" s="531"/>
    </row>
    <row r="20" spans="1:50" ht="11.25" customHeight="1">
      <c r="B20" s="1356" t="s">
        <v>244</v>
      </c>
      <c r="C20" s="1357"/>
      <c r="D20" s="1358" t="s">
        <v>330</v>
      </c>
      <c r="E20" s="1359"/>
      <c r="F20" s="1359"/>
      <c r="G20" s="1360"/>
      <c r="H20" s="1407">
        <v>15101700</v>
      </c>
      <c r="I20" s="1408"/>
      <c r="J20" s="1408"/>
      <c r="K20" s="1408"/>
      <c r="L20" s="1409"/>
      <c r="M20" s="1453" t="s">
        <v>901</v>
      </c>
      <c r="N20" s="1363"/>
      <c r="P20" s="372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363"/>
      <c r="AD20" s="364"/>
      <c r="AE20" s="364"/>
      <c r="AF20" s="364"/>
      <c r="AG20" s="364"/>
      <c r="AH20" s="364"/>
      <c r="AI20" s="364"/>
      <c r="AJ20" s="364"/>
      <c r="AK20" s="364"/>
      <c r="AL20" s="364"/>
      <c r="AM20" s="365"/>
      <c r="AN20" s="365"/>
      <c r="AO20" s="365"/>
      <c r="AP20" s="366"/>
      <c r="AQ20" s="367"/>
      <c r="AR20" s="714"/>
      <c r="AS20" s="714"/>
      <c r="AT20" s="714"/>
      <c r="AU20" s="714"/>
      <c r="AV20" s="714"/>
      <c r="AW20" s="714"/>
      <c r="AX20" s="714"/>
    </row>
    <row r="21" spans="1:50" ht="11.25" customHeight="1">
      <c r="B21" s="1356" t="s">
        <v>244</v>
      </c>
      <c r="C21" s="1357"/>
      <c r="D21" s="1358" t="s">
        <v>328</v>
      </c>
      <c r="E21" s="1359"/>
      <c r="F21" s="1359"/>
      <c r="G21" s="1360"/>
      <c r="H21" s="1407">
        <v>30466383</v>
      </c>
      <c r="I21" s="1408"/>
      <c r="J21" s="1408"/>
      <c r="K21" s="1408"/>
      <c r="L21" s="1409"/>
      <c r="M21" s="1377" t="s">
        <v>855</v>
      </c>
      <c r="N21" s="1378"/>
      <c r="P21" s="372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3"/>
      <c r="AD21" s="364"/>
      <c r="AE21" s="364"/>
      <c r="AF21" s="364"/>
      <c r="AG21" s="364"/>
      <c r="AH21" s="364"/>
      <c r="AI21" s="364"/>
      <c r="AJ21" s="364"/>
      <c r="AK21" s="364"/>
      <c r="AL21" s="364"/>
      <c r="AM21" s="365"/>
      <c r="AN21" s="365"/>
      <c r="AO21" s="365"/>
      <c r="AP21" s="366"/>
      <c r="AQ21" s="367"/>
      <c r="AR21" s="368"/>
      <c r="AS21" s="368"/>
      <c r="AT21" s="368"/>
      <c r="AU21" s="368"/>
      <c r="AV21" s="368"/>
      <c r="AW21" s="368"/>
      <c r="AX21" s="368"/>
    </row>
    <row r="22" spans="1:50" ht="11.25" customHeight="1">
      <c r="B22" s="1356" t="s">
        <v>244</v>
      </c>
      <c r="C22" s="1357"/>
      <c r="D22" s="1358" t="s">
        <v>568</v>
      </c>
      <c r="E22" s="1359"/>
      <c r="F22" s="1359"/>
      <c r="G22" s="1360"/>
      <c r="H22" s="1361">
        <v>219563000</v>
      </c>
      <c r="I22" s="1361"/>
      <c r="J22" s="1361"/>
      <c r="K22" s="1361"/>
      <c r="L22" s="1361"/>
      <c r="M22" s="1362" t="s">
        <v>856</v>
      </c>
      <c r="N22" s="1363"/>
      <c r="O22" s="362"/>
      <c r="AC22" s="363"/>
      <c r="AD22" s="364"/>
      <c r="AE22" s="364"/>
      <c r="AF22" s="364"/>
      <c r="AG22" s="364"/>
      <c r="AH22" s="364"/>
      <c r="AI22" s="364"/>
      <c r="AJ22" s="364"/>
      <c r="AK22" s="364"/>
      <c r="AL22" s="364"/>
      <c r="AM22" s="365"/>
      <c r="AN22" s="365"/>
      <c r="AO22" s="365"/>
      <c r="AP22" s="366"/>
      <c r="AQ22" s="367"/>
      <c r="AR22" s="368"/>
      <c r="AS22" s="368"/>
      <c r="AT22" s="368"/>
      <c r="AU22" s="368"/>
      <c r="AV22" s="368"/>
      <c r="AW22" s="368"/>
      <c r="AX22" s="368"/>
    </row>
    <row r="23" spans="1:50" ht="11.25" customHeight="1">
      <c r="B23" s="1356" t="s">
        <v>244</v>
      </c>
      <c r="C23" s="1357"/>
      <c r="D23" s="1358" t="s">
        <v>568</v>
      </c>
      <c r="E23" s="1359"/>
      <c r="F23" s="1359"/>
      <c r="G23" s="1360"/>
      <c r="H23" s="1361">
        <v>60910372</v>
      </c>
      <c r="I23" s="1361"/>
      <c r="J23" s="1361"/>
      <c r="K23" s="1361"/>
      <c r="L23" s="1361"/>
      <c r="M23" s="1362" t="s">
        <v>902</v>
      </c>
      <c r="N23" s="1363"/>
      <c r="O23" s="731"/>
      <c r="AC23" s="363"/>
      <c r="AD23" s="364"/>
      <c r="AE23" s="364"/>
      <c r="AF23" s="364"/>
      <c r="AG23" s="364"/>
      <c r="AH23" s="364"/>
      <c r="AI23" s="364"/>
      <c r="AJ23" s="364"/>
      <c r="AK23" s="364"/>
      <c r="AL23" s="364"/>
      <c r="AM23" s="365"/>
      <c r="AN23" s="365"/>
      <c r="AO23" s="365"/>
      <c r="AP23" s="366"/>
      <c r="AQ23" s="367"/>
      <c r="AR23" s="730"/>
      <c r="AS23" s="730"/>
      <c r="AT23" s="730"/>
      <c r="AU23" s="730"/>
      <c r="AV23" s="730"/>
      <c r="AW23" s="730"/>
      <c r="AX23" s="730"/>
    </row>
    <row r="24" spans="1:50" ht="11.25" customHeight="1">
      <c r="B24" s="1356" t="s">
        <v>567</v>
      </c>
      <c r="C24" s="1357"/>
      <c r="D24" s="1358" t="s">
        <v>568</v>
      </c>
      <c r="E24" s="1359"/>
      <c r="F24" s="1359"/>
      <c r="G24" s="1360"/>
      <c r="H24" s="1361">
        <v>190052181</v>
      </c>
      <c r="I24" s="1361"/>
      <c r="J24" s="1361"/>
      <c r="K24" s="1361"/>
      <c r="L24" s="1361"/>
      <c r="M24" s="1377" t="s">
        <v>569</v>
      </c>
      <c r="N24" s="1378"/>
      <c r="O24" s="362"/>
      <c r="AC24" s="363"/>
      <c r="AD24" s="364"/>
      <c r="AE24" s="364"/>
      <c r="AF24" s="364"/>
      <c r="AG24" s="364"/>
      <c r="AH24" s="364"/>
      <c r="AI24" s="364"/>
      <c r="AJ24" s="364"/>
      <c r="AK24" s="364"/>
      <c r="AL24" s="364"/>
      <c r="AM24" s="365"/>
      <c r="AN24" s="365"/>
      <c r="AO24" s="365"/>
      <c r="AP24" s="366"/>
      <c r="AQ24" s="367"/>
      <c r="AR24" s="368"/>
      <c r="AS24" s="368"/>
      <c r="AT24" s="368"/>
      <c r="AU24" s="368"/>
      <c r="AV24" s="368"/>
      <c r="AW24" s="368"/>
      <c r="AX24" s="368"/>
    </row>
    <row r="25" spans="1:50" ht="11.25" customHeight="1" thickBot="1">
      <c r="B25" s="1387" t="s">
        <v>570</v>
      </c>
      <c r="C25" s="1388"/>
      <c r="D25" s="1389" t="s">
        <v>571</v>
      </c>
      <c r="E25" s="1390"/>
      <c r="F25" s="1390"/>
      <c r="G25" s="1391"/>
      <c r="H25" s="1384">
        <v>188586601</v>
      </c>
      <c r="I25" s="1385"/>
      <c r="J25" s="1385"/>
      <c r="K25" s="1385"/>
      <c r="L25" s="1386"/>
      <c r="M25" s="1426" t="s">
        <v>572</v>
      </c>
      <c r="N25" s="1427"/>
      <c r="P25" s="372"/>
      <c r="Q25" s="373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3"/>
      <c r="AD25" s="364"/>
      <c r="AE25" s="364"/>
      <c r="AF25" s="364"/>
      <c r="AG25" s="364"/>
      <c r="AH25" s="364"/>
      <c r="AI25" s="364"/>
      <c r="AJ25" s="364"/>
      <c r="AK25" s="364"/>
      <c r="AL25" s="364"/>
      <c r="AM25" s="365"/>
      <c r="AN25" s="365"/>
      <c r="AO25" s="365"/>
      <c r="AP25" s="366"/>
      <c r="AQ25" s="367"/>
      <c r="AR25" s="368"/>
      <c r="AS25" s="368"/>
      <c r="AT25" s="368"/>
      <c r="AU25" s="368"/>
      <c r="AV25" s="368"/>
      <c r="AW25" s="368"/>
      <c r="AX25" s="368"/>
    </row>
    <row r="26" spans="1:50" ht="11.25" customHeight="1" thickBot="1">
      <c r="B26" s="1381" t="s">
        <v>573</v>
      </c>
      <c r="C26" s="1382"/>
      <c r="D26" s="1382"/>
      <c r="E26" s="1382"/>
      <c r="F26" s="1382"/>
      <c r="G26" s="1383"/>
      <c r="H26" s="1400">
        <f>SUM(H14:L25)</f>
        <v>1678679504</v>
      </c>
      <c r="I26" s="1401"/>
      <c r="J26" s="1401"/>
      <c r="K26" s="1401"/>
      <c r="L26" s="1402"/>
      <c r="M26" s="1364"/>
      <c r="N26" s="1365"/>
      <c r="O26" s="362"/>
      <c r="AC26" s="363"/>
      <c r="AD26" s="364"/>
      <c r="AE26" s="364"/>
      <c r="AF26" s="364"/>
      <c r="AG26" s="364"/>
      <c r="AH26" s="364"/>
      <c r="AI26" s="364"/>
      <c r="AJ26" s="364"/>
      <c r="AK26" s="364"/>
      <c r="AL26" s="364"/>
      <c r="AM26" s="365"/>
      <c r="AN26" s="365"/>
      <c r="AO26" s="365"/>
      <c r="AP26" s="366"/>
      <c r="AQ26" s="367"/>
      <c r="AR26" s="368"/>
      <c r="AS26" s="368"/>
      <c r="AT26" s="368"/>
      <c r="AU26" s="368"/>
      <c r="AV26" s="368"/>
      <c r="AW26" s="368"/>
      <c r="AX26" s="368"/>
    </row>
    <row r="27" spans="1:50" ht="11.25" customHeight="1" thickBot="1">
      <c r="B27" s="1387" t="s">
        <v>244</v>
      </c>
      <c r="C27" s="1388"/>
      <c r="D27" s="1366" t="s">
        <v>574</v>
      </c>
      <c r="E27" s="1367"/>
      <c r="F27" s="1367"/>
      <c r="G27" s="1368"/>
      <c r="H27" s="1392">
        <v>15000000</v>
      </c>
      <c r="I27" s="1392"/>
      <c r="J27" s="1392"/>
      <c r="K27" s="1392"/>
      <c r="L27" s="1392"/>
      <c r="M27" s="1366" t="s">
        <v>857</v>
      </c>
      <c r="N27" s="1483"/>
      <c r="O27" s="1476"/>
      <c r="P27" s="1476"/>
      <c r="AC27" s="363"/>
      <c r="AD27" s="364"/>
      <c r="AE27" s="364"/>
      <c r="AF27" s="364"/>
      <c r="AG27" s="364"/>
      <c r="AH27" s="364"/>
      <c r="AI27" s="364"/>
      <c r="AJ27" s="364"/>
      <c r="AK27" s="364"/>
      <c r="AL27" s="364"/>
      <c r="AM27" s="365"/>
      <c r="AN27" s="365"/>
      <c r="AO27" s="365"/>
      <c r="AP27" s="366"/>
      <c r="AQ27" s="367"/>
      <c r="AR27" s="368"/>
      <c r="AS27" s="368"/>
      <c r="AT27" s="368"/>
      <c r="AU27" s="368"/>
      <c r="AV27" s="368"/>
      <c r="AW27" s="368"/>
      <c r="AX27" s="368"/>
    </row>
    <row r="28" spans="1:50" ht="11.25" customHeight="1" thickBot="1">
      <c r="B28" s="1484" t="s">
        <v>575</v>
      </c>
      <c r="C28" s="1485"/>
      <c r="D28" s="1485"/>
      <c r="E28" s="1485"/>
      <c r="F28" s="1485"/>
      <c r="G28" s="1486"/>
      <c r="H28" s="1489">
        <f>H13+H26+H27</f>
        <v>2140403307</v>
      </c>
      <c r="I28" s="1489"/>
      <c r="J28" s="1489"/>
      <c r="K28" s="1489"/>
      <c r="L28" s="1489"/>
      <c r="M28" s="1477"/>
      <c r="N28" s="1478"/>
      <c r="O28" s="375"/>
      <c r="P28" s="376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63"/>
      <c r="AD28" s="364"/>
      <c r="AE28" s="364"/>
      <c r="AF28" s="364"/>
      <c r="AG28" s="364"/>
      <c r="AH28" s="364"/>
      <c r="AI28" s="364"/>
      <c r="AJ28" s="364"/>
      <c r="AK28" s="364"/>
      <c r="AL28" s="364"/>
      <c r="AM28" s="365"/>
      <c r="AN28" s="365"/>
      <c r="AO28" s="365"/>
      <c r="AP28" s="366"/>
      <c r="AQ28" s="367"/>
      <c r="AR28" s="368"/>
      <c r="AS28" s="368"/>
      <c r="AT28" s="368"/>
      <c r="AU28" s="368"/>
      <c r="AV28" s="368"/>
      <c r="AW28" s="368"/>
      <c r="AX28" s="368"/>
    </row>
    <row r="29" spans="1:50" ht="11.25" customHeight="1" thickTop="1">
      <c r="O29" s="375"/>
      <c r="P29" s="376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63"/>
      <c r="AD29" s="364"/>
      <c r="AE29" s="364"/>
      <c r="AF29" s="364"/>
      <c r="AG29" s="364"/>
      <c r="AH29" s="364"/>
      <c r="AI29" s="364"/>
      <c r="AJ29" s="364"/>
      <c r="AK29" s="364"/>
      <c r="AL29" s="364"/>
      <c r="AM29" s="365"/>
      <c r="AN29" s="365"/>
      <c r="AO29" s="365"/>
      <c r="AP29" s="366"/>
      <c r="AQ29" s="367"/>
      <c r="AR29" s="368"/>
      <c r="AS29" s="368"/>
      <c r="AT29" s="368"/>
      <c r="AU29" s="368"/>
      <c r="AV29" s="368"/>
      <c r="AW29" s="368"/>
      <c r="AX29" s="368"/>
    </row>
    <row r="30" spans="1:50" ht="11.25" customHeight="1" thickBot="1">
      <c r="A30" s="387" t="s">
        <v>940</v>
      </c>
      <c r="L30" s="1488"/>
      <c r="M30" s="1488"/>
      <c r="N30" s="1488"/>
      <c r="O30" s="375"/>
      <c r="P30" s="376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63"/>
      <c r="AD30" s="364"/>
      <c r="AE30" s="364"/>
      <c r="AF30" s="364"/>
      <c r="AG30" s="364"/>
      <c r="AH30" s="364"/>
      <c r="AI30" s="364"/>
      <c r="AJ30" s="364"/>
      <c r="AK30" s="364"/>
      <c r="AL30" s="364"/>
      <c r="AM30" s="365"/>
      <c r="AN30" s="365"/>
      <c r="AO30" s="365"/>
      <c r="AP30" s="366"/>
      <c r="AQ30" s="367"/>
      <c r="AR30" s="368"/>
      <c r="AS30" s="368"/>
      <c r="AT30" s="368"/>
      <c r="AU30" s="368"/>
      <c r="AV30" s="368"/>
      <c r="AW30" s="368"/>
      <c r="AX30" s="368"/>
    </row>
    <row r="31" spans="1:50" ht="11.25" customHeight="1" thickTop="1" thickBot="1">
      <c r="B31" s="1456" t="s">
        <v>332</v>
      </c>
      <c r="C31" s="1371"/>
      <c r="D31" s="1370" t="s">
        <v>333</v>
      </c>
      <c r="E31" s="1371"/>
      <c r="F31" s="1370" t="s">
        <v>334</v>
      </c>
      <c r="G31" s="1372"/>
      <c r="H31" s="1371"/>
      <c r="I31" s="1481" t="s">
        <v>335</v>
      </c>
      <c r="J31" s="1481"/>
      <c r="K31" s="1481"/>
      <c r="L31" s="1481"/>
      <c r="M31" s="1481" t="s">
        <v>336</v>
      </c>
      <c r="N31" s="1482"/>
      <c r="O31" s="375"/>
      <c r="P31" s="376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63"/>
      <c r="AD31" s="364"/>
      <c r="AE31" s="364"/>
      <c r="AF31" s="364"/>
      <c r="AG31" s="364"/>
      <c r="AH31" s="364"/>
      <c r="AI31" s="364"/>
      <c r="AJ31" s="364"/>
      <c r="AK31" s="364"/>
      <c r="AL31" s="364"/>
      <c r="AM31" s="365"/>
      <c r="AN31" s="365"/>
      <c r="AO31" s="365"/>
      <c r="AP31" s="366"/>
      <c r="AQ31" s="367"/>
      <c r="AR31" s="368"/>
      <c r="AS31" s="368"/>
      <c r="AT31" s="368"/>
      <c r="AU31" s="368"/>
      <c r="AV31" s="368"/>
      <c r="AW31" s="368"/>
      <c r="AX31" s="368"/>
    </row>
    <row r="32" spans="1:50" s="368" customFormat="1" ht="11.25" customHeight="1" thickTop="1">
      <c r="B32" s="1514" t="s">
        <v>358</v>
      </c>
      <c r="C32" s="389" t="s">
        <v>351</v>
      </c>
      <c r="D32" s="1487" t="s">
        <v>337</v>
      </c>
      <c r="E32" s="1487"/>
      <c r="F32" s="1373">
        <v>57210</v>
      </c>
      <c r="G32" s="1373"/>
      <c r="H32" s="1373"/>
      <c r="I32" s="1373">
        <v>11263</v>
      </c>
      <c r="J32" s="1373"/>
      <c r="K32" s="1373"/>
      <c r="L32" s="1373"/>
      <c r="M32" s="1479">
        <f>F32+I32</f>
        <v>68473</v>
      </c>
      <c r="N32" s="1480"/>
      <c r="O32" s="377"/>
      <c r="P32" s="378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5"/>
      <c r="AN32" s="365"/>
      <c r="AO32" s="365"/>
      <c r="AP32" s="366"/>
      <c r="AQ32" s="367"/>
    </row>
    <row r="33" spans="1:50" ht="11.25" customHeight="1">
      <c r="B33" s="1515"/>
      <c r="C33" s="390" t="s">
        <v>352</v>
      </c>
      <c r="D33" s="1369" t="s">
        <v>338</v>
      </c>
      <c r="E33" s="1369"/>
      <c r="F33" s="1332">
        <v>7589891</v>
      </c>
      <c r="G33" s="1332"/>
      <c r="H33" s="1332"/>
      <c r="I33" s="1332">
        <v>0</v>
      </c>
      <c r="J33" s="1332"/>
      <c r="K33" s="1332"/>
      <c r="L33" s="1332"/>
      <c r="M33" s="1333">
        <f>F33+I33</f>
        <v>7589891</v>
      </c>
      <c r="N33" s="1334"/>
      <c r="O33" s="379"/>
      <c r="P33" s="376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63"/>
      <c r="AD33" s="364"/>
      <c r="AE33" s="364"/>
      <c r="AF33" s="364"/>
      <c r="AG33" s="364"/>
      <c r="AH33" s="364"/>
      <c r="AI33" s="364"/>
      <c r="AJ33" s="364"/>
      <c r="AK33" s="364"/>
      <c r="AL33" s="364"/>
      <c r="AM33" s="365"/>
      <c r="AN33" s="365"/>
      <c r="AO33" s="365"/>
      <c r="AP33" s="366"/>
      <c r="AQ33" s="367"/>
      <c r="AR33" s="368"/>
      <c r="AS33" s="368"/>
      <c r="AT33" s="368"/>
      <c r="AU33" s="368"/>
      <c r="AV33" s="368"/>
      <c r="AW33" s="368"/>
      <c r="AX33" s="368"/>
    </row>
    <row r="34" spans="1:50" s="368" customFormat="1" ht="11.25" customHeight="1">
      <c r="A34" s="361"/>
      <c r="B34" s="1515"/>
      <c r="C34" s="390" t="s">
        <v>353</v>
      </c>
      <c r="D34" s="1398" t="s">
        <v>339</v>
      </c>
      <c r="E34" s="1398"/>
      <c r="F34" s="1328">
        <v>1120600</v>
      </c>
      <c r="G34" s="1328"/>
      <c r="H34" s="1328"/>
      <c r="I34" s="1328">
        <v>230070</v>
      </c>
      <c r="J34" s="1328"/>
      <c r="K34" s="1328"/>
      <c r="L34" s="1328"/>
      <c r="M34" s="1379">
        <f t="shared" ref="M34:M45" si="0">F34+I34</f>
        <v>1350670</v>
      </c>
      <c r="N34" s="1380"/>
      <c r="O34" s="379"/>
      <c r="P34" s="380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5"/>
      <c r="AN34" s="365"/>
      <c r="AO34" s="365"/>
      <c r="AP34" s="366"/>
      <c r="AQ34" s="367"/>
    </row>
    <row r="35" spans="1:50" s="368" customFormat="1" ht="11.25" customHeight="1">
      <c r="A35" s="361"/>
      <c r="B35" s="1515"/>
      <c r="C35" s="390" t="s">
        <v>354</v>
      </c>
      <c r="D35" s="1398" t="s">
        <v>340</v>
      </c>
      <c r="E35" s="1398"/>
      <c r="F35" s="1328">
        <v>3411000</v>
      </c>
      <c r="G35" s="1328"/>
      <c r="H35" s="1328"/>
      <c r="I35" s="1328">
        <v>650000</v>
      </c>
      <c r="J35" s="1328"/>
      <c r="K35" s="1328"/>
      <c r="L35" s="1328"/>
      <c r="M35" s="1379">
        <f>F35+I35</f>
        <v>4061000</v>
      </c>
      <c r="N35" s="1380"/>
      <c r="O35" s="379"/>
      <c r="P35" s="380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5"/>
      <c r="AN35" s="365"/>
      <c r="AO35" s="365"/>
      <c r="AP35" s="366"/>
      <c r="AQ35" s="367"/>
    </row>
    <row r="36" spans="1:50" s="368" customFormat="1" ht="11.25" customHeight="1">
      <c r="A36" s="361"/>
      <c r="B36" s="1515"/>
      <c r="C36" s="1520" t="s">
        <v>355</v>
      </c>
      <c r="D36" s="1462" t="s">
        <v>341</v>
      </c>
      <c r="E36" s="1462"/>
      <c r="F36" s="1328">
        <v>3000</v>
      </c>
      <c r="G36" s="1328"/>
      <c r="H36" s="1328"/>
      <c r="I36" s="1328">
        <v>500</v>
      </c>
      <c r="J36" s="1328"/>
      <c r="K36" s="1328"/>
      <c r="L36" s="1328"/>
      <c r="M36" s="1379">
        <f t="shared" si="0"/>
        <v>3500</v>
      </c>
      <c r="N36" s="1380"/>
      <c r="O36" s="381"/>
      <c r="P36" s="380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5"/>
      <c r="AN36" s="365"/>
      <c r="AO36" s="365"/>
      <c r="AP36" s="366"/>
      <c r="AQ36" s="367"/>
    </row>
    <row r="37" spans="1:50" s="368" customFormat="1" ht="17.25" customHeight="1">
      <c r="A37" s="361"/>
      <c r="B37" s="1515"/>
      <c r="C37" s="1521"/>
      <c r="D37" s="1460" t="s">
        <v>342</v>
      </c>
      <c r="E37" s="1461"/>
      <c r="F37" s="1328">
        <v>822400</v>
      </c>
      <c r="G37" s="1328"/>
      <c r="H37" s="1328"/>
      <c r="I37" s="1328">
        <v>129690</v>
      </c>
      <c r="J37" s="1328"/>
      <c r="K37" s="1328"/>
      <c r="L37" s="1328"/>
      <c r="M37" s="1379">
        <f t="shared" si="0"/>
        <v>952090</v>
      </c>
      <c r="N37" s="1380"/>
      <c r="O37" s="379"/>
      <c r="P37" s="380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5"/>
      <c r="AN37" s="365"/>
      <c r="AO37" s="365"/>
      <c r="AP37" s="366"/>
      <c r="AQ37" s="367"/>
    </row>
    <row r="38" spans="1:50" s="368" customFormat="1" ht="17.25" customHeight="1">
      <c r="A38" s="361"/>
      <c r="B38" s="1515"/>
      <c r="C38" s="1521"/>
      <c r="D38" s="1460" t="s">
        <v>876</v>
      </c>
      <c r="E38" s="1461"/>
      <c r="F38" s="1328">
        <v>0</v>
      </c>
      <c r="G38" s="1328"/>
      <c r="H38" s="1328"/>
      <c r="I38" s="1328">
        <v>0</v>
      </c>
      <c r="J38" s="1328"/>
      <c r="K38" s="1328"/>
      <c r="L38" s="1328"/>
      <c r="M38" s="1379">
        <f t="shared" si="0"/>
        <v>0</v>
      </c>
      <c r="N38" s="1380"/>
      <c r="O38" s="379"/>
      <c r="P38" s="380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5"/>
      <c r="AN38" s="365"/>
      <c r="AO38" s="365"/>
      <c r="AP38" s="366"/>
      <c r="AQ38" s="367"/>
    </row>
    <row r="39" spans="1:50" s="368" customFormat="1" ht="11.25" customHeight="1">
      <c r="A39" s="361"/>
      <c r="B39" s="1515"/>
      <c r="C39" s="1521"/>
      <c r="D39" s="1460" t="s">
        <v>343</v>
      </c>
      <c r="E39" s="1460"/>
      <c r="F39" s="1328">
        <v>205250</v>
      </c>
      <c r="G39" s="1328"/>
      <c r="H39" s="1328"/>
      <c r="I39" s="1328">
        <v>6600</v>
      </c>
      <c r="J39" s="1328"/>
      <c r="K39" s="1328"/>
      <c r="L39" s="1328"/>
      <c r="M39" s="1379">
        <f t="shared" si="0"/>
        <v>211850</v>
      </c>
      <c r="N39" s="1380"/>
      <c r="O39" s="381"/>
      <c r="P39" s="380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5"/>
      <c r="AN39" s="365"/>
      <c r="AO39" s="365"/>
      <c r="AP39" s="366"/>
      <c r="AQ39" s="367"/>
    </row>
    <row r="40" spans="1:50" s="368" customFormat="1" ht="11.25" customHeight="1" thickBot="1">
      <c r="A40" s="361"/>
      <c r="B40" s="1515"/>
      <c r="C40" s="1521"/>
      <c r="D40" s="1458" t="s">
        <v>275</v>
      </c>
      <c r="E40" s="1459"/>
      <c r="F40" s="1457">
        <v>38</v>
      </c>
      <c r="G40" s="1457"/>
      <c r="H40" s="1457"/>
      <c r="I40" s="1457">
        <v>11</v>
      </c>
      <c r="J40" s="1457"/>
      <c r="K40" s="1457"/>
      <c r="L40" s="1457"/>
      <c r="M40" s="1496">
        <f>F40+I40</f>
        <v>49</v>
      </c>
      <c r="N40" s="1497"/>
      <c r="O40" s="381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5"/>
      <c r="AN40" s="365"/>
      <c r="AO40" s="365"/>
      <c r="AP40" s="366"/>
      <c r="AQ40" s="367"/>
    </row>
    <row r="41" spans="1:50" s="368" customFormat="1" ht="11.25" customHeight="1" thickBot="1">
      <c r="A41" s="361"/>
      <c r="B41" s="1515"/>
      <c r="C41" s="1519" t="s">
        <v>350</v>
      </c>
      <c r="D41" s="1519"/>
      <c r="E41" s="1519"/>
      <c r="F41" s="1393">
        <f>SUM(F36:H40)</f>
        <v>1030688</v>
      </c>
      <c r="G41" s="1393"/>
      <c r="H41" s="1393"/>
      <c r="I41" s="1393">
        <f>SUM(I36:L40)</f>
        <v>136801</v>
      </c>
      <c r="J41" s="1393"/>
      <c r="K41" s="1393"/>
      <c r="L41" s="1393"/>
      <c r="M41" s="1499">
        <f>F41+I41</f>
        <v>1167489</v>
      </c>
      <c r="N41" s="1500"/>
      <c r="O41" s="381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5"/>
      <c r="AN41" s="365"/>
      <c r="AO41" s="365"/>
      <c r="AP41" s="366"/>
      <c r="AQ41" s="367"/>
    </row>
    <row r="42" spans="1:50" s="368" customFormat="1" ht="11.25" customHeight="1">
      <c r="A42" s="361"/>
      <c r="B42" s="1515"/>
      <c r="C42" s="392" t="s">
        <v>357</v>
      </c>
      <c r="D42" s="1330" t="s">
        <v>347</v>
      </c>
      <c r="E42" s="1330"/>
      <c r="F42" s="1331">
        <v>3888060</v>
      </c>
      <c r="G42" s="1331"/>
      <c r="H42" s="1331"/>
      <c r="I42" s="1332">
        <v>648010</v>
      </c>
      <c r="J42" s="1332"/>
      <c r="K42" s="1332"/>
      <c r="L42" s="1332"/>
      <c r="M42" s="1333">
        <f t="shared" si="0"/>
        <v>4536070</v>
      </c>
      <c r="N42" s="1334"/>
      <c r="O42" s="381"/>
      <c r="P42" s="380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5"/>
      <c r="AN42" s="365"/>
      <c r="AO42" s="365"/>
      <c r="AP42" s="366"/>
      <c r="AQ42" s="367"/>
    </row>
    <row r="43" spans="1:50" s="714" customFormat="1" ht="11.25" customHeight="1">
      <c r="A43" s="361"/>
      <c r="B43" s="1515"/>
      <c r="C43" s="392" t="s">
        <v>859</v>
      </c>
      <c r="D43" s="1330" t="s">
        <v>860</v>
      </c>
      <c r="E43" s="1330"/>
      <c r="F43" s="1331">
        <v>11318680</v>
      </c>
      <c r="G43" s="1331"/>
      <c r="H43" s="1331"/>
      <c r="I43" s="1332">
        <v>2640000</v>
      </c>
      <c r="J43" s="1332"/>
      <c r="K43" s="1332"/>
      <c r="L43" s="1332"/>
      <c r="M43" s="1333">
        <f>F43+I43</f>
        <v>13958680</v>
      </c>
      <c r="N43" s="1334"/>
      <c r="O43" s="381"/>
      <c r="P43" s="380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5"/>
      <c r="AN43" s="365"/>
      <c r="AO43" s="365"/>
      <c r="AP43" s="366"/>
      <c r="AQ43" s="367"/>
    </row>
    <row r="44" spans="1:50" s="730" customFormat="1" ht="11.25" customHeight="1">
      <c r="A44" s="361"/>
      <c r="B44" s="1515"/>
      <c r="C44" s="392" t="s">
        <v>904</v>
      </c>
      <c r="D44" s="1330" t="s">
        <v>905</v>
      </c>
      <c r="E44" s="1330"/>
      <c r="F44" s="1331">
        <v>50000000</v>
      </c>
      <c r="G44" s="1331"/>
      <c r="H44" s="1331"/>
      <c r="I44" s="1332">
        <v>0</v>
      </c>
      <c r="J44" s="1332"/>
      <c r="K44" s="1332"/>
      <c r="L44" s="1332"/>
      <c r="M44" s="1333">
        <f>F44+I44</f>
        <v>50000000</v>
      </c>
      <c r="N44" s="1334"/>
      <c r="O44" s="381"/>
      <c r="P44" s="380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5"/>
      <c r="AN44" s="365"/>
      <c r="AO44" s="365"/>
      <c r="AP44" s="366"/>
      <c r="AQ44" s="367"/>
    </row>
    <row r="45" spans="1:50" s="368" customFormat="1" ht="11.25" customHeight="1">
      <c r="A45" s="361"/>
      <c r="B45" s="1515"/>
      <c r="C45" s="1490" t="s">
        <v>356</v>
      </c>
      <c r="D45" s="1462" t="s">
        <v>78</v>
      </c>
      <c r="E45" s="1462"/>
      <c r="F45" s="1328">
        <v>2700000</v>
      </c>
      <c r="G45" s="1328"/>
      <c r="H45" s="1328"/>
      <c r="I45" s="1328">
        <v>450000</v>
      </c>
      <c r="J45" s="1328"/>
      <c r="K45" s="1328"/>
      <c r="L45" s="1328"/>
      <c r="M45" s="1379">
        <f t="shared" si="0"/>
        <v>3150000</v>
      </c>
      <c r="N45" s="1380"/>
      <c r="O45" s="377"/>
      <c r="P45" s="378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5"/>
      <c r="AN45" s="365"/>
      <c r="AO45" s="365"/>
      <c r="AP45" s="366"/>
      <c r="AQ45" s="367"/>
    </row>
    <row r="46" spans="1:50" s="368" customFormat="1" ht="11.25" customHeight="1">
      <c r="A46" s="361"/>
      <c r="B46" s="1515"/>
      <c r="C46" s="1491"/>
      <c r="D46" s="1462" t="s">
        <v>259</v>
      </c>
      <c r="E46" s="1462"/>
      <c r="F46" s="1328">
        <v>0</v>
      </c>
      <c r="G46" s="1328"/>
      <c r="H46" s="1328"/>
      <c r="I46" s="1328">
        <v>0</v>
      </c>
      <c r="J46" s="1328"/>
      <c r="K46" s="1328"/>
      <c r="L46" s="1328"/>
      <c r="M46" s="1492">
        <f>F46+I46</f>
        <v>0</v>
      </c>
      <c r="N46" s="1493"/>
      <c r="O46" s="377"/>
      <c r="P46" s="378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5"/>
      <c r="AN46" s="365"/>
      <c r="AO46" s="365"/>
      <c r="AP46" s="366"/>
      <c r="AQ46" s="367"/>
    </row>
    <row r="47" spans="1:50" s="368" customFormat="1" ht="11.25" customHeight="1" thickBot="1">
      <c r="A47" s="361"/>
      <c r="B47" s="1515"/>
      <c r="C47" s="1491"/>
      <c r="D47" s="1498" t="s">
        <v>188</v>
      </c>
      <c r="E47" s="1498"/>
      <c r="F47" s="1457">
        <v>8400000</v>
      </c>
      <c r="G47" s="1457"/>
      <c r="H47" s="1457"/>
      <c r="I47" s="1457">
        <v>0</v>
      </c>
      <c r="J47" s="1457"/>
      <c r="K47" s="1457"/>
      <c r="L47" s="1457"/>
      <c r="M47" s="1494">
        <f>F47+I47</f>
        <v>8400000</v>
      </c>
      <c r="N47" s="1495"/>
      <c r="O47" s="377"/>
      <c r="P47" s="378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5"/>
      <c r="AN47" s="365"/>
      <c r="AO47" s="365"/>
      <c r="AP47" s="366"/>
      <c r="AQ47" s="367"/>
    </row>
    <row r="48" spans="1:50" s="368" customFormat="1" ht="11.25" customHeight="1" thickBot="1">
      <c r="A48" s="361"/>
      <c r="B48" s="1515"/>
      <c r="C48" s="1522" t="s">
        <v>350</v>
      </c>
      <c r="D48" s="1522"/>
      <c r="E48" s="1522"/>
      <c r="F48" s="1393">
        <f>SUM(F45:H47)</f>
        <v>11100000</v>
      </c>
      <c r="G48" s="1393"/>
      <c r="H48" s="1393"/>
      <c r="I48" s="1393">
        <f>SUM(I45:L47)</f>
        <v>450000</v>
      </c>
      <c r="J48" s="1393"/>
      <c r="K48" s="1393"/>
      <c r="L48" s="1393"/>
      <c r="M48" s="1517">
        <f>SUM(M45:N47)</f>
        <v>11550000</v>
      </c>
      <c r="N48" s="1518"/>
      <c r="O48" s="377"/>
      <c r="P48" s="378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5"/>
      <c r="AN48" s="365"/>
      <c r="AO48" s="365"/>
      <c r="AP48" s="366"/>
      <c r="AQ48" s="367"/>
    </row>
    <row r="49" spans="1:43" s="368" customFormat="1" ht="11.25" customHeight="1">
      <c r="A49" s="361"/>
      <c r="B49" s="1515"/>
      <c r="C49" s="393" t="s">
        <v>346</v>
      </c>
      <c r="D49" s="1511" t="s">
        <v>349</v>
      </c>
      <c r="E49" s="1511"/>
      <c r="F49" s="1332">
        <v>5120000</v>
      </c>
      <c r="G49" s="1332"/>
      <c r="H49" s="1332"/>
      <c r="I49" s="1332">
        <v>3910000</v>
      </c>
      <c r="J49" s="1332"/>
      <c r="K49" s="1332"/>
      <c r="L49" s="1332"/>
      <c r="M49" s="1512">
        <f>F49+I49</f>
        <v>9030000</v>
      </c>
      <c r="N49" s="1513"/>
      <c r="O49" s="377"/>
      <c r="P49" s="378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5"/>
      <c r="AN49" s="365"/>
      <c r="AO49" s="365"/>
      <c r="AP49" s="366"/>
      <c r="AQ49" s="367"/>
    </row>
    <row r="50" spans="1:43" s="368" customFormat="1" ht="11.25" customHeight="1" thickBot="1">
      <c r="A50" s="361"/>
      <c r="B50" s="1516"/>
      <c r="C50" s="391" t="s">
        <v>348</v>
      </c>
      <c r="D50" s="1397" t="s">
        <v>348</v>
      </c>
      <c r="E50" s="1397"/>
      <c r="F50" s="1376">
        <v>0</v>
      </c>
      <c r="G50" s="1376"/>
      <c r="H50" s="1376"/>
      <c r="I50" s="1376">
        <v>0</v>
      </c>
      <c r="J50" s="1376"/>
      <c r="K50" s="1376"/>
      <c r="L50" s="1376"/>
      <c r="M50" s="1374">
        <f>F50+I50</f>
        <v>0</v>
      </c>
      <c r="N50" s="1375"/>
      <c r="O50" s="377"/>
      <c r="P50" s="382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5"/>
      <c r="AN50" s="365"/>
      <c r="AO50" s="365"/>
      <c r="AP50" s="366"/>
      <c r="AQ50" s="367"/>
    </row>
    <row r="51" spans="1:43" s="368" customFormat="1" ht="11.25" customHeight="1" thickBot="1">
      <c r="A51" s="361"/>
      <c r="B51" s="1394" t="s">
        <v>3</v>
      </c>
      <c r="C51" s="1395"/>
      <c r="D51" s="1395"/>
      <c r="E51" s="1396"/>
      <c r="F51" s="1353">
        <f>SUM(F32+F33+F34+F35+F41+F42+F43+F44+F48+F49+F50)</f>
        <v>94636129</v>
      </c>
      <c r="G51" s="1354"/>
      <c r="H51" s="1355"/>
      <c r="I51" s="1353">
        <f>SUM(I32+I33+I34+I35+I41+I42+I43+I44+I48+I49+I50)</f>
        <v>8676144</v>
      </c>
      <c r="J51" s="1354"/>
      <c r="K51" s="1354"/>
      <c r="L51" s="1355"/>
      <c r="M51" s="1454">
        <f>SUM(M32+M33+M34+M35+M41+M42+M44+M43+M48+M49+M50)</f>
        <v>103312273</v>
      </c>
      <c r="N51" s="1455"/>
      <c r="O51" s="377"/>
      <c r="P51" s="378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5"/>
      <c r="AN51" s="365"/>
      <c r="AO51" s="365"/>
      <c r="AP51" s="366"/>
      <c r="AQ51" s="367"/>
    </row>
    <row r="52" spans="1:43" s="368" customFormat="1" ht="11.25" customHeight="1">
      <c r="B52" s="1504" t="s">
        <v>359</v>
      </c>
      <c r="C52" s="394" t="s">
        <v>364</v>
      </c>
      <c r="D52" s="1399" t="s">
        <v>491</v>
      </c>
      <c r="E52" s="1349"/>
      <c r="F52" s="1350">
        <v>0</v>
      </c>
      <c r="G52" s="1351"/>
      <c r="H52" s="1352"/>
      <c r="I52" s="1332">
        <v>0</v>
      </c>
      <c r="J52" s="1332"/>
      <c r="K52" s="1332"/>
      <c r="L52" s="1332"/>
      <c r="M52" s="1344">
        <f t="shared" ref="M52:M60" si="1">F52+I52</f>
        <v>0</v>
      </c>
      <c r="N52" s="1345"/>
      <c r="O52" s="377"/>
      <c r="P52" s="378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5"/>
      <c r="AN52" s="365"/>
      <c r="AO52" s="365"/>
      <c r="AP52" s="366"/>
      <c r="AQ52" s="367"/>
    </row>
    <row r="53" spans="1:43" s="368" customFormat="1" ht="11.25" customHeight="1">
      <c r="B53" s="1505"/>
      <c r="C53" s="388" t="s">
        <v>360</v>
      </c>
      <c r="D53" s="1348" t="s">
        <v>844</v>
      </c>
      <c r="E53" s="1349"/>
      <c r="F53" s="1350">
        <v>600000</v>
      </c>
      <c r="G53" s="1351"/>
      <c r="H53" s="1352"/>
      <c r="I53" s="1332">
        <v>100000</v>
      </c>
      <c r="J53" s="1332"/>
      <c r="K53" s="1332"/>
      <c r="L53" s="1332"/>
      <c r="M53" s="1344">
        <f t="shared" si="1"/>
        <v>700000</v>
      </c>
      <c r="N53" s="1345"/>
      <c r="O53" s="377"/>
      <c r="P53" s="378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5"/>
      <c r="AN53" s="365"/>
      <c r="AO53" s="365"/>
      <c r="AP53" s="366"/>
      <c r="AQ53" s="367"/>
    </row>
    <row r="54" spans="1:43" s="435" customFormat="1" ht="11.25" customHeight="1">
      <c r="B54" s="1505"/>
      <c r="C54" s="388" t="s">
        <v>489</v>
      </c>
      <c r="D54" s="1348" t="s">
        <v>490</v>
      </c>
      <c r="E54" s="1349"/>
      <c r="F54" s="1350">
        <v>6057700</v>
      </c>
      <c r="G54" s="1351"/>
      <c r="H54" s="1352"/>
      <c r="I54" s="1332">
        <v>0</v>
      </c>
      <c r="J54" s="1332"/>
      <c r="K54" s="1332"/>
      <c r="L54" s="1332"/>
      <c r="M54" s="1344">
        <f t="shared" si="1"/>
        <v>6057700</v>
      </c>
      <c r="N54" s="1345"/>
      <c r="O54" s="377"/>
      <c r="P54" s="378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5"/>
      <c r="AN54" s="365"/>
      <c r="AO54" s="365"/>
      <c r="AP54" s="366"/>
      <c r="AQ54" s="367"/>
    </row>
    <row r="55" spans="1:43" s="368" customFormat="1" ht="11.25" customHeight="1">
      <c r="B55" s="1505"/>
      <c r="C55" s="388" t="s">
        <v>361</v>
      </c>
      <c r="D55" s="1346" t="s">
        <v>77</v>
      </c>
      <c r="E55" s="1347"/>
      <c r="F55" s="1325">
        <v>3499260</v>
      </c>
      <c r="G55" s="1326"/>
      <c r="H55" s="1327"/>
      <c r="I55" s="1325">
        <v>583210</v>
      </c>
      <c r="J55" s="1326"/>
      <c r="K55" s="1326"/>
      <c r="L55" s="1327"/>
      <c r="M55" s="1344">
        <f t="shared" si="1"/>
        <v>4082470</v>
      </c>
      <c r="N55" s="1345"/>
      <c r="O55" s="377"/>
      <c r="P55" s="378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5"/>
      <c r="AN55" s="365"/>
      <c r="AO55" s="365"/>
      <c r="AP55" s="366"/>
      <c r="AQ55" s="367"/>
    </row>
    <row r="56" spans="1:43" s="368" customFormat="1" ht="11.25" customHeight="1">
      <c r="B56" s="1505"/>
      <c r="C56" s="395" t="s">
        <v>362</v>
      </c>
      <c r="D56" s="1348" t="s">
        <v>941</v>
      </c>
      <c r="E56" s="1349"/>
      <c r="F56" s="1350">
        <v>1800000</v>
      </c>
      <c r="G56" s="1351"/>
      <c r="H56" s="1352"/>
      <c r="I56" s="1332">
        <v>300000</v>
      </c>
      <c r="J56" s="1332"/>
      <c r="K56" s="1332"/>
      <c r="L56" s="1332"/>
      <c r="M56" s="1344">
        <f t="shared" si="1"/>
        <v>2100000</v>
      </c>
      <c r="N56" s="1345"/>
      <c r="O56" s="383"/>
      <c r="P56" s="378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5"/>
      <c r="AN56" s="365"/>
      <c r="AO56" s="365"/>
      <c r="AP56" s="366"/>
      <c r="AQ56" s="367"/>
    </row>
    <row r="57" spans="1:43" s="435" customFormat="1" ht="11.25" customHeight="1">
      <c r="B57" s="1505"/>
      <c r="C57" s="388" t="s">
        <v>363</v>
      </c>
      <c r="D57" s="1335" t="s">
        <v>942</v>
      </c>
      <c r="E57" s="1336"/>
      <c r="F57" s="1325">
        <v>7731636</v>
      </c>
      <c r="G57" s="1326"/>
      <c r="H57" s="1327"/>
      <c r="I57" s="1328">
        <v>1320356</v>
      </c>
      <c r="J57" s="1328"/>
      <c r="K57" s="1328"/>
      <c r="L57" s="1328"/>
      <c r="M57" s="1337">
        <f t="shared" si="1"/>
        <v>9051992</v>
      </c>
      <c r="N57" s="1338"/>
      <c r="O57" s="383"/>
      <c r="P57" s="378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5"/>
      <c r="AN57" s="365"/>
      <c r="AO57" s="365"/>
      <c r="AP57" s="366"/>
      <c r="AQ57" s="367"/>
    </row>
    <row r="58" spans="1:43" s="722" customFormat="1" ht="11.25" customHeight="1">
      <c r="B58" s="1505"/>
      <c r="C58" s="388" t="s">
        <v>875</v>
      </c>
      <c r="D58" s="1335" t="s">
        <v>943</v>
      </c>
      <c r="E58" s="1336"/>
      <c r="F58" s="1325">
        <v>9038680</v>
      </c>
      <c r="G58" s="1326"/>
      <c r="H58" s="1327"/>
      <c r="I58" s="1328">
        <v>4920000</v>
      </c>
      <c r="J58" s="1328"/>
      <c r="K58" s="1328"/>
      <c r="L58" s="1328"/>
      <c r="M58" s="1337">
        <f t="shared" si="1"/>
        <v>13958680</v>
      </c>
      <c r="N58" s="1338"/>
      <c r="O58" s="383"/>
      <c r="P58" s="378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5"/>
      <c r="AN58" s="365"/>
      <c r="AO58" s="365"/>
      <c r="AP58" s="366"/>
      <c r="AQ58" s="367"/>
    </row>
    <row r="59" spans="1:43" s="730" customFormat="1" ht="11.25" customHeight="1">
      <c r="B59" s="1505"/>
      <c r="C59" s="388" t="s">
        <v>904</v>
      </c>
      <c r="D59" s="1335" t="s">
        <v>906</v>
      </c>
      <c r="E59" s="1336"/>
      <c r="F59" s="1325">
        <v>50000000</v>
      </c>
      <c r="G59" s="1326"/>
      <c r="H59" s="1327"/>
      <c r="I59" s="1328">
        <v>0</v>
      </c>
      <c r="J59" s="1328"/>
      <c r="K59" s="1328"/>
      <c r="L59" s="1328"/>
      <c r="M59" s="1337">
        <f t="shared" ref="M59" si="2">F59+I59</f>
        <v>50000000</v>
      </c>
      <c r="N59" s="1338"/>
      <c r="O59" s="383"/>
      <c r="P59" s="378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5"/>
      <c r="AN59" s="365"/>
      <c r="AO59" s="365"/>
      <c r="AP59" s="366"/>
      <c r="AQ59" s="367"/>
    </row>
    <row r="60" spans="1:43" s="368" customFormat="1" ht="11.25" customHeight="1" thickBot="1">
      <c r="B60" s="1506"/>
      <c r="C60" s="388" t="s">
        <v>492</v>
      </c>
      <c r="D60" s="1346" t="s">
        <v>492</v>
      </c>
      <c r="E60" s="1347"/>
      <c r="F60" s="1325">
        <v>8301063</v>
      </c>
      <c r="G60" s="1326"/>
      <c r="H60" s="1327"/>
      <c r="I60" s="1328">
        <v>0</v>
      </c>
      <c r="J60" s="1328"/>
      <c r="K60" s="1328"/>
      <c r="L60" s="1328"/>
      <c r="M60" s="1337">
        <f t="shared" si="1"/>
        <v>8301063</v>
      </c>
      <c r="N60" s="1338"/>
      <c r="O60" s="383"/>
      <c r="P60" s="378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5"/>
      <c r="AN60" s="365"/>
      <c r="AO60" s="365"/>
      <c r="AP60" s="366"/>
      <c r="AQ60" s="367"/>
    </row>
    <row r="61" spans="1:43" s="368" customFormat="1" ht="11.25" customHeight="1" thickBot="1">
      <c r="B61" s="1507" t="s">
        <v>344</v>
      </c>
      <c r="C61" s="1508"/>
      <c r="D61" s="1508"/>
      <c r="E61" s="1509"/>
      <c r="F61" s="1341">
        <f>SUM(F52:H60)</f>
        <v>87028339</v>
      </c>
      <c r="G61" s="1342"/>
      <c r="H61" s="1343"/>
      <c r="I61" s="1510">
        <f>SUM(I52:L60)</f>
        <v>7223566</v>
      </c>
      <c r="J61" s="1510"/>
      <c r="K61" s="1510"/>
      <c r="L61" s="1510"/>
      <c r="M61" s="1428">
        <f>SUM(M52:N60)</f>
        <v>94251905</v>
      </c>
      <c r="N61" s="1429"/>
      <c r="O61" s="384" t="s">
        <v>318</v>
      </c>
      <c r="P61" s="385" t="s">
        <v>345</v>
      </c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5"/>
      <c r="AN61" s="365"/>
      <c r="AO61" s="365"/>
      <c r="AP61" s="366"/>
      <c r="AQ61" s="367"/>
    </row>
    <row r="62" spans="1:43" ht="11.25" customHeight="1" thickTop="1" thickBot="1">
      <c r="A62" s="386"/>
      <c r="B62" s="1507" t="s">
        <v>365</v>
      </c>
      <c r="C62" s="1508"/>
      <c r="D62" s="1508"/>
      <c r="E62" s="1509"/>
      <c r="F62" s="1341">
        <f>SUM(F51-F61)</f>
        <v>7607790</v>
      </c>
      <c r="G62" s="1342"/>
      <c r="H62" s="1343"/>
      <c r="I62" s="1510">
        <f>SUM(I51-I61)</f>
        <v>1452578</v>
      </c>
      <c r="J62" s="1510"/>
      <c r="K62" s="1510"/>
      <c r="L62" s="1510"/>
      <c r="M62" s="1428">
        <f>SUM(M51-M61)</f>
        <v>9060368</v>
      </c>
      <c r="N62" s="1429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</row>
    <row r="63" spans="1:43" ht="11.25" customHeight="1" thickTop="1"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</row>
    <row r="64" spans="1:43" ht="10.5" customHeight="1" thickBot="1">
      <c r="A64" s="758" t="s">
        <v>944</v>
      </c>
      <c r="B64" s="532"/>
      <c r="C64" s="532"/>
      <c r="D64" s="532"/>
      <c r="E64" s="533"/>
      <c r="F64" s="533"/>
      <c r="G64" s="533"/>
      <c r="H64" s="534"/>
      <c r="I64" s="339"/>
      <c r="J64" s="339"/>
      <c r="K64" s="339"/>
      <c r="L64" s="339"/>
      <c r="M64" s="125"/>
      <c r="N64" s="88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</row>
    <row r="65" spans="1:42" ht="10.5" customHeight="1" thickTop="1" thickBot="1">
      <c r="A65" s="1415" t="s">
        <v>553</v>
      </c>
      <c r="B65" s="1416"/>
      <c r="C65" s="1416"/>
      <c r="D65" s="1425" t="s">
        <v>552</v>
      </c>
      <c r="E65" s="1423"/>
      <c r="F65" s="1422" t="s">
        <v>557</v>
      </c>
      <c r="G65" s="1422"/>
      <c r="H65" s="1422"/>
      <c r="I65" s="1423" t="s">
        <v>559</v>
      </c>
      <c r="J65" s="1423"/>
      <c r="K65" s="1423"/>
      <c r="L65" s="1424"/>
      <c r="M65" s="1416" t="s">
        <v>558</v>
      </c>
      <c r="N65" s="1417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</row>
    <row r="66" spans="1:42" ht="10.5" customHeight="1">
      <c r="A66" s="1418">
        <v>43282</v>
      </c>
      <c r="B66" s="1419"/>
      <c r="C66" s="1419"/>
      <c r="D66" s="1536" t="s">
        <v>556</v>
      </c>
      <c r="E66" s="1537"/>
      <c r="F66" s="1501">
        <v>26797270</v>
      </c>
      <c r="G66" s="1502"/>
      <c r="H66" s="1503"/>
      <c r="I66" s="1502"/>
      <c r="J66" s="1502"/>
      <c r="K66" s="1502"/>
      <c r="L66" s="1503"/>
      <c r="M66" s="1420">
        <v>26797270</v>
      </c>
      <c r="N66" s="1421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</row>
    <row r="67" spans="1:42" ht="10.5" customHeight="1">
      <c r="A67" s="1523">
        <v>43291</v>
      </c>
      <c r="B67" s="1524"/>
      <c r="C67" s="1524"/>
      <c r="D67" s="1339" t="s">
        <v>945</v>
      </c>
      <c r="E67" s="1340"/>
      <c r="F67" s="1325">
        <v>0</v>
      </c>
      <c r="G67" s="1326"/>
      <c r="H67" s="1327"/>
      <c r="I67" s="1326">
        <v>1327700</v>
      </c>
      <c r="J67" s="1326"/>
      <c r="K67" s="1326"/>
      <c r="L67" s="1327"/>
      <c r="M67" s="1328">
        <f>M66-I67</f>
        <v>25469570</v>
      </c>
      <c r="N67" s="1329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</row>
    <row r="68" spans="1:42" ht="10.5" customHeight="1">
      <c r="A68" s="1523">
        <v>43306</v>
      </c>
      <c r="B68" s="1524"/>
      <c r="C68" s="1524"/>
      <c r="D68" s="1339" t="s">
        <v>946</v>
      </c>
      <c r="E68" s="1340"/>
      <c r="F68" s="1325">
        <v>0</v>
      </c>
      <c r="G68" s="1326"/>
      <c r="H68" s="1327"/>
      <c r="I68" s="1326">
        <v>880000</v>
      </c>
      <c r="J68" s="1326"/>
      <c r="K68" s="1326"/>
      <c r="L68" s="1327"/>
      <c r="M68" s="1328">
        <f t="shared" ref="M68:M70" si="3">M67-I68</f>
        <v>24589570</v>
      </c>
      <c r="N68" s="1329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</row>
    <row r="69" spans="1:42" ht="10.5" customHeight="1">
      <c r="A69" s="1523">
        <v>43306</v>
      </c>
      <c r="B69" s="1524"/>
      <c r="C69" s="1524"/>
      <c r="D69" s="1339" t="s">
        <v>947</v>
      </c>
      <c r="E69" s="1340"/>
      <c r="F69" s="1325">
        <v>0</v>
      </c>
      <c r="G69" s="1326"/>
      <c r="H69" s="1327"/>
      <c r="I69" s="1326">
        <v>863500</v>
      </c>
      <c r="J69" s="1326"/>
      <c r="K69" s="1326"/>
      <c r="L69" s="1327"/>
      <c r="M69" s="1328">
        <f t="shared" si="3"/>
        <v>23726070</v>
      </c>
      <c r="N69" s="1329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</row>
    <row r="70" spans="1:42" ht="10.5" customHeight="1">
      <c r="A70" s="1533">
        <v>43312</v>
      </c>
      <c r="B70" s="1534"/>
      <c r="C70" s="1535"/>
      <c r="D70" s="1339" t="s">
        <v>948</v>
      </c>
      <c r="E70" s="1340"/>
      <c r="F70" s="1325">
        <v>0</v>
      </c>
      <c r="G70" s="1326"/>
      <c r="H70" s="1327"/>
      <c r="I70" s="1326">
        <v>1560000</v>
      </c>
      <c r="J70" s="1326"/>
      <c r="K70" s="1326"/>
      <c r="L70" s="1327"/>
      <c r="M70" s="1328">
        <f t="shared" si="3"/>
        <v>22166070</v>
      </c>
      <c r="N70" s="1329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</row>
    <row r="71" spans="1:42" ht="10.5" customHeight="1" thickBot="1">
      <c r="A71" s="1525">
        <v>43312</v>
      </c>
      <c r="B71" s="1526"/>
      <c r="C71" s="1527"/>
      <c r="D71" s="1528" t="s">
        <v>949</v>
      </c>
      <c r="E71" s="1529"/>
      <c r="F71" s="1530">
        <v>0</v>
      </c>
      <c r="G71" s="1531"/>
      <c r="H71" s="1532"/>
      <c r="I71" s="1531">
        <v>2453000</v>
      </c>
      <c r="J71" s="1531"/>
      <c r="K71" s="1531"/>
      <c r="L71" s="1532"/>
      <c r="M71" s="1328">
        <f t="shared" ref="M71" si="4">M70-I71</f>
        <v>19713070</v>
      </c>
      <c r="N71" s="1329"/>
      <c r="AC71" s="363"/>
      <c r="AD71" s="363"/>
      <c r="AE71" s="363"/>
      <c r="AF71" s="363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</row>
    <row r="72" spans="1:42" ht="10.5" customHeight="1" thickBot="1">
      <c r="A72" s="1403" t="s">
        <v>554</v>
      </c>
      <c r="B72" s="1404"/>
      <c r="C72" s="1404"/>
      <c r="D72" s="1410" t="s">
        <v>555</v>
      </c>
      <c r="E72" s="1411"/>
      <c r="F72" s="1412">
        <f>SUM(F66:H66)</f>
        <v>26797270</v>
      </c>
      <c r="G72" s="1413"/>
      <c r="H72" s="1414"/>
      <c r="I72" s="1412">
        <f>SUM(I67:L71)</f>
        <v>7084200</v>
      </c>
      <c r="J72" s="1413"/>
      <c r="K72" s="1413"/>
      <c r="L72" s="1414"/>
      <c r="M72" s="1405">
        <f>M71</f>
        <v>19713070</v>
      </c>
      <c r="N72" s="1406"/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</row>
    <row r="73" spans="1:42" ht="14.25" thickTop="1">
      <c r="AC73" s="36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</row>
    <row r="74" spans="1:42">
      <c r="AC74" s="363"/>
      <c r="AD74" s="363"/>
      <c r="AE74" s="363"/>
      <c r="AF74" s="363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</row>
    <row r="75" spans="1:42">
      <c r="AC75" s="363"/>
      <c r="AD75" s="363"/>
      <c r="AE75" s="363"/>
      <c r="AF75" s="363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</row>
    <row r="76" spans="1:42"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</row>
    <row r="77" spans="1:42"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</row>
    <row r="78" spans="1:42"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</row>
    <row r="79" spans="1:42">
      <c r="AC79" s="363"/>
      <c r="AD79" s="363"/>
      <c r="AE79" s="363"/>
      <c r="AF79" s="363"/>
      <c r="AG79" s="363"/>
      <c r="AH79" s="363"/>
      <c r="AI79" s="363"/>
      <c r="AJ79" s="363"/>
      <c r="AK79" s="363"/>
      <c r="AL79" s="363"/>
      <c r="AM79" s="363"/>
      <c r="AN79" s="363"/>
      <c r="AO79" s="363"/>
      <c r="AP79" s="363"/>
    </row>
    <row r="80" spans="1:42"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63"/>
      <c r="AO80" s="363"/>
      <c r="AP80" s="363"/>
    </row>
    <row r="81" spans="29:42">
      <c r="AC81" s="363"/>
      <c r="AD81" s="363"/>
      <c r="AE81" s="363"/>
      <c r="AF81" s="363"/>
      <c r="AG81" s="363"/>
      <c r="AH81" s="363"/>
      <c r="AI81" s="363"/>
      <c r="AJ81" s="363"/>
      <c r="AK81" s="363"/>
      <c r="AL81" s="363"/>
      <c r="AM81" s="363"/>
      <c r="AN81" s="363"/>
      <c r="AO81" s="363"/>
      <c r="AP81" s="363"/>
    </row>
    <row r="82" spans="29:42">
      <c r="AC82" s="36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3"/>
    </row>
    <row r="83" spans="29:42"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363"/>
      <c r="AO83" s="363"/>
      <c r="AP83" s="363"/>
    </row>
    <row r="84" spans="29:42">
      <c r="AC84" s="363"/>
      <c r="AD84" s="363"/>
      <c r="AE84" s="363"/>
      <c r="AF84" s="363"/>
      <c r="AG84" s="363"/>
      <c r="AH84" s="363"/>
      <c r="AI84" s="363"/>
      <c r="AJ84" s="363"/>
      <c r="AK84" s="363"/>
      <c r="AL84" s="363"/>
      <c r="AM84" s="363"/>
      <c r="AN84" s="363"/>
      <c r="AO84" s="363"/>
      <c r="AP84" s="363"/>
    </row>
    <row r="85" spans="29:42">
      <c r="AC85" s="363"/>
      <c r="AD85" s="363"/>
      <c r="AE85" s="363"/>
      <c r="AF85" s="363"/>
      <c r="AG85" s="363"/>
      <c r="AH85" s="363"/>
      <c r="AI85" s="363"/>
      <c r="AJ85" s="363"/>
      <c r="AK85" s="363"/>
      <c r="AL85" s="363"/>
      <c r="AM85" s="363"/>
      <c r="AN85" s="363"/>
      <c r="AO85" s="363"/>
      <c r="AP85" s="363"/>
    </row>
    <row r="86" spans="29:42"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</row>
    <row r="87" spans="29:42">
      <c r="AC87" s="363"/>
      <c r="AD87" s="363"/>
      <c r="AE87" s="363"/>
      <c r="AF87" s="363"/>
      <c r="AG87" s="363"/>
      <c r="AH87" s="363"/>
      <c r="AI87" s="363"/>
      <c r="AJ87" s="363"/>
      <c r="AK87" s="363"/>
      <c r="AL87" s="363"/>
      <c r="AM87" s="363"/>
      <c r="AN87" s="363"/>
      <c r="AO87" s="363"/>
      <c r="AP87" s="363"/>
    </row>
    <row r="88" spans="29:42">
      <c r="AC88" s="363"/>
      <c r="AD88" s="363"/>
      <c r="AE88" s="363"/>
      <c r="AF88" s="363"/>
      <c r="AG88" s="363"/>
      <c r="AH88" s="363"/>
      <c r="AI88" s="363"/>
      <c r="AJ88" s="363"/>
      <c r="AK88" s="363"/>
      <c r="AL88" s="363"/>
      <c r="AM88" s="363"/>
      <c r="AN88" s="363"/>
      <c r="AO88" s="363"/>
      <c r="AP88" s="363"/>
    </row>
    <row r="89" spans="29:42">
      <c r="AC89" s="36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3"/>
      <c r="AN89" s="363"/>
      <c r="AO89" s="363"/>
      <c r="AP89" s="363"/>
    </row>
    <row r="90" spans="29:42"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</row>
    <row r="91" spans="29:42"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</row>
    <row r="92" spans="29:42"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63"/>
    </row>
    <row r="93" spans="29:42"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3"/>
      <c r="AO93" s="363"/>
      <c r="AP93" s="363"/>
    </row>
    <row r="94" spans="29:42">
      <c r="AC94" s="36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3"/>
      <c r="AN94" s="363"/>
      <c r="AO94" s="363"/>
      <c r="AP94" s="363"/>
    </row>
    <row r="95" spans="29:42"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</row>
    <row r="96" spans="29:42"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</row>
    <row r="97" spans="29:42">
      <c r="AC97" s="363"/>
      <c r="AD97" s="363"/>
      <c r="AE97" s="363"/>
      <c r="AF97" s="363"/>
      <c r="AG97" s="363"/>
      <c r="AH97" s="363"/>
      <c r="AI97" s="363"/>
      <c r="AJ97" s="363"/>
      <c r="AK97" s="363"/>
      <c r="AL97" s="363"/>
      <c r="AM97" s="363"/>
      <c r="AN97" s="363"/>
      <c r="AO97" s="363"/>
      <c r="AP97" s="363"/>
    </row>
    <row r="98" spans="29:42"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</row>
    <row r="99" spans="29:42">
      <c r="AC99" s="363"/>
      <c r="AD99" s="363"/>
      <c r="AE99" s="363"/>
      <c r="AF99" s="363"/>
      <c r="AG99" s="363"/>
      <c r="AH99" s="363"/>
      <c r="AI99" s="363"/>
      <c r="AJ99" s="363"/>
      <c r="AK99" s="363"/>
      <c r="AL99" s="363"/>
      <c r="AM99" s="363"/>
      <c r="AN99" s="363"/>
      <c r="AO99" s="363"/>
      <c r="AP99" s="363"/>
    </row>
    <row r="100" spans="29:42">
      <c r="AC100" s="36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</row>
    <row r="101" spans="29:42">
      <c r="AC101" s="36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</row>
    <row r="102" spans="29:42"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</row>
    <row r="103" spans="29:42"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</row>
    <row r="104" spans="29:42">
      <c r="AC104" s="363"/>
      <c r="AD104" s="363"/>
      <c r="AE104" s="363"/>
      <c r="AF104" s="363"/>
      <c r="AG104" s="363"/>
      <c r="AH104" s="363"/>
      <c r="AI104" s="363"/>
      <c r="AJ104" s="363"/>
      <c r="AK104" s="363"/>
      <c r="AL104" s="363"/>
      <c r="AM104" s="363"/>
      <c r="AN104" s="363"/>
      <c r="AO104" s="363"/>
      <c r="AP104" s="363"/>
    </row>
  </sheetData>
  <mergeCells count="282">
    <mergeCell ref="M71:N71"/>
    <mergeCell ref="M58:N58"/>
    <mergeCell ref="A70:C70"/>
    <mergeCell ref="B61:E61"/>
    <mergeCell ref="M70:N70"/>
    <mergeCell ref="D70:E70"/>
    <mergeCell ref="F70:H70"/>
    <mergeCell ref="I70:L70"/>
    <mergeCell ref="D66:E66"/>
    <mergeCell ref="I66:L66"/>
    <mergeCell ref="I61:L61"/>
    <mergeCell ref="M67:N67"/>
    <mergeCell ref="D68:E68"/>
    <mergeCell ref="F68:H68"/>
    <mergeCell ref="I68:L68"/>
    <mergeCell ref="M68:N68"/>
    <mergeCell ref="D69:E69"/>
    <mergeCell ref="C36:C40"/>
    <mergeCell ref="C48:E48"/>
    <mergeCell ref="A67:C67"/>
    <mergeCell ref="A68:C68"/>
    <mergeCell ref="A69:C69"/>
    <mergeCell ref="A71:C71"/>
    <mergeCell ref="D71:E71"/>
    <mergeCell ref="F71:H71"/>
    <mergeCell ref="I71:L71"/>
    <mergeCell ref="D47:E47"/>
    <mergeCell ref="M41:N41"/>
    <mergeCell ref="F66:H66"/>
    <mergeCell ref="M11:N11"/>
    <mergeCell ref="B12:C12"/>
    <mergeCell ref="D12:G12"/>
    <mergeCell ref="H12:L12"/>
    <mergeCell ref="M12:N12"/>
    <mergeCell ref="B52:B60"/>
    <mergeCell ref="B62:E62"/>
    <mergeCell ref="F62:H62"/>
    <mergeCell ref="I62:L62"/>
    <mergeCell ref="M62:N62"/>
    <mergeCell ref="D49:E49"/>
    <mergeCell ref="F49:H49"/>
    <mergeCell ref="I49:L49"/>
    <mergeCell ref="M49:N49"/>
    <mergeCell ref="B32:B50"/>
    <mergeCell ref="M52:N52"/>
    <mergeCell ref="M56:N56"/>
    <mergeCell ref="D53:E53"/>
    <mergeCell ref="D56:E56"/>
    <mergeCell ref="M48:N48"/>
    <mergeCell ref="C41:E41"/>
    <mergeCell ref="D36:E36"/>
    <mergeCell ref="D37:E37"/>
    <mergeCell ref="F33:H33"/>
    <mergeCell ref="L30:N30"/>
    <mergeCell ref="B27:C27"/>
    <mergeCell ref="H28:L28"/>
    <mergeCell ref="M36:N36"/>
    <mergeCell ref="C45:C47"/>
    <mergeCell ref="M46:N46"/>
    <mergeCell ref="F47:H47"/>
    <mergeCell ref="D46:E46"/>
    <mergeCell ref="I42:L42"/>
    <mergeCell ref="M39:N39"/>
    <mergeCell ref="F38:H38"/>
    <mergeCell ref="D39:E39"/>
    <mergeCell ref="M47:N47"/>
    <mergeCell ref="F46:H46"/>
    <mergeCell ref="I46:L46"/>
    <mergeCell ref="M40:N40"/>
    <mergeCell ref="M38:N38"/>
    <mergeCell ref="D43:E43"/>
    <mergeCell ref="F43:H43"/>
    <mergeCell ref="I43:L43"/>
    <mergeCell ref="M43:N43"/>
    <mergeCell ref="H21:L21"/>
    <mergeCell ref="H22:L22"/>
    <mergeCell ref="D18:G18"/>
    <mergeCell ref="H18:L18"/>
    <mergeCell ref="O27:P27"/>
    <mergeCell ref="M28:N28"/>
    <mergeCell ref="M32:N32"/>
    <mergeCell ref="M34:N34"/>
    <mergeCell ref="I31:L31"/>
    <mergeCell ref="M31:N31"/>
    <mergeCell ref="M27:N27"/>
    <mergeCell ref="B28:G28"/>
    <mergeCell ref="D32:E32"/>
    <mergeCell ref="I33:L33"/>
    <mergeCell ref="M21:N21"/>
    <mergeCell ref="M22:N22"/>
    <mergeCell ref="D20:G20"/>
    <mergeCell ref="L1:N1"/>
    <mergeCell ref="H8:L8"/>
    <mergeCell ref="H6:L6"/>
    <mergeCell ref="D7:G7"/>
    <mergeCell ref="H7:L7"/>
    <mergeCell ref="M9:N9"/>
    <mergeCell ref="M8:N8"/>
    <mergeCell ref="D16:G16"/>
    <mergeCell ref="B16:C16"/>
    <mergeCell ref="B2:C2"/>
    <mergeCell ref="D2:G2"/>
    <mergeCell ref="H2:L2"/>
    <mergeCell ref="M2:N2"/>
    <mergeCell ref="B5:C5"/>
    <mergeCell ref="B3:C3"/>
    <mergeCell ref="D3:G3"/>
    <mergeCell ref="H3:L3"/>
    <mergeCell ref="M3:N3"/>
    <mergeCell ref="H4:L4"/>
    <mergeCell ref="M4:N4"/>
    <mergeCell ref="D5:G5"/>
    <mergeCell ref="H5:L5"/>
    <mergeCell ref="M5:N5"/>
    <mergeCell ref="M54:N54"/>
    <mergeCell ref="F51:H51"/>
    <mergeCell ref="M51:N51"/>
    <mergeCell ref="M53:N53"/>
    <mergeCell ref="F53:H53"/>
    <mergeCell ref="I53:L53"/>
    <mergeCell ref="B31:C31"/>
    <mergeCell ref="M33:N33"/>
    <mergeCell ref="M37:N37"/>
    <mergeCell ref="M42:N42"/>
    <mergeCell ref="I47:L47"/>
    <mergeCell ref="I37:L37"/>
    <mergeCell ref="F39:H39"/>
    <mergeCell ref="I39:L39"/>
    <mergeCell ref="D40:E40"/>
    <mergeCell ref="M45:N45"/>
    <mergeCell ref="D38:E38"/>
    <mergeCell ref="I38:L38"/>
    <mergeCell ref="F40:H40"/>
    <mergeCell ref="I40:L40"/>
    <mergeCell ref="D42:E42"/>
    <mergeCell ref="D45:E45"/>
    <mergeCell ref="I41:L41"/>
    <mergeCell ref="F52:H52"/>
    <mergeCell ref="M17:N17"/>
    <mergeCell ref="B17:C17"/>
    <mergeCell ref="D17:G17"/>
    <mergeCell ref="H17:L17"/>
    <mergeCell ref="B22:C22"/>
    <mergeCell ref="M7:N7"/>
    <mergeCell ref="H16:L16"/>
    <mergeCell ref="M16:N16"/>
    <mergeCell ref="D9:G9"/>
    <mergeCell ref="H9:L9"/>
    <mergeCell ref="B11:C11"/>
    <mergeCell ref="D11:G11"/>
    <mergeCell ref="H11:L11"/>
    <mergeCell ref="H20:L20"/>
    <mergeCell ref="M20:N20"/>
    <mergeCell ref="B18:C18"/>
    <mergeCell ref="B21:C21"/>
    <mergeCell ref="B20:C20"/>
    <mergeCell ref="B14:C14"/>
    <mergeCell ref="M18:N18"/>
    <mergeCell ref="D22:G22"/>
    <mergeCell ref="B8:C8"/>
    <mergeCell ref="D8:G8"/>
    <mergeCell ref="D21:G21"/>
    <mergeCell ref="D57:E57"/>
    <mergeCell ref="F57:H57"/>
    <mergeCell ref="O4:R7"/>
    <mergeCell ref="B15:C15"/>
    <mergeCell ref="D15:G15"/>
    <mergeCell ref="H15:L15"/>
    <mergeCell ref="M15:N15"/>
    <mergeCell ref="D6:G6"/>
    <mergeCell ref="B13:G13"/>
    <mergeCell ref="H13:L13"/>
    <mergeCell ref="B10:C10"/>
    <mergeCell ref="B6:C6"/>
    <mergeCell ref="H10:L10"/>
    <mergeCell ref="M10:N10"/>
    <mergeCell ref="H14:L14"/>
    <mergeCell ref="M14:N14"/>
    <mergeCell ref="B7:C7"/>
    <mergeCell ref="B4:C4"/>
    <mergeCell ref="D4:G4"/>
    <mergeCell ref="M13:N13"/>
    <mergeCell ref="M6:N6"/>
    <mergeCell ref="D10:G10"/>
    <mergeCell ref="D14:G14"/>
    <mergeCell ref="B9:C9"/>
    <mergeCell ref="I55:L55"/>
    <mergeCell ref="I48:L48"/>
    <mergeCell ref="A72:C72"/>
    <mergeCell ref="M72:N72"/>
    <mergeCell ref="B19:C19"/>
    <mergeCell ref="D19:G19"/>
    <mergeCell ref="H19:L19"/>
    <mergeCell ref="M19:N19"/>
    <mergeCell ref="D72:E72"/>
    <mergeCell ref="F72:H72"/>
    <mergeCell ref="I72:L72"/>
    <mergeCell ref="A65:C65"/>
    <mergeCell ref="M65:N65"/>
    <mergeCell ref="A66:C66"/>
    <mergeCell ref="M66:N66"/>
    <mergeCell ref="F65:H65"/>
    <mergeCell ref="I65:L65"/>
    <mergeCell ref="D65:E65"/>
    <mergeCell ref="M25:N25"/>
    <mergeCell ref="M61:N61"/>
    <mergeCell ref="M60:N60"/>
    <mergeCell ref="D60:E60"/>
    <mergeCell ref="F60:H60"/>
    <mergeCell ref="I60:L60"/>
    <mergeCell ref="I54:L54"/>
    <mergeCell ref="F56:H56"/>
    <mergeCell ref="I57:L57"/>
    <mergeCell ref="B26:G26"/>
    <mergeCell ref="H25:L25"/>
    <mergeCell ref="B25:C25"/>
    <mergeCell ref="D25:G25"/>
    <mergeCell ref="H27:L27"/>
    <mergeCell ref="F41:H41"/>
    <mergeCell ref="I56:L56"/>
    <mergeCell ref="F32:H32"/>
    <mergeCell ref="B51:E51"/>
    <mergeCell ref="D50:E50"/>
    <mergeCell ref="D35:E35"/>
    <mergeCell ref="F42:H42"/>
    <mergeCell ref="D52:E52"/>
    <mergeCell ref="F48:H48"/>
    <mergeCell ref="F35:H35"/>
    <mergeCell ref="F45:H45"/>
    <mergeCell ref="I45:L45"/>
    <mergeCell ref="D34:E34"/>
    <mergeCell ref="F34:H34"/>
    <mergeCell ref="I34:L34"/>
    <mergeCell ref="H26:L26"/>
    <mergeCell ref="I51:L51"/>
    <mergeCell ref="I52:L52"/>
    <mergeCell ref="B23:C23"/>
    <mergeCell ref="D23:G23"/>
    <mergeCell ref="H23:L23"/>
    <mergeCell ref="M23:N23"/>
    <mergeCell ref="M26:N26"/>
    <mergeCell ref="D27:G27"/>
    <mergeCell ref="D33:E33"/>
    <mergeCell ref="D31:E31"/>
    <mergeCell ref="F31:H31"/>
    <mergeCell ref="I32:L32"/>
    <mergeCell ref="M50:N50"/>
    <mergeCell ref="F50:H50"/>
    <mergeCell ref="I50:L50"/>
    <mergeCell ref="F36:H36"/>
    <mergeCell ref="B24:C24"/>
    <mergeCell ref="D24:G24"/>
    <mergeCell ref="H24:L24"/>
    <mergeCell ref="M24:N24"/>
    <mergeCell ref="F37:H37"/>
    <mergeCell ref="M35:N35"/>
    <mergeCell ref="I36:L36"/>
    <mergeCell ref="I35:L35"/>
    <mergeCell ref="F69:H69"/>
    <mergeCell ref="I69:L69"/>
    <mergeCell ref="M69:N69"/>
    <mergeCell ref="D44:E44"/>
    <mergeCell ref="F44:H44"/>
    <mergeCell ref="I44:L44"/>
    <mergeCell ref="M44:N44"/>
    <mergeCell ref="D59:E59"/>
    <mergeCell ref="F59:H59"/>
    <mergeCell ref="I59:L59"/>
    <mergeCell ref="M59:N59"/>
    <mergeCell ref="D67:E67"/>
    <mergeCell ref="F67:H67"/>
    <mergeCell ref="I67:L67"/>
    <mergeCell ref="M57:N57"/>
    <mergeCell ref="F61:H61"/>
    <mergeCell ref="M55:N55"/>
    <mergeCell ref="D55:E55"/>
    <mergeCell ref="F55:H55"/>
    <mergeCell ref="D58:E58"/>
    <mergeCell ref="F58:H58"/>
    <mergeCell ref="I58:L58"/>
    <mergeCell ref="D54:E54"/>
    <mergeCell ref="F54:H54"/>
  </mergeCells>
  <phoneticPr fontId="2" type="noConversion"/>
  <printOptions horizontalCentered="1"/>
  <pageMargins left="0.27559055118110237" right="0.27559055118110237" top="0.4" bottom="0.19685039370078741" header="0.36" footer="0"/>
  <pageSetup paperSize="9" scale="97" orientation="portrait" r:id="rId1"/>
  <headerFooter alignWithMargins="0">
    <oddFooter>&amp;C-9-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Z52"/>
  <sheetViews>
    <sheetView topLeftCell="A15" zoomScaleSheetLayoutView="100" workbookViewId="0">
      <selection sqref="A1:L52"/>
    </sheetView>
  </sheetViews>
  <sheetFormatPr defaultColWidth="9.77734375" defaultRowHeight="13.5"/>
  <cols>
    <col min="1" max="1" width="0.6640625" style="25" customWidth="1"/>
    <col min="2" max="2" width="8.44140625" style="135" customWidth="1"/>
    <col min="3" max="3" width="17.44140625" style="27" customWidth="1"/>
    <col min="4" max="4" width="7.5546875" style="25" bestFit="1" customWidth="1"/>
    <col min="5" max="5" width="11.21875" style="25" customWidth="1"/>
    <col min="6" max="6" width="3.5546875" style="25" customWidth="1"/>
    <col min="7" max="7" width="7.109375" style="25" customWidth="1"/>
    <col min="8" max="8" width="2.77734375" style="25" customWidth="1"/>
    <col min="9" max="9" width="2.88671875" style="25" customWidth="1"/>
    <col min="10" max="10" width="3.77734375" style="25" customWidth="1"/>
    <col min="11" max="11" width="7.44140625" style="25" customWidth="1"/>
    <col min="12" max="12" width="10.88671875" style="25" customWidth="1"/>
    <col min="13" max="13" width="9.77734375" style="25"/>
    <col min="14" max="16" width="12.109375" style="25" bestFit="1" customWidth="1"/>
    <col min="17" max="17" width="11.44140625" style="25" bestFit="1" customWidth="1"/>
    <col min="18" max="19" width="9.77734375" style="25"/>
    <col min="20" max="20" width="10.21875" style="25" bestFit="1" customWidth="1"/>
    <col min="21" max="16384" width="9.77734375" style="25"/>
  </cols>
  <sheetData>
    <row r="1" spans="1:26" s="26" customFormat="1" ht="18.600000000000001" customHeight="1">
      <c r="A1" s="1565" t="s">
        <v>853</v>
      </c>
      <c r="B1" s="1566"/>
      <c r="C1" s="1566"/>
      <c r="D1" s="1566"/>
      <c r="E1" s="249"/>
      <c r="F1" s="32"/>
      <c r="G1" s="32"/>
      <c r="H1" s="31"/>
      <c r="I1" s="31"/>
      <c r="J1" s="31"/>
      <c r="K1" s="31"/>
      <c r="L1" s="187"/>
      <c r="V1" s="188"/>
      <c r="W1" s="188"/>
      <c r="X1" s="188"/>
      <c r="Y1" s="23"/>
      <c r="Z1" s="23"/>
    </row>
    <row r="2" spans="1:26" s="26" customFormat="1" ht="16.5" customHeight="1">
      <c r="A2" s="29"/>
      <c r="B2" s="250"/>
      <c r="C2" s="7"/>
      <c r="D2" s="202"/>
      <c r="E2" s="251"/>
      <c r="F2" s="24"/>
      <c r="G2" s="24"/>
      <c r="H2" s="22"/>
      <c r="I2" s="22"/>
      <c r="J2" s="22"/>
      <c r="K2" s="22"/>
      <c r="L2" s="189" t="s">
        <v>950</v>
      </c>
      <c r="V2" s="188"/>
      <c r="W2" s="188"/>
      <c r="X2" s="188"/>
      <c r="Y2" s="23"/>
      <c r="Z2" s="23"/>
    </row>
    <row r="3" spans="1:26" s="30" customFormat="1" ht="15" customHeight="1">
      <c r="A3" s="1543" t="s">
        <v>191</v>
      </c>
      <c r="B3" s="1577"/>
      <c r="C3" s="1577"/>
      <c r="D3" s="1577"/>
      <c r="E3" s="1577"/>
      <c r="F3" s="1567">
        <v>11691646</v>
      </c>
      <c r="G3" s="1568"/>
      <c r="H3" s="1568"/>
      <c r="I3" s="1568"/>
      <c r="J3" s="1568"/>
      <c r="K3" s="1568"/>
      <c r="L3" s="1569"/>
      <c r="V3" s="190"/>
      <c r="W3" s="190"/>
      <c r="X3" s="190"/>
      <c r="Y3" s="191"/>
      <c r="Z3" s="191"/>
    </row>
    <row r="4" spans="1:26" s="30" customFormat="1" ht="15" customHeight="1">
      <c r="A4" s="1543" t="s">
        <v>192</v>
      </c>
      <c r="B4" s="1577"/>
      <c r="C4" s="1577"/>
      <c r="D4" s="1577"/>
      <c r="E4" s="1577"/>
      <c r="F4" s="1572">
        <f>E49</f>
        <v>4200000</v>
      </c>
      <c r="G4" s="1573"/>
      <c r="H4" s="1573"/>
      <c r="I4" s="1573"/>
      <c r="J4" s="1573"/>
      <c r="K4" s="1573"/>
      <c r="L4" s="1574"/>
      <c r="V4" s="190"/>
      <c r="W4" s="190"/>
      <c r="X4" s="190"/>
      <c r="Y4" s="191"/>
      <c r="Z4" s="191"/>
    </row>
    <row r="5" spans="1:26" s="30" customFormat="1" ht="15" customHeight="1">
      <c r="A5" s="1543" t="s">
        <v>600</v>
      </c>
      <c r="B5" s="1577"/>
      <c r="C5" s="1577"/>
      <c r="D5" s="1577"/>
      <c r="E5" s="1577"/>
      <c r="F5" s="1572">
        <f>E50</f>
        <v>99000</v>
      </c>
      <c r="G5" s="1573"/>
      <c r="H5" s="1573"/>
      <c r="I5" s="1573"/>
      <c r="J5" s="1573"/>
      <c r="K5" s="1573"/>
      <c r="L5" s="1574"/>
      <c r="V5" s="190"/>
      <c r="W5" s="190"/>
      <c r="X5" s="190"/>
      <c r="Y5" s="191"/>
      <c r="Z5" s="191"/>
    </row>
    <row r="6" spans="1:26" s="26" customFormat="1" ht="15" customHeight="1">
      <c r="A6" s="1543" t="s">
        <v>193</v>
      </c>
      <c r="B6" s="1577"/>
      <c r="C6" s="1577"/>
      <c r="D6" s="1577"/>
      <c r="E6" s="1577"/>
      <c r="F6" s="1572">
        <f>K49</f>
        <v>1727000</v>
      </c>
      <c r="G6" s="1573"/>
      <c r="H6" s="1573"/>
      <c r="I6" s="1573"/>
      <c r="J6" s="1573"/>
      <c r="K6" s="1573"/>
      <c r="L6" s="1574"/>
    </row>
    <row r="7" spans="1:26" s="26" customFormat="1" ht="15" customHeight="1" thickBot="1">
      <c r="A7" s="1543" t="s">
        <v>601</v>
      </c>
      <c r="B7" s="1577"/>
      <c r="C7" s="1577"/>
      <c r="D7" s="1577"/>
      <c r="E7" s="1577"/>
      <c r="F7" s="1579">
        <v>14263646</v>
      </c>
      <c r="G7" s="1580"/>
      <c r="H7" s="1580"/>
      <c r="I7" s="1580"/>
      <c r="J7" s="1580"/>
      <c r="K7" s="1580"/>
      <c r="L7" s="1581"/>
    </row>
    <row r="8" spans="1:26" s="26" customFormat="1" ht="15" customHeight="1" thickBot="1">
      <c r="A8" s="1570" t="s">
        <v>602</v>
      </c>
      <c r="B8" s="1571"/>
      <c r="C8" s="1571"/>
      <c r="D8" s="1571"/>
      <c r="E8" s="1571"/>
      <c r="F8" s="1575" t="s">
        <v>493</v>
      </c>
      <c r="G8" s="1571"/>
      <c r="H8" s="1571"/>
      <c r="I8" s="1571"/>
      <c r="J8" s="1571"/>
      <c r="K8" s="1571"/>
      <c r="L8" s="1576"/>
      <c r="N8" s="188"/>
      <c r="O8" s="188"/>
      <c r="P8" s="188"/>
      <c r="Q8" s="23"/>
      <c r="R8" s="23"/>
    </row>
    <row r="9" spans="1:26" s="26" customFormat="1" ht="15" customHeight="1" thickBot="1">
      <c r="A9" s="1582" t="s">
        <v>252</v>
      </c>
      <c r="B9" s="1583"/>
      <c r="C9" s="1583"/>
      <c r="D9" s="1584"/>
      <c r="E9" s="619" t="s">
        <v>422</v>
      </c>
      <c r="F9" s="1551" t="s">
        <v>252</v>
      </c>
      <c r="G9" s="1552"/>
      <c r="H9" s="1552"/>
      <c r="I9" s="1552"/>
      <c r="J9" s="1552"/>
      <c r="K9" s="1551" t="s">
        <v>603</v>
      </c>
      <c r="L9" s="1553"/>
      <c r="N9" s="188"/>
      <c r="O9" s="188"/>
      <c r="P9" s="188"/>
      <c r="Q9" s="23"/>
      <c r="R9" s="23"/>
    </row>
    <row r="10" spans="1:26" s="133" customFormat="1" ht="15" customHeight="1">
      <c r="A10" s="734">
        <v>43228</v>
      </c>
      <c r="B10" s="756">
        <v>43282</v>
      </c>
      <c r="C10" s="725" t="s">
        <v>955</v>
      </c>
      <c r="D10" s="726" t="s">
        <v>956</v>
      </c>
      <c r="E10" s="727">
        <v>50000</v>
      </c>
      <c r="F10" s="1554" t="s">
        <v>951</v>
      </c>
      <c r="G10" s="1555"/>
      <c r="H10" s="1555"/>
      <c r="I10" s="1555"/>
      <c r="J10" s="1556"/>
      <c r="K10" s="1557">
        <v>300000</v>
      </c>
      <c r="L10" s="1558"/>
      <c r="N10" s="192"/>
      <c r="O10" s="192"/>
      <c r="P10" s="192"/>
      <c r="Q10" s="193"/>
      <c r="R10" s="193"/>
    </row>
    <row r="11" spans="1:26" s="26" customFormat="1" ht="15" customHeight="1">
      <c r="A11" s="732"/>
      <c r="B11" s="1546">
        <v>43284</v>
      </c>
      <c r="C11" s="766" t="s">
        <v>957</v>
      </c>
      <c r="D11" s="767"/>
      <c r="E11" s="768">
        <v>240000</v>
      </c>
      <c r="F11" s="1578" t="s">
        <v>952</v>
      </c>
      <c r="G11" s="1539"/>
      <c r="H11" s="1539"/>
      <c r="I11" s="1539"/>
      <c r="J11" s="1540"/>
      <c r="K11" s="1541">
        <v>800000</v>
      </c>
      <c r="L11" s="1542"/>
      <c r="N11" s="188">
        <f>SUM(E10:E31)</f>
        <v>1220000</v>
      </c>
      <c r="O11" s="188"/>
      <c r="P11" s="188"/>
      <c r="Q11" s="23">
        <f>SUM(E10:E32)</f>
        <v>1275000</v>
      </c>
      <c r="R11" s="23"/>
    </row>
    <row r="12" spans="1:26" s="26" customFormat="1" ht="15" customHeight="1">
      <c r="A12" s="732"/>
      <c r="B12" s="1547"/>
      <c r="C12" s="716" t="s">
        <v>958</v>
      </c>
      <c r="D12" s="717" t="s">
        <v>959</v>
      </c>
      <c r="E12" s="718">
        <v>33000</v>
      </c>
      <c r="F12" s="1562" t="s">
        <v>953</v>
      </c>
      <c r="G12" s="1563"/>
      <c r="H12" s="1563"/>
      <c r="I12" s="1563"/>
      <c r="J12" s="1564"/>
      <c r="K12" s="1541">
        <v>527000</v>
      </c>
      <c r="L12" s="1542"/>
      <c r="N12" s="188" t="e">
        <f>SUM(#REF!)</f>
        <v>#REF!</v>
      </c>
      <c r="O12" s="188"/>
      <c r="P12" s="188"/>
      <c r="Q12" s="23">
        <f>SUM(E10:E31)</f>
        <v>1220000</v>
      </c>
      <c r="R12" s="23"/>
    </row>
    <row r="13" spans="1:26" s="26" customFormat="1" ht="15" customHeight="1">
      <c r="A13" s="735"/>
      <c r="B13" s="1547"/>
      <c r="C13" s="716" t="s">
        <v>960</v>
      </c>
      <c r="D13" s="717" t="s">
        <v>961</v>
      </c>
      <c r="E13" s="718">
        <v>33000</v>
      </c>
      <c r="F13" s="1562" t="s">
        <v>954</v>
      </c>
      <c r="G13" s="1563"/>
      <c r="H13" s="1563"/>
      <c r="I13" s="1563"/>
      <c r="J13" s="1564"/>
      <c r="K13" s="1541">
        <v>100000</v>
      </c>
      <c r="L13" s="1542"/>
      <c r="N13" s="188" t="e">
        <f>SUM(#REF!)</f>
        <v>#REF!</v>
      </c>
      <c r="O13" s="188"/>
      <c r="P13" s="188"/>
      <c r="Q13" s="23"/>
      <c r="R13" s="23"/>
      <c r="T13" s="569">
        <f>SUM(E11:E44)</f>
        <v>4101000</v>
      </c>
    </row>
    <row r="14" spans="1:26" s="26" customFormat="1" ht="15" customHeight="1">
      <c r="A14" s="732"/>
      <c r="B14" s="1547"/>
      <c r="C14" s="716" t="s">
        <v>962</v>
      </c>
      <c r="D14" s="717"/>
      <c r="E14" s="718">
        <v>55000</v>
      </c>
      <c r="F14" s="1559" t="s">
        <v>141</v>
      </c>
      <c r="G14" s="1560"/>
      <c r="H14" s="1560"/>
      <c r="I14" s="1560"/>
      <c r="J14" s="1561"/>
      <c r="K14" s="1541" t="s">
        <v>861</v>
      </c>
      <c r="L14" s="1542"/>
      <c r="N14" s="188"/>
      <c r="O14" s="188"/>
      <c r="P14" s="188"/>
      <c r="Q14" s="23"/>
      <c r="R14" s="23"/>
    </row>
    <row r="15" spans="1:26" s="350" customFormat="1" ht="15" customHeight="1">
      <c r="A15" s="732"/>
      <c r="B15" s="1548"/>
      <c r="C15" s="769" t="s">
        <v>963</v>
      </c>
      <c r="D15" s="770" t="s">
        <v>964</v>
      </c>
      <c r="E15" s="771">
        <v>50000</v>
      </c>
      <c r="F15" s="1538"/>
      <c r="G15" s="1539"/>
      <c r="H15" s="1539"/>
      <c r="I15" s="1539"/>
      <c r="J15" s="1540"/>
      <c r="K15" s="1541"/>
      <c r="L15" s="1542"/>
      <c r="N15" s="188"/>
      <c r="O15" s="188"/>
      <c r="P15" s="188"/>
      <c r="Q15" s="23"/>
      <c r="R15" s="23"/>
    </row>
    <row r="16" spans="1:26" s="350" customFormat="1" ht="15" customHeight="1">
      <c r="A16" s="732">
        <v>43234</v>
      </c>
      <c r="B16" s="1547">
        <v>43291</v>
      </c>
      <c r="C16" s="736" t="s">
        <v>965</v>
      </c>
      <c r="D16" s="737" t="s">
        <v>966</v>
      </c>
      <c r="E16" s="738">
        <v>33000</v>
      </c>
      <c r="F16" s="1538"/>
      <c r="G16" s="1539"/>
      <c r="H16" s="1539"/>
      <c r="I16" s="1539"/>
      <c r="J16" s="1540"/>
      <c r="K16" s="1541"/>
      <c r="L16" s="1542"/>
      <c r="N16" s="188"/>
      <c r="O16" s="188"/>
      <c r="P16" s="188">
        <f>SUM(E10:E32)</f>
        <v>1275000</v>
      </c>
      <c r="Q16" s="23"/>
      <c r="R16" s="23"/>
    </row>
    <row r="17" spans="1:18" s="350" customFormat="1" ht="15" customHeight="1">
      <c r="A17" s="732">
        <v>43235</v>
      </c>
      <c r="B17" s="1547"/>
      <c r="C17" s="716" t="s">
        <v>967</v>
      </c>
      <c r="D17" s="717"/>
      <c r="E17" s="718">
        <v>55000</v>
      </c>
      <c r="F17" s="1538"/>
      <c r="G17" s="1539"/>
      <c r="H17" s="1539"/>
      <c r="I17" s="1539"/>
      <c r="J17" s="1540"/>
      <c r="K17" s="1541"/>
      <c r="L17" s="1542"/>
      <c r="N17" s="188"/>
      <c r="O17" s="188"/>
      <c r="P17" s="188">
        <f>SUM(E10:E17)</f>
        <v>549000</v>
      </c>
      <c r="Q17" s="23"/>
      <c r="R17" s="23"/>
    </row>
    <row r="18" spans="1:18" s="350" customFormat="1" ht="15" customHeight="1">
      <c r="A18" s="732"/>
      <c r="B18" s="1547"/>
      <c r="C18" s="716" t="s">
        <v>968</v>
      </c>
      <c r="D18" s="717" t="s">
        <v>969</v>
      </c>
      <c r="E18" s="718">
        <v>33000</v>
      </c>
      <c r="F18" s="1538"/>
      <c r="G18" s="1539"/>
      <c r="H18" s="1539"/>
      <c r="I18" s="1539"/>
      <c r="J18" s="1540"/>
      <c r="K18" s="1541"/>
      <c r="L18" s="1542"/>
      <c r="N18" s="188"/>
      <c r="O18" s="188"/>
      <c r="P18" s="188"/>
      <c r="Q18" s="23"/>
      <c r="R18" s="23"/>
    </row>
    <row r="19" spans="1:18" s="350" customFormat="1" ht="15" customHeight="1">
      <c r="A19" s="732"/>
      <c r="B19" s="1547"/>
      <c r="C19" s="716" t="s">
        <v>970</v>
      </c>
      <c r="D19" s="717"/>
      <c r="E19" s="718">
        <v>55000</v>
      </c>
      <c r="F19" s="1538"/>
      <c r="G19" s="1539"/>
      <c r="H19" s="1539"/>
      <c r="I19" s="1539"/>
      <c r="J19" s="1540"/>
      <c r="K19" s="1541"/>
      <c r="L19" s="1542"/>
      <c r="N19" s="188">
        <f>SUM(E10:E44)</f>
        <v>4151000</v>
      </c>
      <c r="O19" s="188"/>
      <c r="P19" s="188">
        <f>SUM(E19:E26)</f>
        <v>407000</v>
      </c>
      <c r="Q19" s="23"/>
      <c r="R19" s="23"/>
    </row>
    <row r="20" spans="1:18" s="350" customFormat="1" ht="15" customHeight="1">
      <c r="A20" s="732"/>
      <c r="B20" s="1547"/>
      <c r="C20" s="716" t="s">
        <v>971</v>
      </c>
      <c r="D20" s="717" t="s">
        <v>972</v>
      </c>
      <c r="E20" s="719">
        <v>33000</v>
      </c>
      <c r="F20" s="587"/>
      <c r="G20" s="588"/>
      <c r="H20" s="588"/>
      <c r="I20" s="588"/>
      <c r="J20" s="588"/>
      <c r="K20" s="589"/>
      <c r="L20" s="590"/>
      <c r="N20" s="188"/>
      <c r="O20" s="188"/>
      <c r="P20" s="188"/>
      <c r="Q20" s="23"/>
      <c r="R20" s="23"/>
    </row>
    <row r="21" spans="1:18" s="350" customFormat="1" ht="15" customHeight="1">
      <c r="A21" s="734"/>
      <c r="B21" s="1547"/>
      <c r="C21" s="716" t="s">
        <v>973</v>
      </c>
      <c r="D21" s="717"/>
      <c r="E21" s="719">
        <v>55000</v>
      </c>
      <c r="F21" s="587"/>
      <c r="G21" s="588"/>
      <c r="H21" s="588"/>
      <c r="I21" s="588"/>
      <c r="J21" s="588"/>
      <c r="K21" s="589"/>
      <c r="L21" s="590"/>
      <c r="N21" s="188"/>
      <c r="O21" s="188"/>
      <c r="P21" s="188"/>
      <c r="Q21" s="23"/>
      <c r="R21" s="23"/>
    </row>
    <row r="22" spans="1:18" s="350" customFormat="1" ht="15" customHeight="1">
      <c r="A22" s="732"/>
      <c r="B22" s="1547"/>
      <c r="C22" s="743" t="s">
        <v>974</v>
      </c>
      <c r="D22" s="744" t="s">
        <v>975</v>
      </c>
      <c r="E22" s="745">
        <v>33000</v>
      </c>
      <c r="F22" s="587"/>
      <c r="G22" s="588"/>
      <c r="H22" s="588"/>
      <c r="I22" s="588"/>
      <c r="J22" s="588"/>
      <c r="K22" s="589"/>
      <c r="L22" s="590"/>
      <c r="N22" s="188"/>
      <c r="O22" s="188"/>
      <c r="P22" s="188"/>
      <c r="Q22" s="23"/>
      <c r="R22" s="23"/>
    </row>
    <row r="23" spans="1:18" s="26" customFormat="1" ht="15" customHeight="1">
      <c r="A23" s="732"/>
      <c r="B23" s="733">
        <v>43292</v>
      </c>
      <c r="C23" s="710" t="s">
        <v>976</v>
      </c>
      <c r="D23" s="711" t="s">
        <v>977</v>
      </c>
      <c r="E23" s="712">
        <v>80000</v>
      </c>
      <c r="F23" s="587"/>
      <c r="G23" s="588"/>
      <c r="H23" s="588"/>
      <c r="I23" s="588"/>
      <c r="J23" s="588"/>
      <c r="K23" s="589"/>
      <c r="L23" s="590"/>
      <c r="N23" s="188"/>
      <c r="O23" s="188"/>
      <c r="P23" s="188"/>
      <c r="Q23" s="23"/>
      <c r="R23" s="23"/>
    </row>
    <row r="24" spans="1:18" s="26" customFormat="1" ht="15" customHeight="1">
      <c r="A24" s="732"/>
      <c r="B24" s="757">
        <v>43293</v>
      </c>
      <c r="C24" s="750" t="s">
        <v>976</v>
      </c>
      <c r="D24" s="751" t="s">
        <v>978</v>
      </c>
      <c r="E24" s="752">
        <v>30000</v>
      </c>
      <c r="F24" s="587"/>
      <c r="G24" s="588"/>
      <c r="H24" s="588"/>
      <c r="I24" s="588"/>
      <c r="J24" s="588"/>
      <c r="K24" s="589"/>
      <c r="L24" s="590"/>
      <c r="N24" s="188"/>
      <c r="O24" s="188"/>
      <c r="P24" s="188"/>
      <c r="Q24" s="23"/>
      <c r="R24" s="23"/>
    </row>
    <row r="25" spans="1:18" s="26" customFormat="1" ht="15" customHeight="1">
      <c r="A25" s="732">
        <v>43236</v>
      </c>
      <c r="B25" s="733">
        <v>43295</v>
      </c>
      <c r="C25" s="710" t="s">
        <v>976</v>
      </c>
      <c r="D25" s="711" t="s">
        <v>979</v>
      </c>
      <c r="E25" s="712">
        <v>88000</v>
      </c>
      <c r="F25" s="587"/>
      <c r="G25" s="588"/>
      <c r="H25" s="588"/>
      <c r="I25" s="588"/>
      <c r="J25" s="588"/>
      <c r="K25" s="589"/>
      <c r="L25" s="590"/>
      <c r="N25" s="188"/>
      <c r="O25" s="188"/>
      <c r="P25" s="188">
        <f>SUM(E10:E44)</f>
        <v>4151000</v>
      </c>
      <c r="Q25" s="23"/>
      <c r="R25" s="23"/>
    </row>
    <row r="26" spans="1:18" s="648" customFormat="1" ht="15" customHeight="1">
      <c r="A26" s="735">
        <v>43238</v>
      </c>
      <c r="B26" s="1547">
        <v>43298</v>
      </c>
      <c r="C26" s="736" t="s">
        <v>980</v>
      </c>
      <c r="D26" s="737" t="s">
        <v>988</v>
      </c>
      <c r="E26" s="746">
        <v>33000</v>
      </c>
      <c r="F26" s="587"/>
      <c r="G26" s="588"/>
      <c r="H26" s="588"/>
      <c r="I26" s="588"/>
      <c r="J26" s="588"/>
      <c r="K26" s="589"/>
      <c r="L26" s="590"/>
      <c r="N26" s="188"/>
      <c r="O26" s="188"/>
      <c r="P26" s="188"/>
      <c r="Q26" s="23"/>
      <c r="R26" s="23"/>
    </row>
    <row r="27" spans="1:18" s="26" customFormat="1" ht="15" customHeight="1">
      <c r="A27" s="732">
        <v>43239</v>
      </c>
      <c r="B27" s="1547"/>
      <c r="C27" s="716" t="s">
        <v>981</v>
      </c>
      <c r="D27" s="717" t="s">
        <v>975</v>
      </c>
      <c r="E27" s="719">
        <v>33000</v>
      </c>
      <c r="F27" s="587"/>
      <c r="G27" s="588"/>
      <c r="H27" s="588"/>
      <c r="I27" s="588"/>
      <c r="J27" s="588"/>
      <c r="K27" s="589"/>
      <c r="L27" s="590"/>
      <c r="N27" s="188"/>
      <c r="O27" s="188"/>
      <c r="P27" s="188"/>
      <c r="Q27" s="23"/>
      <c r="R27" s="23"/>
    </row>
    <row r="28" spans="1:18" s="26" customFormat="1" ht="15" customHeight="1">
      <c r="A28" s="732">
        <v>43243</v>
      </c>
      <c r="B28" s="1547"/>
      <c r="C28" s="716" t="s">
        <v>982</v>
      </c>
      <c r="D28" s="717" t="s">
        <v>989</v>
      </c>
      <c r="E28" s="719">
        <v>33000</v>
      </c>
      <c r="F28" s="587"/>
      <c r="G28" s="588"/>
      <c r="H28" s="588"/>
      <c r="I28" s="588"/>
      <c r="J28" s="588"/>
      <c r="K28" s="589"/>
      <c r="L28" s="590"/>
      <c r="N28" s="188">
        <f>SUM(E10:E48)</f>
        <v>4299000</v>
      </c>
      <c r="O28" s="188"/>
      <c r="P28" s="188"/>
      <c r="Q28" s="23"/>
      <c r="R28" s="23"/>
    </row>
    <row r="29" spans="1:18" s="26" customFormat="1" ht="15" customHeight="1">
      <c r="A29" s="732">
        <v>43245</v>
      </c>
      <c r="B29" s="1547"/>
      <c r="C29" s="716" t="s">
        <v>983</v>
      </c>
      <c r="D29" s="717"/>
      <c r="E29" s="719">
        <v>55000</v>
      </c>
      <c r="F29" s="587"/>
      <c r="G29" s="588"/>
      <c r="H29" s="588"/>
      <c r="I29" s="588"/>
      <c r="J29" s="588"/>
      <c r="K29" s="589"/>
      <c r="L29" s="590"/>
      <c r="N29" s="188"/>
      <c r="O29" s="188"/>
      <c r="P29" s="188"/>
      <c r="Q29" s="23"/>
      <c r="R29" s="23"/>
    </row>
    <row r="30" spans="1:18" s="26" customFormat="1" ht="15" customHeight="1">
      <c r="A30" s="732">
        <v>43249</v>
      </c>
      <c r="B30" s="1547"/>
      <c r="C30" s="716" t="s">
        <v>984</v>
      </c>
      <c r="D30" s="717"/>
      <c r="E30" s="719">
        <v>55000</v>
      </c>
      <c r="F30" s="587"/>
      <c r="G30" s="588"/>
      <c r="H30" s="588"/>
      <c r="I30" s="588"/>
      <c r="J30" s="588"/>
      <c r="K30" s="589"/>
      <c r="L30" s="590"/>
      <c r="N30" s="188"/>
      <c r="O30" s="188"/>
      <c r="P30" s="188"/>
      <c r="Q30" s="23"/>
      <c r="R30" s="23"/>
    </row>
    <row r="31" spans="1:18" s="26" customFormat="1" ht="15" customHeight="1">
      <c r="A31" s="732"/>
      <c r="B31" s="1547"/>
      <c r="C31" s="716" t="s">
        <v>985</v>
      </c>
      <c r="D31" s="717"/>
      <c r="E31" s="719">
        <v>55000</v>
      </c>
      <c r="F31" s="587"/>
      <c r="G31" s="588"/>
      <c r="H31" s="588"/>
      <c r="I31" s="588"/>
      <c r="J31" s="588"/>
      <c r="K31" s="589"/>
      <c r="L31" s="590"/>
      <c r="N31" s="188"/>
      <c r="O31" s="188"/>
      <c r="P31" s="188"/>
      <c r="Q31" s="23"/>
      <c r="R31" s="23"/>
    </row>
    <row r="32" spans="1:18" s="26" customFormat="1" ht="15" customHeight="1">
      <c r="A32" s="734"/>
      <c r="B32" s="1547"/>
      <c r="C32" s="716" t="s">
        <v>986</v>
      </c>
      <c r="D32" s="717"/>
      <c r="E32" s="719">
        <v>55000</v>
      </c>
      <c r="F32" s="587"/>
      <c r="G32" s="588"/>
      <c r="H32" s="588"/>
      <c r="I32" s="588"/>
      <c r="J32" s="588"/>
      <c r="K32" s="589"/>
      <c r="L32" s="590"/>
      <c r="N32" s="188">
        <f>SUM(E10:E44)</f>
        <v>4151000</v>
      </c>
      <c r="O32" s="188"/>
      <c r="P32" s="188"/>
      <c r="Q32" s="23"/>
      <c r="R32" s="23"/>
    </row>
    <row r="33" spans="1:14" ht="15" customHeight="1">
      <c r="A33" s="732"/>
      <c r="B33" s="1547"/>
      <c r="C33" s="716" t="s">
        <v>987</v>
      </c>
      <c r="D33" s="717" t="s">
        <v>990</v>
      </c>
      <c r="E33" s="719">
        <v>33000</v>
      </c>
      <c r="F33" s="587"/>
      <c r="G33" s="588"/>
      <c r="H33" s="588"/>
      <c r="I33" s="588"/>
      <c r="J33" s="588"/>
      <c r="K33" s="589"/>
      <c r="L33" s="590"/>
      <c r="N33" s="622">
        <f>SUM(E30:E34)</f>
        <v>228000</v>
      </c>
    </row>
    <row r="34" spans="1:14" ht="15" customHeight="1">
      <c r="A34" s="732"/>
      <c r="B34" s="1547"/>
      <c r="C34" s="743" t="s">
        <v>976</v>
      </c>
      <c r="D34" s="744" t="s">
        <v>991</v>
      </c>
      <c r="E34" s="745">
        <v>30000</v>
      </c>
      <c r="F34" s="587"/>
      <c r="G34" s="588"/>
      <c r="H34" s="588"/>
      <c r="I34" s="588"/>
      <c r="J34" s="588"/>
      <c r="K34" s="589"/>
      <c r="L34" s="590"/>
    </row>
    <row r="35" spans="1:14" s="707" customFormat="1" ht="15" customHeight="1">
      <c r="A35" s="732"/>
      <c r="B35" s="733">
        <v>43300</v>
      </c>
      <c r="C35" s="710" t="s">
        <v>992</v>
      </c>
      <c r="D35" s="711" t="s">
        <v>993</v>
      </c>
      <c r="E35" s="712">
        <v>80000</v>
      </c>
      <c r="F35" s="587"/>
      <c r="G35" s="588"/>
      <c r="H35" s="588"/>
      <c r="I35" s="588"/>
      <c r="J35" s="588"/>
      <c r="K35" s="589"/>
      <c r="L35" s="590"/>
    </row>
    <row r="36" spans="1:14" s="707" customFormat="1" ht="15" customHeight="1">
      <c r="A36" s="749"/>
      <c r="B36" s="1547">
        <v>43301</v>
      </c>
      <c r="C36" s="736" t="s">
        <v>994</v>
      </c>
      <c r="D36" s="737" t="s">
        <v>995</v>
      </c>
      <c r="E36" s="746">
        <v>2280000</v>
      </c>
      <c r="F36" s="587"/>
      <c r="G36" s="588"/>
      <c r="H36" s="588"/>
      <c r="I36" s="588"/>
      <c r="J36" s="588"/>
      <c r="K36" s="589"/>
      <c r="L36" s="590"/>
    </row>
    <row r="37" spans="1:14" s="729" customFormat="1" ht="15" customHeight="1">
      <c r="A37" s="732"/>
      <c r="B37" s="1547"/>
      <c r="C37" s="743" t="s">
        <v>996</v>
      </c>
      <c r="D37" s="744" t="s">
        <v>995</v>
      </c>
      <c r="E37" s="745">
        <v>120000</v>
      </c>
      <c r="F37" s="587"/>
      <c r="G37" s="588"/>
      <c r="H37" s="588"/>
      <c r="I37" s="588"/>
      <c r="J37" s="588"/>
      <c r="K37" s="589"/>
      <c r="L37" s="590"/>
    </row>
    <row r="38" spans="1:14" s="729" customFormat="1" ht="15" customHeight="1">
      <c r="A38" s="749"/>
      <c r="B38" s="1549">
        <v>43305</v>
      </c>
      <c r="C38" s="739" t="s">
        <v>997</v>
      </c>
      <c r="D38" s="740" t="s">
        <v>999</v>
      </c>
      <c r="E38" s="747">
        <v>33000</v>
      </c>
      <c r="F38" s="587"/>
      <c r="G38" s="588"/>
      <c r="H38" s="588"/>
      <c r="I38" s="588"/>
      <c r="J38" s="588"/>
      <c r="K38" s="589"/>
      <c r="L38" s="590"/>
    </row>
    <row r="39" spans="1:14" s="729" customFormat="1" ht="15" customHeight="1">
      <c r="A39" s="732"/>
      <c r="B39" s="1547"/>
      <c r="C39" s="716" t="s">
        <v>998</v>
      </c>
      <c r="D39" s="717"/>
      <c r="E39" s="719">
        <v>55000</v>
      </c>
      <c r="F39" s="587"/>
      <c r="G39" s="588"/>
      <c r="H39" s="588"/>
      <c r="I39" s="588"/>
      <c r="J39" s="588"/>
      <c r="K39" s="589"/>
      <c r="L39" s="590"/>
    </row>
    <row r="40" spans="1:14" s="729" customFormat="1" ht="15" customHeight="1">
      <c r="A40" s="732"/>
      <c r="B40" s="1550"/>
      <c r="C40" s="741" t="s">
        <v>986</v>
      </c>
      <c r="D40" s="742"/>
      <c r="E40" s="748">
        <v>55000</v>
      </c>
      <c r="F40" s="587"/>
      <c r="G40" s="588"/>
      <c r="H40" s="588"/>
      <c r="I40" s="588"/>
      <c r="J40" s="588"/>
      <c r="K40" s="589"/>
      <c r="L40" s="590"/>
    </row>
    <row r="41" spans="1:14" s="729" customFormat="1" ht="15" customHeight="1">
      <c r="A41" s="732"/>
      <c r="B41" s="757">
        <v>43308</v>
      </c>
      <c r="C41" s="750" t="s">
        <v>976</v>
      </c>
      <c r="D41" s="751" t="s">
        <v>1000</v>
      </c>
      <c r="E41" s="752">
        <v>80000</v>
      </c>
      <c r="F41" s="587"/>
      <c r="G41" s="588"/>
      <c r="H41" s="588"/>
      <c r="I41" s="588"/>
      <c r="J41" s="588"/>
      <c r="K41" s="589"/>
      <c r="L41" s="590"/>
    </row>
    <row r="42" spans="1:14" s="729" customFormat="1" ht="15" customHeight="1">
      <c r="A42" s="735"/>
      <c r="B42" s="1549">
        <v>43311</v>
      </c>
      <c r="C42" s="739" t="s">
        <v>1002</v>
      </c>
      <c r="D42" s="740" t="s">
        <v>1004</v>
      </c>
      <c r="E42" s="747">
        <v>30000</v>
      </c>
      <c r="F42" s="587"/>
      <c r="G42" s="588"/>
      <c r="H42" s="588"/>
      <c r="I42" s="588"/>
      <c r="J42" s="588"/>
      <c r="K42" s="589"/>
      <c r="L42" s="590"/>
    </row>
    <row r="43" spans="1:14" s="729" customFormat="1" ht="15" customHeight="1">
      <c r="A43" s="734"/>
      <c r="B43" s="1547"/>
      <c r="C43" s="716" t="s">
        <v>1001</v>
      </c>
      <c r="D43" s="717" t="s">
        <v>1003</v>
      </c>
      <c r="E43" s="719">
        <v>50000</v>
      </c>
      <c r="F43" s="587"/>
      <c r="G43" s="588"/>
      <c r="H43" s="588"/>
      <c r="I43" s="588"/>
      <c r="J43" s="588"/>
      <c r="K43" s="589"/>
      <c r="L43" s="590"/>
    </row>
    <row r="44" spans="1:14" s="707" customFormat="1" ht="15" customHeight="1">
      <c r="A44" s="732">
        <v>43250</v>
      </c>
      <c r="B44" s="1547"/>
      <c r="C44" s="716" t="s">
        <v>976</v>
      </c>
      <c r="D44" s="717" t="s">
        <v>1005</v>
      </c>
      <c r="E44" s="719">
        <v>30000</v>
      </c>
      <c r="F44" s="587"/>
      <c r="G44" s="588"/>
      <c r="H44" s="588"/>
      <c r="I44" s="588"/>
      <c r="J44" s="588"/>
      <c r="K44" s="589"/>
      <c r="L44" s="590"/>
    </row>
    <row r="45" spans="1:14" s="753" customFormat="1" ht="15" customHeight="1">
      <c r="A45" s="732">
        <v>43251</v>
      </c>
      <c r="B45" s="1550"/>
      <c r="C45" s="741" t="s">
        <v>976</v>
      </c>
      <c r="D45" s="742" t="s">
        <v>1006</v>
      </c>
      <c r="E45" s="748">
        <v>30000</v>
      </c>
      <c r="F45" s="759"/>
      <c r="G45" s="760"/>
      <c r="H45" s="760"/>
      <c r="I45" s="760"/>
      <c r="J45" s="760"/>
      <c r="K45" s="761"/>
      <c r="L45" s="762"/>
    </row>
    <row r="46" spans="1:14" s="753" customFormat="1" ht="15" customHeight="1">
      <c r="A46" s="732">
        <v>43252</v>
      </c>
      <c r="B46" s="1547">
        <v>43312</v>
      </c>
      <c r="C46" s="736" t="s">
        <v>1007</v>
      </c>
      <c r="D46" s="737" t="s">
        <v>1008</v>
      </c>
      <c r="E46" s="746">
        <v>33000</v>
      </c>
      <c r="F46" s="759"/>
      <c r="G46" s="760"/>
      <c r="H46" s="760"/>
      <c r="I46" s="760"/>
      <c r="J46" s="760"/>
      <c r="K46" s="761"/>
      <c r="L46" s="762"/>
    </row>
    <row r="47" spans="1:14" s="753" customFormat="1" ht="15" customHeight="1">
      <c r="A47" s="732">
        <v>43253</v>
      </c>
      <c r="B47" s="1547"/>
      <c r="C47" s="716" t="s">
        <v>976</v>
      </c>
      <c r="D47" s="717" t="s">
        <v>1009</v>
      </c>
      <c r="E47" s="719">
        <v>30000</v>
      </c>
      <c r="F47" s="759"/>
      <c r="G47" s="760"/>
      <c r="H47" s="760"/>
      <c r="I47" s="760"/>
      <c r="J47" s="760"/>
      <c r="K47" s="761"/>
      <c r="L47" s="762"/>
    </row>
    <row r="48" spans="1:14" s="753" customFormat="1" ht="15" customHeight="1">
      <c r="A48" s="732">
        <v>43254</v>
      </c>
      <c r="B48" s="1550"/>
      <c r="C48" s="763" t="s">
        <v>1010</v>
      </c>
      <c r="D48" s="764"/>
      <c r="E48" s="765">
        <v>55000</v>
      </c>
      <c r="F48" s="759"/>
      <c r="G48" s="760"/>
      <c r="H48" s="760"/>
      <c r="I48" s="760"/>
      <c r="J48" s="760"/>
      <c r="K48" s="761"/>
      <c r="L48" s="762"/>
    </row>
    <row r="49" spans="1:17" ht="15" customHeight="1">
      <c r="A49" s="1543" t="s">
        <v>605</v>
      </c>
      <c r="B49" s="1544"/>
      <c r="C49" s="1544"/>
      <c r="D49" s="1545"/>
      <c r="E49" s="713">
        <v>4200000</v>
      </c>
      <c r="F49" s="1588" t="s">
        <v>529</v>
      </c>
      <c r="G49" s="1589"/>
      <c r="H49" s="1589"/>
      <c r="I49" s="1589"/>
      <c r="J49" s="1589"/>
      <c r="K49" s="1592">
        <f>SUM(K10:L14)</f>
        <v>1727000</v>
      </c>
      <c r="L49" s="1593"/>
      <c r="O49" s="622">
        <f>SUM(E10:E44)</f>
        <v>4151000</v>
      </c>
      <c r="P49" s="25">
        <v>4680000</v>
      </c>
      <c r="Q49" s="25">
        <v>49000</v>
      </c>
    </row>
    <row r="50" spans="1:17" ht="15" customHeight="1" thickBot="1">
      <c r="A50" s="1596" t="s">
        <v>600</v>
      </c>
      <c r="B50" s="1597"/>
      <c r="C50" s="1597"/>
      <c r="D50" s="1598"/>
      <c r="E50" s="754">
        <v>99000</v>
      </c>
      <c r="F50" s="1590"/>
      <c r="G50" s="1591"/>
      <c r="H50" s="1591"/>
      <c r="I50" s="1591"/>
      <c r="J50" s="1591"/>
      <c r="K50" s="1594"/>
      <c r="L50" s="1595"/>
      <c r="P50" s="25">
        <v>1480000</v>
      </c>
    </row>
    <row r="51" spans="1:17" ht="15" customHeight="1">
      <c r="A51" s="29"/>
      <c r="B51" s="1599" t="s">
        <v>530</v>
      </c>
      <c r="C51" s="1599"/>
      <c r="D51" s="1599"/>
      <c r="E51" s="252"/>
      <c r="F51" s="755"/>
      <c r="G51" s="755"/>
      <c r="H51" s="755"/>
      <c r="I51" s="755"/>
      <c r="J51" s="755"/>
      <c r="K51" s="1600">
        <v>43316</v>
      </c>
      <c r="L51" s="1601"/>
    </row>
    <row r="52" spans="1:17" ht="15" customHeight="1" thickBot="1">
      <c r="A52" s="1585" t="s">
        <v>606</v>
      </c>
      <c r="B52" s="1586"/>
      <c r="C52" s="1586"/>
      <c r="D52" s="1586"/>
      <c r="E52" s="1586"/>
      <c r="F52" s="1586"/>
      <c r="G52" s="1586"/>
      <c r="H52" s="1586"/>
      <c r="I52" s="1586"/>
      <c r="J52" s="1586"/>
      <c r="K52" s="1586"/>
      <c r="L52" s="1587"/>
    </row>
  </sheetData>
  <mergeCells count="50">
    <mergeCell ref="A9:D9"/>
    <mergeCell ref="A52:L52"/>
    <mergeCell ref="F49:J50"/>
    <mergeCell ref="K49:L50"/>
    <mergeCell ref="A50:D50"/>
    <mergeCell ref="B51:D51"/>
    <mergeCell ref="K51:L51"/>
    <mergeCell ref="K18:L18"/>
    <mergeCell ref="F19:J19"/>
    <mergeCell ref="K19:L19"/>
    <mergeCell ref="F16:J16"/>
    <mergeCell ref="K16:L16"/>
    <mergeCell ref="F18:J18"/>
    <mergeCell ref="F17:J17"/>
    <mergeCell ref="K17:L17"/>
    <mergeCell ref="K15:L15"/>
    <mergeCell ref="A1:D1"/>
    <mergeCell ref="F3:L3"/>
    <mergeCell ref="K12:L12"/>
    <mergeCell ref="A8:E8"/>
    <mergeCell ref="F5:L5"/>
    <mergeCell ref="F8:L8"/>
    <mergeCell ref="A7:E7"/>
    <mergeCell ref="A3:E3"/>
    <mergeCell ref="A5:E5"/>
    <mergeCell ref="A6:E6"/>
    <mergeCell ref="A4:E4"/>
    <mergeCell ref="F6:L6"/>
    <mergeCell ref="F11:J11"/>
    <mergeCell ref="F12:J12"/>
    <mergeCell ref="F7:L7"/>
    <mergeCell ref="F4:L4"/>
    <mergeCell ref="F9:J9"/>
    <mergeCell ref="K9:L9"/>
    <mergeCell ref="F10:J10"/>
    <mergeCell ref="K10:L10"/>
    <mergeCell ref="F14:J14"/>
    <mergeCell ref="K14:L14"/>
    <mergeCell ref="K13:L13"/>
    <mergeCell ref="F13:J13"/>
    <mergeCell ref="F15:J15"/>
    <mergeCell ref="K11:L11"/>
    <mergeCell ref="A49:D49"/>
    <mergeCell ref="B11:B15"/>
    <mergeCell ref="B16:B22"/>
    <mergeCell ref="B26:B34"/>
    <mergeCell ref="B36:B37"/>
    <mergeCell ref="B38:B40"/>
    <mergeCell ref="B42:B45"/>
    <mergeCell ref="B46:B48"/>
  </mergeCells>
  <phoneticPr fontId="2" type="noConversion"/>
  <printOptions horizontalCentered="1"/>
  <pageMargins left="0.27559055118110237" right="0.27559055118110237" top="0.62992125984251968" bottom="0.27559055118110237" header="0.39370078740157483" footer="0"/>
  <pageSetup paperSize="9" scale="98" orientation="portrait" r:id="rId1"/>
  <headerFooter alignWithMargins="0">
    <oddFooter>&amp;C-10-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F31" sqref="F31"/>
    </sheetView>
  </sheetViews>
  <sheetFormatPr defaultColWidth="8.77734375" defaultRowHeight="13.5"/>
  <cols>
    <col min="1" max="1" width="9.5546875" style="345" bestFit="1" customWidth="1"/>
    <col min="2" max="3" width="8.77734375" style="345"/>
    <col min="4" max="4" width="12.6640625" style="345" customWidth="1"/>
    <col min="5" max="5" width="42.44140625" style="345" customWidth="1"/>
    <col min="6" max="16384" width="8.77734375" style="345"/>
  </cols>
  <sheetData>
    <row r="1" spans="1:5" ht="36.6" customHeight="1">
      <c r="A1" s="1602" t="s">
        <v>701</v>
      </c>
      <c r="B1" s="1602"/>
      <c r="C1" s="1602"/>
      <c r="D1" s="1602"/>
      <c r="E1" s="1602"/>
    </row>
    <row r="3" spans="1:5" ht="14.25" thickBot="1">
      <c r="A3" s="345" t="s">
        <v>702</v>
      </c>
    </row>
    <row r="4" spans="1:5" ht="21" customHeight="1" thickTop="1" thickBot="1">
      <c r="A4" s="632" t="s">
        <v>703</v>
      </c>
      <c r="B4" s="633" t="s">
        <v>704</v>
      </c>
      <c r="C4" s="633" t="s">
        <v>705</v>
      </c>
      <c r="D4" s="633" t="s">
        <v>706</v>
      </c>
      <c r="E4" s="634" t="s">
        <v>707</v>
      </c>
    </row>
    <row r="5" spans="1:5" ht="21" customHeight="1" thickBot="1">
      <c r="A5" s="635">
        <v>43060</v>
      </c>
      <c r="B5" s="636" t="s">
        <v>708</v>
      </c>
      <c r="C5" s="636" t="s">
        <v>709</v>
      </c>
      <c r="D5" s="636" t="s">
        <v>710</v>
      </c>
      <c r="E5" s="637" t="s">
        <v>711</v>
      </c>
    </row>
    <row r="6" spans="1:5" ht="14.25" thickTop="1"/>
    <row r="9" spans="1:5" ht="25.5">
      <c r="A9" s="1602" t="s">
        <v>701</v>
      </c>
      <c r="B9" s="1602"/>
      <c r="C9" s="1602"/>
      <c r="D9" s="1602"/>
      <c r="E9" s="1602"/>
    </row>
    <row r="11" spans="1:5" ht="14.25" thickBot="1">
      <c r="A11" s="345" t="s">
        <v>892</v>
      </c>
    </row>
    <row r="12" spans="1:5" ht="15" thickTop="1" thickBot="1">
      <c r="A12" s="632" t="s">
        <v>703</v>
      </c>
      <c r="B12" s="633" t="s">
        <v>704</v>
      </c>
      <c r="C12" s="633" t="s">
        <v>705</v>
      </c>
      <c r="D12" s="633" t="s">
        <v>706</v>
      </c>
      <c r="E12" s="634" t="s">
        <v>707</v>
      </c>
    </row>
    <row r="13" spans="1:5" ht="14.25" thickBot="1">
      <c r="A13" s="635">
        <v>43286</v>
      </c>
      <c r="B13" s="636" t="s">
        <v>894</v>
      </c>
      <c r="C13" s="636" t="s">
        <v>895</v>
      </c>
      <c r="D13" s="636" t="s">
        <v>896</v>
      </c>
      <c r="E13" s="637" t="s">
        <v>897</v>
      </c>
    </row>
    <row r="14" spans="1:5" ht="15" thickTop="1" thickBot="1">
      <c r="A14" s="635">
        <v>43286</v>
      </c>
      <c r="B14" s="636" t="s">
        <v>898</v>
      </c>
      <c r="C14" s="636" t="s">
        <v>900</v>
      </c>
      <c r="D14" s="636" t="s">
        <v>899</v>
      </c>
      <c r="E14" s="637" t="s">
        <v>897</v>
      </c>
    </row>
    <row r="15" spans="1:5" ht="14.25" thickTop="1"/>
    <row r="16" spans="1:5" ht="25.5">
      <c r="A16" s="1602" t="s">
        <v>701</v>
      </c>
      <c r="B16" s="1602"/>
      <c r="C16" s="1602"/>
      <c r="D16" s="1602"/>
      <c r="E16" s="1602"/>
    </row>
    <row r="18" spans="1:5" ht="14.25" thickBot="1">
      <c r="A18" s="345" t="s">
        <v>929</v>
      </c>
    </row>
    <row r="19" spans="1:5" ht="15" thickTop="1" thickBot="1">
      <c r="A19" s="632" t="s">
        <v>703</v>
      </c>
      <c r="B19" s="633" t="s">
        <v>704</v>
      </c>
      <c r="C19" s="633" t="s">
        <v>705</v>
      </c>
      <c r="D19" s="633" t="s">
        <v>706</v>
      </c>
      <c r="E19" s="634" t="s">
        <v>707</v>
      </c>
    </row>
    <row r="20" spans="1:5" ht="14.25" thickBot="1">
      <c r="A20" s="635">
        <v>43248</v>
      </c>
      <c r="B20" s="636" t="s">
        <v>930</v>
      </c>
      <c r="C20" s="636" t="s">
        <v>933</v>
      </c>
      <c r="D20" s="636" t="s">
        <v>934</v>
      </c>
      <c r="E20" s="637" t="s">
        <v>935</v>
      </c>
    </row>
    <row r="21" spans="1:5" ht="15" thickTop="1" thickBot="1">
      <c r="A21" s="635">
        <v>43248</v>
      </c>
      <c r="B21" s="636" t="s">
        <v>931</v>
      </c>
      <c r="C21" s="636" t="s">
        <v>936</v>
      </c>
      <c r="D21" s="636" t="s">
        <v>937</v>
      </c>
      <c r="E21" s="637" t="s">
        <v>935</v>
      </c>
    </row>
    <row r="22" spans="1:5" ht="14.25" thickTop="1"/>
  </sheetData>
  <mergeCells count="3">
    <mergeCell ref="A1:E1"/>
    <mergeCell ref="A9:E9"/>
    <mergeCell ref="A16:E16"/>
  </mergeCells>
  <phoneticPr fontId="2" type="noConversion"/>
  <pageMargins left="0.4" right="0.43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topLeftCell="A25" zoomScale="110" zoomScaleNormal="110" zoomScaleSheetLayoutView="100" workbookViewId="0">
      <selection activeCell="F8" sqref="F8"/>
    </sheetView>
  </sheetViews>
  <sheetFormatPr defaultColWidth="11.77734375" defaultRowHeight="13.5"/>
  <cols>
    <col min="1" max="1" width="7.21875" style="223" customWidth="1"/>
    <col min="2" max="2" width="11.44140625" style="223" customWidth="1"/>
    <col min="3" max="4" width="13.6640625" style="223" customWidth="1"/>
    <col min="5" max="5" width="11.88671875" style="223" customWidth="1"/>
    <col min="6" max="6" width="13.88671875" style="223" customWidth="1"/>
    <col min="7" max="8" width="11.77734375" style="223"/>
    <col min="9" max="9" width="11.77734375" style="224"/>
    <col min="10" max="10" width="11.77734375" style="225"/>
    <col min="11" max="16384" width="11.77734375" style="223"/>
  </cols>
  <sheetData>
    <row r="1" spans="1:7" ht="59.45" customHeight="1">
      <c r="A1" s="223" t="s">
        <v>199</v>
      </c>
    </row>
    <row r="2" spans="1:7" ht="59.25" customHeight="1">
      <c r="A2" s="1603" t="s">
        <v>240</v>
      </c>
      <c r="B2" s="1603"/>
      <c r="C2" s="1603"/>
      <c r="D2" s="1603"/>
      <c r="E2" s="1603"/>
      <c r="F2" s="1603"/>
      <c r="G2" s="1603"/>
    </row>
    <row r="3" spans="1:7" ht="53.45" customHeight="1">
      <c r="A3" s="1621" t="s">
        <v>254</v>
      </c>
      <c r="B3" s="1621"/>
      <c r="C3" s="1621"/>
      <c r="D3" s="1621"/>
      <c r="E3" s="1621"/>
      <c r="F3" s="1621"/>
      <c r="G3" s="1621"/>
    </row>
    <row r="4" spans="1:7" ht="28.5" customHeight="1">
      <c r="A4" s="226" t="s">
        <v>198</v>
      </c>
      <c r="B4" s="226"/>
      <c r="C4" s="227"/>
      <c r="D4" s="1617" t="s">
        <v>255</v>
      </c>
      <c r="E4" s="1617"/>
      <c r="F4" s="1617"/>
      <c r="G4" s="1617"/>
    </row>
    <row r="5" spans="1:7" ht="27.75" customHeight="1">
      <c r="A5" s="1625" t="s">
        <v>200</v>
      </c>
      <c r="B5" s="1625"/>
      <c r="C5" s="228" t="s">
        <v>245</v>
      </c>
      <c r="D5" s="228" t="s">
        <v>256</v>
      </c>
      <c r="E5" s="228" t="s">
        <v>201</v>
      </c>
      <c r="F5" s="229" t="s">
        <v>239</v>
      </c>
      <c r="G5" s="229" t="s">
        <v>202</v>
      </c>
    </row>
    <row r="6" spans="1:7" ht="24" customHeight="1">
      <c r="A6" s="1626" t="s">
        <v>203</v>
      </c>
      <c r="B6" s="230" t="s">
        <v>204</v>
      </c>
      <c r="C6" s="231">
        <v>18845710</v>
      </c>
      <c r="D6" s="231">
        <v>18760220</v>
      </c>
      <c r="E6" s="231">
        <f t="shared" ref="E6:E23" si="0">D6-C6</f>
        <v>-85490</v>
      </c>
      <c r="F6" s="237" t="s">
        <v>243</v>
      </c>
      <c r="G6" s="235" t="s">
        <v>229</v>
      </c>
    </row>
    <row r="7" spans="1:7" ht="24" customHeight="1">
      <c r="A7" s="1626"/>
      <c r="B7" s="232" t="s">
        <v>205</v>
      </c>
      <c r="C7" s="233">
        <v>3720010</v>
      </c>
      <c r="D7" s="233">
        <v>3668690</v>
      </c>
      <c r="E7" s="231">
        <f t="shared" si="0"/>
        <v>-51320</v>
      </c>
      <c r="F7" s="238" t="s">
        <v>230</v>
      </c>
      <c r="G7" s="236" t="s">
        <v>231</v>
      </c>
    </row>
    <row r="8" spans="1:7" ht="24" customHeight="1">
      <c r="A8" s="1627"/>
      <c r="B8" s="239" t="s">
        <v>241</v>
      </c>
      <c r="C8" s="233">
        <v>1821130</v>
      </c>
      <c r="D8" s="233">
        <v>1821120</v>
      </c>
      <c r="E8" s="231">
        <f t="shared" si="0"/>
        <v>-10</v>
      </c>
      <c r="F8" s="237" t="s">
        <v>232</v>
      </c>
      <c r="G8" s="235" t="s">
        <v>228</v>
      </c>
    </row>
    <row r="9" spans="1:7" ht="24" customHeight="1">
      <c r="A9" s="1609" t="s">
        <v>227</v>
      </c>
      <c r="B9" s="240" t="s">
        <v>242</v>
      </c>
      <c r="C9" s="233">
        <v>2410020</v>
      </c>
      <c r="D9" s="233">
        <v>2104880</v>
      </c>
      <c r="E9" s="231">
        <f t="shared" si="0"/>
        <v>-305140</v>
      </c>
      <c r="F9" s="237" t="s">
        <v>233</v>
      </c>
      <c r="G9" s="235" t="s">
        <v>234</v>
      </c>
    </row>
    <row r="10" spans="1:7" ht="24" customHeight="1">
      <c r="A10" s="1610"/>
      <c r="B10" s="234" t="s">
        <v>207</v>
      </c>
      <c r="C10" s="233">
        <v>872650</v>
      </c>
      <c r="D10" s="233">
        <v>853180</v>
      </c>
      <c r="E10" s="231">
        <f t="shared" si="0"/>
        <v>-19470</v>
      </c>
      <c r="F10" s="237" t="s">
        <v>235</v>
      </c>
      <c r="G10" s="235" t="s">
        <v>228</v>
      </c>
    </row>
    <row r="11" spans="1:7" ht="30" customHeight="1">
      <c r="A11" s="1610"/>
      <c r="B11" s="234" t="s">
        <v>208</v>
      </c>
      <c r="C11" s="233">
        <v>713520</v>
      </c>
      <c r="D11" s="233">
        <v>696590</v>
      </c>
      <c r="E11" s="231">
        <f t="shared" si="0"/>
        <v>-16930</v>
      </c>
      <c r="F11" s="237" t="s">
        <v>236</v>
      </c>
      <c r="G11" s="235" t="s">
        <v>228</v>
      </c>
    </row>
    <row r="12" spans="1:7" ht="24" customHeight="1">
      <c r="A12" s="1611"/>
      <c r="B12" s="234" t="s">
        <v>209</v>
      </c>
      <c r="C12" s="233">
        <v>963130</v>
      </c>
      <c r="D12" s="233">
        <v>597080</v>
      </c>
      <c r="E12" s="231">
        <f t="shared" si="0"/>
        <v>-366050</v>
      </c>
      <c r="F12" s="237" t="s">
        <v>237</v>
      </c>
      <c r="G12" s="235" t="s">
        <v>238</v>
      </c>
    </row>
    <row r="13" spans="1:7" ht="21.75" customHeight="1">
      <c r="A13" s="1623" t="s">
        <v>210</v>
      </c>
      <c r="B13" s="1624"/>
      <c r="C13" s="233">
        <f>SUM(C6:C12)</f>
        <v>29346170</v>
      </c>
      <c r="D13" s="233">
        <f>SUM(D6:D12)</f>
        <v>28501760</v>
      </c>
      <c r="E13" s="231">
        <f>D13-C13</f>
        <v>-844410</v>
      </c>
      <c r="F13" s="1614"/>
      <c r="G13" s="1615"/>
    </row>
    <row r="14" spans="1:7" ht="21.75" customHeight="1">
      <c r="A14" s="1608" t="s">
        <v>211</v>
      </c>
      <c r="B14" s="1608"/>
      <c r="C14" s="233">
        <v>35000</v>
      </c>
      <c r="D14" s="233">
        <v>30000</v>
      </c>
      <c r="E14" s="233">
        <f t="shared" si="0"/>
        <v>-5000</v>
      </c>
      <c r="F14" s="1613" t="s">
        <v>251</v>
      </c>
      <c r="G14" s="1613"/>
    </row>
    <row r="15" spans="1:7" ht="21.75" customHeight="1">
      <c r="A15" s="1616" t="s">
        <v>212</v>
      </c>
      <c r="B15" s="1616"/>
      <c r="C15" s="233">
        <v>140100</v>
      </c>
      <c r="D15" s="233">
        <v>130010</v>
      </c>
      <c r="E15" s="233">
        <f t="shared" si="0"/>
        <v>-10090</v>
      </c>
      <c r="F15" s="1615" t="s">
        <v>250</v>
      </c>
      <c r="G15" s="1615"/>
    </row>
    <row r="16" spans="1:7" ht="21.75" customHeight="1">
      <c r="A16" s="1616" t="s">
        <v>213</v>
      </c>
      <c r="B16" s="1616"/>
      <c r="C16" s="233">
        <v>5120</v>
      </c>
      <c r="D16" s="233">
        <v>104690</v>
      </c>
      <c r="E16" s="233">
        <f t="shared" si="0"/>
        <v>99570</v>
      </c>
      <c r="F16" s="1615" t="s">
        <v>214</v>
      </c>
      <c r="G16" s="1615"/>
    </row>
    <row r="17" spans="1:7" ht="21.75" customHeight="1">
      <c r="A17" s="1616" t="s">
        <v>215</v>
      </c>
      <c r="B17" s="1616"/>
      <c r="C17" s="233">
        <v>681200</v>
      </c>
      <c r="D17" s="233">
        <v>655200</v>
      </c>
      <c r="E17" s="233">
        <f t="shared" si="0"/>
        <v>-26000</v>
      </c>
      <c r="F17" s="1612" t="s">
        <v>216</v>
      </c>
      <c r="G17" s="1612"/>
    </row>
    <row r="18" spans="1:7" ht="21.75" customHeight="1">
      <c r="A18" s="1616" t="s">
        <v>217</v>
      </c>
      <c r="B18" s="1616"/>
      <c r="C18" s="233">
        <v>0</v>
      </c>
      <c r="D18" s="233">
        <v>0</v>
      </c>
      <c r="E18" s="233">
        <f t="shared" si="0"/>
        <v>0</v>
      </c>
      <c r="F18" s="1612" t="s">
        <v>218</v>
      </c>
      <c r="G18" s="1612"/>
    </row>
    <row r="19" spans="1:7" ht="33" customHeight="1">
      <c r="A19" s="1622" t="s">
        <v>219</v>
      </c>
      <c r="B19" s="1622"/>
      <c r="C19" s="233">
        <v>209905</v>
      </c>
      <c r="D19" s="233">
        <v>212405</v>
      </c>
      <c r="E19" s="233">
        <f t="shared" si="0"/>
        <v>2500</v>
      </c>
      <c r="F19" s="1619" t="s">
        <v>249</v>
      </c>
      <c r="G19" s="1619"/>
    </row>
    <row r="20" spans="1:7" ht="21.75" customHeight="1">
      <c r="A20" s="1616" t="s">
        <v>220</v>
      </c>
      <c r="B20" s="1616"/>
      <c r="C20" s="233">
        <v>7320</v>
      </c>
      <c r="D20" s="233">
        <v>160560</v>
      </c>
      <c r="E20" s="233">
        <f t="shared" si="0"/>
        <v>153240</v>
      </c>
      <c r="F20" s="1619" t="s">
        <v>248</v>
      </c>
      <c r="G20" s="1619"/>
    </row>
    <row r="21" spans="1:7" ht="21.75" customHeight="1">
      <c r="A21" s="1616" t="s">
        <v>221</v>
      </c>
      <c r="B21" s="1616"/>
      <c r="C21" s="233">
        <v>140400</v>
      </c>
      <c r="D21" s="233">
        <v>91100</v>
      </c>
      <c r="E21" s="233">
        <f t="shared" si="0"/>
        <v>-49300</v>
      </c>
      <c r="F21" s="1612" t="s">
        <v>247</v>
      </c>
      <c r="G21" s="1612"/>
    </row>
    <row r="22" spans="1:7" ht="21.75" customHeight="1">
      <c r="A22" s="1604" t="s">
        <v>246</v>
      </c>
      <c r="B22" s="1605"/>
      <c r="C22" s="233">
        <v>2000</v>
      </c>
      <c r="D22" s="233">
        <v>83500</v>
      </c>
      <c r="E22" s="233">
        <f t="shared" si="0"/>
        <v>81500</v>
      </c>
      <c r="F22" s="1606" t="s">
        <v>257</v>
      </c>
      <c r="G22" s="1607"/>
    </row>
    <row r="23" spans="1:7" ht="21.75" customHeight="1">
      <c r="A23" s="1616" t="s">
        <v>222</v>
      </c>
      <c r="B23" s="1616"/>
      <c r="C23" s="233">
        <v>226690</v>
      </c>
      <c r="D23" s="233">
        <v>226690</v>
      </c>
      <c r="E23" s="233">
        <f t="shared" si="0"/>
        <v>0</v>
      </c>
      <c r="F23" s="1612" t="s">
        <v>206</v>
      </c>
      <c r="G23" s="1612"/>
    </row>
    <row r="24" spans="1:7" ht="21.75" customHeight="1">
      <c r="A24" s="1616" t="s">
        <v>223</v>
      </c>
      <c r="B24" s="1616"/>
      <c r="C24" s="233">
        <v>275000</v>
      </c>
      <c r="D24" s="233">
        <v>275000</v>
      </c>
      <c r="E24" s="233">
        <f>D24-C24</f>
        <v>0</v>
      </c>
      <c r="F24" s="1612" t="s">
        <v>224</v>
      </c>
      <c r="G24" s="1612"/>
    </row>
    <row r="25" spans="1:7" ht="33" customHeight="1">
      <c r="A25" s="1616" t="s">
        <v>225</v>
      </c>
      <c r="B25" s="1616"/>
      <c r="C25" s="233">
        <f>C13+C14+C15+C16+C17+C18+C19+C20+C21+C22+C23+C24</f>
        <v>31068905</v>
      </c>
      <c r="D25" s="233">
        <f>D13+D14+D15+D16+D17+D18+D19+D20+D21+D22+D23+D24</f>
        <v>30470915</v>
      </c>
      <c r="E25" s="233">
        <f>E13+E14+E15+E16+E17+E18+E19+E20+E21+E22+E23+E24</f>
        <v>-597990</v>
      </c>
      <c r="F25" s="1620">
        <f>D25-C25</f>
        <v>-597990</v>
      </c>
      <c r="G25" s="1620"/>
    </row>
    <row r="27" spans="1:7">
      <c r="F27" s="1618" t="s">
        <v>226</v>
      </c>
      <c r="G27" s="1618"/>
    </row>
  </sheetData>
  <mergeCells count="33">
    <mergeCell ref="A18:B18"/>
    <mergeCell ref="A24:B24"/>
    <mergeCell ref="F15:G15"/>
    <mergeCell ref="A16:B16"/>
    <mergeCell ref="A3:G3"/>
    <mergeCell ref="A19:B19"/>
    <mergeCell ref="F19:G19"/>
    <mergeCell ref="A13:B13"/>
    <mergeCell ref="A5:B5"/>
    <mergeCell ref="A6:A8"/>
    <mergeCell ref="F27:G27"/>
    <mergeCell ref="F24:G24"/>
    <mergeCell ref="F23:G23"/>
    <mergeCell ref="F20:G20"/>
    <mergeCell ref="A25:B25"/>
    <mergeCell ref="F25:G25"/>
    <mergeCell ref="A23:B23"/>
    <mergeCell ref="A2:G2"/>
    <mergeCell ref="A22:B22"/>
    <mergeCell ref="F22:G22"/>
    <mergeCell ref="A14:B14"/>
    <mergeCell ref="A9:A12"/>
    <mergeCell ref="F17:G17"/>
    <mergeCell ref="F14:G14"/>
    <mergeCell ref="F18:G18"/>
    <mergeCell ref="F13:G13"/>
    <mergeCell ref="F16:G16"/>
    <mergeCell ref="A20:B20"/>
    <mergeCell ref="A21:B21"/>
    <mergeCell ref="F21:G21"/>
    <mergeCell ref="A15:B15"/>
    <mergeCell ref="A17:B17"/>
    <mergeCell ref="D4:G4"/>
  </mergeCells>
  <phoneticPr fontId="2" type="noConversion"/>
  <printOptions horizontalCentered="1" verticalCentered="1"/>
  <pageMargins left="0.19685039370078741" right="0.19685039370078741" top="0.23622047244094491" bottom="0.23622047244094491" header="0.31496062992125984" footer="0"/>
  <pageSetup paperSize="9" scale="98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6"/>
  <sheetViews>
    <sheetView topLeftCell="A58" workbookViewId="0">
      <selection activeCell="C61" sqref="C61"/>
    </sheetView>
  </sheetViews>
  <sheetFormatPr defaultColWidth="8.77734375" defaultRowHeight="12"/>
  <cols>
    <col min="1" max="1" width="11.77734375" style="543" customWidth="1"/>
    <col min="2" max="4" width="16.88671875" style="543" customWidth="1"/>
    <col min="5" max="5" width="18.88671875" style="543" customWidth="1"/>
    <col min="6" max="7" width="3.109375" style="543" customWidth="1"/>
    <col min="8" max="8" width="10.44140625" style="543" customWidth="1"/>
    <col min="9" max="9" width="5.33203125" style="543" customWidth="1"/>
    <col min="10" max="10" width="11.33203125" style="542" customWidth="1"/>
    <col min="11" max="12" width="2.77734375" style="543" customWidth="1"/>
    <col min="13" max="13" width="2.88671875" style="543" customWidth="1"/>
    <col min="14" max="14" width="9.6640625" style="543" customWidth="1"/>
    <col min="15" max="15" width="10.109375" style="543" customWidth="1"/>
    <col min="16" max="16384" width="8.77734375" style="543"/>
  </cols>
  <sheetData>
    <row r="1" spans="1:15" ht="50.45" customHeight="1">
      <c r="A1" s="1628" t="s">
        <v>654</v>
      </c>
      <c r="B1" s="1628"/>
      <c r="C1" s="1628"/>
      <c r="D1" s="1628"/>
      <c r="E1" s="1628"/>
      <c r="F1" s="555"/>
      <c r="G1" s="555"/>
      <c r="H1" s="555"/>
      <c r="I1" s="555"/>
      <c r="J1" s="557"/>
      <c r="K1" s="555"/>
      <c r="L1" s="555"/>
      <c r="M1" s="555"/>
      <c r="N1" s="555"/>
      <c r="O1" s="555"/>
    </row>
    <row r="2" spans="1:15" ht="12.75" thickBot="1">
      <c r="A2" s="555"/>
      <c r="B2" s="555"/>
      <c r="C2" s="555"/>
      <c r="D2" s="555"/>
      <c r="E2" s="555"/>
      <c r="F2" s="555"/>
      <c r="G2" s="555"/>
      <c r="H2" s="555"/>
      <c r="I2" s="555"/>
      <c r="J2" s="557"/>
      <c r="K2" s="555"/>
      <c r="L2" s="555"/>
      <c r="M2" s="555"/>
      <c r="N2" s="555"/>
      <c r="O2" s="555"/>
    </row>
    <row r="3" spans="1:15" ht="23.45" customHeight="1" thickTop="1">
      <c r="A3" s="1636" t="s">
        <v>644</v>
      </c>
      <c r="B3" s="1638" t="s">
        <v>645</v>
      </c>
      <c r="C3" s="1638"/>
      <c r="D3" s="1629">
        <v>43018</v>
      </c>
      <c r="E3" s="1630"/>
      <c r="F3" s="555"/>
      <c r="G3" s="555"/>
      <c r="H3" s="555"/>
      <c r="I3" s="555"/>
      <c r="J3" s="557"/>
      <c r="K3" s="555"/>
      <c r="L3" s="555"/>
      <c r="M3" s="555"/>
      <c r="N3" s="555"/>
      <c r="O3" s="555"/>
    </row>
    <row r="4" spans="1:15" ht="23.45" customHeight="1" thickBot="1">
      <c r="A4" s="1637"/>
      <c r="B4" s="609" t="s">
        <v>646</v>
      </c>
      <c r="C4" s="609" t="s">
        <v>647</v>
      </c>
      <c r="D4" s="609" t="s">
        <v>646</v>
      </c>
      <c r="E4" s="600" t="s">
        <v>647</v>
      </c>
      <c r="F4" s="555"/>
      <c r="G4" s="555"/>
      <c r="H4" s="555"/>
      <c r="I4" s="555"/>
      <c r="J4" s="557"/>
      <c r="K4" s="555"/>
      <c r="L4" s="555"/>
      <c r="M4" s="555"/>
      <c r="N4" s="555"/>
      <c r="O4" s="555"/>
    </row>
    <row r="5" spans="1:15" ht="23.45" customHeight="1">
      <c r="A5" s="605" t="s">
        <v>648</v>
      </c>
      <c r="B5" s="603">
        <v>99</v>
      </c>
      <c r="C5" s="614">
        <v>16531280</v>
      </c>
      <c r="D5" s="603">
        <v>95</v>
      </c>
      <c r="E5" s="610">
        <v>14280120</v>
      </c>
      <c r="F5" s="555"/>
      <c r="G5" s="555"/>
      <c r="H5" s="555"/>
      <c r="I5" s="555"/>
      <c r="J5" s="557"/>
      <c r="K5" s="555"/>
      <c r="L5" s="555"/>
      <c r="M5" s="555"/>
      <c r="N5" s="557">
        <v>11136630</v>
      </c>
      <c r="O5" s="557"/>
    </row>
    <row r="6" spans="1:15" ht="23.45" customHeight="1">
      <c r="A6" s="606" t="s">
        <v>649</v>
      </c>
      <c r="B6" s="601">
        <v>34</v>
      </c>
      <c r="C6" s="615">
        <v>9867240</v>
      </c>
      <c r="D6" s="601">
        <v>41</v>
      </c>
      <c r="E6" s="611">
        <v>12529400</v>
      </c>
      <c r="F6" s="555"/>
      <c r="G6" s="555"/>
      <c r="H6" s="555"/>
      <c r="I6" s="555"/>
      <c r="J6" s="557"/>
      <c r="K6" s="555"/>
      <c r="L6" s="555"/>
      <c r="M6" s="555"/>
      <c r="N6" s="557">
        <v>1113660</v>
      </c>
      <c r="O6" s="557"/>
    </row>
    <row r="7" spans="1:15" ht="23.45" customHeight="1">
      <c r="A7" s="606" t="s">
        <v>650</v>
      </c>
      <c r="B7" s="601">
        <v>14</v>
      </c>
      <c r="C7" s="615">
        <v>6556270</v>
      </c>
      <c r="D7" s="601">
        <v>15</v>
      </c>
      <c r="E7" s="611">
        <v>7712410</v>
      </c>
      <c r="F7" s="555"/>
      <c r="G7" s="555"/>
      <c r="H7" s="555"/>
      <c r="I7" s="555"/>
      <c r="J7" s="557"/>
      <c r="K7" s="555"/>
      <c r="L7" s="555"/>
      <c r="M7" s="555"/>
      <c r="N7" s="618">
        <f>SUM(N5:N6)</f>
        <v>12250290</v>
      </c>
      <c r="O7" s="555"/>
    </row>
    <row r="8" spans="1:15" ht="23.45" customHeight="1">
      <c r="A8" s="606" t="s">
        <v>651</v>
      </c>
      <c r="B8" s="601">
        <v>2</v>
      </c>
      <c r="C8" s="615">
        <v>1125660</v>
      </c>
      <c r="D8" s="601">
        <v>3</v>
      </c>
      <c r="E8" s="611">
        <v>2079910</v>
      </c>
      <c r="F8" s="555"/>
      <c r="G8" s="555"/>
      <c r="H8" s="555"/>
      <c r="I8" s="555"/>
      <c r="J8" s="557"/>
      <c r="K8" s="555"/>
      <c r="L8" s="555"/>
      <c r="M8" s="555"/>
      <c r="N8" s="555"/>
      <c r="O8" s="555"/>
    </row>
    <row r="9" spans="1:15" ht="23.45" customHeight="1">
      <c r="A9" s="606" t="s">
        <v>652</v>
      </c>
      <c r="B9" s="601">
        <v>1</v>
      </c>
      <c r="C9" s="615">
        <v>1077760</v>
      </c>
      <c r="D9" s="601"/>
      <c r="E9" s="611"/>
      <c r="F9" s="555"/>
      <c r="G9" s="555"/>
      <c r="H9" s="555"/>
      <c r="I9" s="555"/>
      <c r="J9" s="557"/>
      <c r="K9" s="555"/>
      <c r="L9" s="555"/>
      <c r="M9" s="555"/>
      <c r="N9" s="555"/>
      <c r="O9" s="555"/>
    </row>
    <row r="10" spans="1:15" ht="23.45" customHeight="1" thickBot="1">
      <c r="A10" s="607"/>
      <c r="B10" s="604"/>
      <c r="C10" s="616"/>
      <c r="D10" s="604"/>
      <c r="E10" s="612"/>
      <c r="F10" s="555"/>
      <c r="G10" s="555"/>
      <c r="H10" s="555"/>
      <c r="I10" s="555"/>
      <c r="J10" s="557"/>
      <c r="K10" s="555"/>
      <c r="L10" s="555"/>
      <c r="M10" s="555"/>
      <c r="N10" s="555"/>
      <c r="O10" s="555"/>
    </row>
    <row r="11" spans="1:15" ht="23.45" customHeight="1" thickBot="1">
      <c r="A11" s="608" t="s">
        <v>653</v>
      </c>
      <c r="B11" s="602">
        <f>SUM(B5:B10)</f>
        <v>150</v>
      </c>
      <c r="C11" s="613">
        <v>35158210</v>
      </c>
      <c r="D11" s="602">
        <f>SUM(D5:D10)</f>
        <v>154</v>
      </c>
      <c r="E11" s="617">
        <f>SUM(E5:E10)</f>
        <v>36601840</v>
      </c>
      <c r="F11" s="555"/>
      <c r="G11" s="555"/>
      <c r="H11" s="555"/>
      <c r="I11" s="555"/>
      <c r="J11" s="557"/>
      <c r="K11" s="555"/>
      <c r="L11" s="555"/>
      <c r="M11" s="555"/>
      <c r="N11" s="555"/>
      <c r="O11" s="555"/>
    </row>
    <row r="12" spans="1:15" ht="12.75" thickTop="1">
      <c r="A12" s="555"/>
      <c r="B12" s="555"/>
      <c r="C12" s="557"/>
      <c r="D12" s="555"/>
      <c r="E12" s="555"/>
      <c r="F12" s="555"/>
      <c r="G12" s="555"/>
      <c r="H12" s="555"/>
      <c r="I12" s="555"/>
      <c r="J12" s="557"/>
      <c r="K12" s="555"/>
      <c r="L12" s="555"/>
      <c r="M12" s="555"/>
      <c r="N12" s="555"/>
      <c r="O12" s="555"/>
    </row>
    <row r="13" spans="1:15" ht="22.15" customHeight="1">
      <c r="A13" s="555" t="s">
        <v>657</v>
      </c>
      <c r="B13" s="555"/>
      <c r="C13" s="555"/>
      <c r="D13" s="555"/>
      <c r="E13" s="555"/>
      <c r="F13" s="555"/>
      <c r="G13" s="555"/>
      <c r="H13" s="555"/>
      <c r="I13" s="555"/>
      <c r="J13" s="557"/>
      <c r="K13" s="555"/>
      <c r="L13" s="555"/>
      <c r="M13" s="555"/>
      <c r="N13" s="555"/>
      <c r="O13" s="555"/>
    </row>
    <row r="14" spans="1:15">
      <c r="A14" s="555"/>
      <c r="B14" s="555"/>
      <c r="C14" s="555"/>
      <c r="D14" s="555"/>
      <c r="E14" s="555"/>
      <c r="F14" s="555"/>
      <c r="G14" s="555"/>
      <c r="H14" s="555"/>
      <c r="I14" s="555"/>
      <c r="J14" s="557"/>
      <c r="K14" s="555"/>
      <c r="L14" s="555"/>
      <c r="M14" s="555"/>
      <c r="N14" s="555"/>
      <c r="O14" s="555"/>
    </row>
    <row r="15" spans="1:15" ht="47.45" customHeight="1">
      <c r="A15" s="1628" t="s">
        <v>670</v>
      </c>
      <c r="B15" s="1628"/>
      <c r="C15" s="1628"/>
      <c r="D15" s="1628"/>
      <c r="E15" s="1628"/>
      <c r="F15" s="555"/>
      <c r="G15" s="555"/>
      <c r="H15" s="555"/>
      <c r="I15" s="555"/>
      <c r="J15" s="557"/>
      <c r="K15" s="555"/>
      <c r="L15" s="555"/>
      <c r="M15" s="555"/>
      <c r="N15" s="555"/>
      <c r="O15" s="555"/>
    </row>
    <row r="16" spans="1:15" ht="12.75" thickBot="1">
      <c r="A16" s="555"/>
      <c r="B16" s="555"/>
      <c r="C16" s="555"/>
      <c r="D16" s="555"/>
      <c r="E16" s="555"/>
      <c r="F16" s="555"/>
      <c r="G16" s="555"/>
      <c r="H16" s="555"/>
      <c r="I16" s="555"/>
      <c r="J16" s="557"/>
      <c r="K16" s="555"/>
      <c r="L16" s="555"/>
      <c r="M16" s="555"/>
      <c r="N16" s="555"/>
      <c r="O16" s="555"/>
    </row>
    <row r="17" spans="1:15" ht="21" customHeight="1" thickTop="1">
      <c r="A17" s="1636" t="s">
        <v>644</v>
      </c>
      <c r="B17" s="1638" t="s">
        <v>667</v>
      </c>
      <c r="C17" s="1638"/>
      <c r="D17" s="1639">
        <v>43054</v>
      </c>
      <c r="E17" s="1630"/>
      <c r="F17" s="555"/>
      <c r="G17" s="555"/>
      <c r="H17" s="555"/>
      <c r="I17" s="555"/>
      <c r="J17" s="557"/>
      <c r="K17" s="555"/>
      <c r="L17" s="555"/>
      <c r="M17" s="555"/>
      <c r="N17" s="555"/>
      <c r="O17" s="555"/>
    </row>
    <row r="18" spans="1:15" ht="21" customHeight="1" thickBot="1">
      <c r="A18" s="1637"/>
      <c r="B18" s="609" t="s">
        <v>450</v>
      </c>
      <c r="C18" s="609" t="s">
        <v>647</v>
      </c>
      <c r="D18" s="623" t="s">
        <v>450</v>
      </c>
      <c r="E18" s="620" t="s">
        <v>647</v>
      </c>
      <c r="F18" s="555"/>
      <c r="G18" s="555"/>
      <c r="H18" s="555"/>
      <c r="I18" s="555"/>
      <c r="J18" s="557"/>
      <c r="K18" s="555"/>
      <c r="L18" s="555"/>
      <c r="M18" s="555"/>
      <c r="N18" s="555"/>
      <c r="O18" s="555"/>
    </row>
    <row r="19" spans="1:15" ht="21" customHeight="1">
      <c r="A19" s="605" t="s">
        <v>648</v>
      </c>
      <c r="B19" s="603">
        <v>95</v>
      </c>
      <c r="C19" s="614">
        <v>14280120</v>
      </c>
      <c r="D19" s="624">
        <v>87</v>
      </c>
      <c r="E19" s="610">
        <v>11349810</v>
      </c>
      <c r="F19" s="555"/>
      <c r="G19" s="555"/>
      <c r="H19" s="555"/>
      <c r="I19" s="555"/>
      <c r="J19" s="557"/>
      <c r="K19" s="555"/>
      <c r="L19" s="555"/>
      <c r="M19" s="555"/>
      <c r="N19" s="555"/>
      <c r="O19" s="555"/>
    </row>
    <row r="20" spans="1:15" ht="21" customHeight="1">
      <c r="A20" s="606" t="s">
        <v>649</v>
      </c>
      <c r="B20" s="601">
        <v>41</v>
      </c>
      <c r="C20" s="615">
        <v>12529400</v>
      </c>
      <c r="D20" s="625">
        <v>48</v>
      </c>
      <c r="E20" s="611">
        <v>11235210</v>
      </c>
      <c r="F20" s="555"/>
      <c r="G20" s="555"/>
      <c r="H20" s="555"/>
      <c r="I20" s="555"/>
      <c r="J20" s="557"/>
      <c r="K20" s="555"/>
      <c r="L20" s="555"/>
      <c r="M20" s="555"/>
      <c r="N20" s="555"/>
      <c r="O20" s="555"/>
    </row>
    <row r="21" spans="1:15" ht="21" customHeight="1">
      <c r="A21" s="606" t="s">
        <v>650</v>
      </c>
      <c r="B21" s="601">
        <v>15</v>
      </c>
      <c r="C21" s="615">
        <v>7712410</v>
      </c>
      <c r="D21" s="625">
        <v>6</v>
      </c>
      <c r="E21" s="611">
        <v>3856600</v>
      </c>
      <c r="F21" s="555"/>
      <c r="G21" s="555"/>
      <c r="H21" s="555"/>
      <c r="I21" s="555"/>
      <c r="J21" s="557"/>
      <c r="K21" s="555"/>
      <c r="L21" s="555"/>
      <c r="M21" s="555"/>
      <c r="N21" s="555"/>
      <c r="O21" s="555"/>
    </row>
    <row r="22" spans="1:15" ht="21" customHeight="1">
      <c r="A22" s="606" t="s">
        <v>651</v>
      </c>
      <c r="B22" s="601">
        <v>3</v>
      </c>
      <c r="C22" s="615">
        <v>2079910</v>
      </c>
      <c r="D22" s="625" t="s">
        <v>668</v>
      </c>
      <c r="E22" s="611">
        <v>0</v>
      </c>
      <c r="F22" s="555"/>
      <c r="G22" s="555"/>
      <c r="H22" s="555"/>
      <c r="I22" s="555"/>
      <c r="J22" s="557"/>
      <c r="K22" s="555"/>
      <c r="L22" s="555"/>
      <c r="M22" s="555"/>
      <c r="N22" s="555"/>
      <c r="O22" s="555"/>
    </row>
    <row r="23" spans="1:15" ht="21" customHeight="1">
      <c r="A23" s="606" t="s">
        <v>652</v>
      </c>
      <c r="B23" s="601" t="s">
        <v>668</v>
      </c>
      <c r="C23" s="615" t="s">
        <v>668</v>
      </c>
      <c r="D23" s="625">
        <v>1</v>
      </c>
      <c r="E23" s="611">
        <v>574720</v>
      </c>
      <c r="F23" s="555"/>
      <c r="G23" s="555"/>
      <c r="H23" s="555"/>
      <c r="I23" s="555"/>
      <c r="J23" s="557"/>
      <c r="K23" s="555"/>
      <c r="L23" s="555"/>
      <c r="M23" s="555"/>
      <c r="N23" s="555"/>
      <c r="O23" s="555"/>
    </row>
    <row r="24" spans="1:15" ht="21" customHeight="1" thickBot="1">
      <c r="A24" s="607"/>
      <c r="B24" s="604"/>
      <c r="C24" s="616"/>
      <c r="D24" s="626"/>
      <c r="E24" s="612"/>
      <c r="F24" s="555"/>
      <c r="G24" s="555"/>
      <c r="H24" s="555"/>
      <c r="I24" s="555"/>
      <c r="J24" s="557"/>
      <c r="K24" s="555"/>
      <c r="L24" s="555"/>
      <c r="M24" s="555"/>
      <c r="N24" s="555"/>
      <c r="O24" s="555"/>
    </row>
    <row r="25" spans="1:15" ht="21" customHeight="1" thickBot="1">
      <c r="A25" s="608" t="s">
        <v>161</v>
      </c>
      <c r="B25" s="602">
        <f>SUM(B19:B24)</f>
        <v>154</v>
      </c>
      <c r="C25" s="613">
        <f>SUM(C19:C24)</f>
        <v>36601840</v>
      </c>
      <c r="D25" s="627">
        <f>SUM(D19:D24)</f>
        <v>142</v>
      </c>
      <c r="E25" s="617">
        <f>SUM(E19:E24)</f>
        <v>27016340</v>
      </c>
      <c r="F25" s="555"/>
      <c r="G25" s="555"/>
      <c r="H25" s="555"/>
      <c r="I25" s="555"/>
      <c r="J25" s="557"/>
      <c r="K25" s="555"/>
      <c r="L25" s="555"/>
      <c r="M25" s="555"/>
      <c r="N25" s="555"/>
      <c r="O25" s="555"/>
    </row>
    <row r="26" spans="1:15" ht="21" customHeight="1" thickTop="1">
      <c r="A26" s="555"/>
      <c r="B26" s="555"/>
      <c r="C26" s="557"/>
      <c r="D26" s="555"/>
      <c r="E26" s="555"/>
      <c r="F26" s="555"/>
      <c r="G26" s="555"/>
      <c r="H26" s="555"/>
      <c r="I26" s="555"/>
      <c r="J26" s="557"/>
      <c r="K26" s="555"/>
      <c r="L26" s="555"/>
      <c r="M26" s="555"/>
      <c r="N26" s="555"/>
      <c r="O26" s="555"/>
    </row>
    <row r="27" spans="1:15" ht="21" customHeight="1">
      <c r="A27" s="555" t="s">
        <v>669</v>
      </c>
      <c r="B27" s="555"/>
      <c r="C27" s="555"/>
      <c r="D27" s="555"/>
      <c r="E27" s="555"/>
      <c r="F27" s="555"/>
      <c r="G27" s="555"/>
      <c r="H27" s="555"/>
      <c r="I27" s="555"/>
      <c r="J27" s="557"/>
      <c r="K27" s="555"/>
      <c r="L27" s="555"/>
      <c r="M27" s="555"/>
      <c r="N27" s="555"/>
      <c r="O27" s="555"/>
    </row>
    <row r="28" spans="1:15">
      <c r="A28" s="555"/>
      <c r="B28" s="555"/>
      <c r="C28" s="555"/>
      <c r="D28" s="555"/>
      <c r="E28" s="555"/>
      <c r="F28" s="555"/>
      <c r="G28" s="555"/>
      <c r="H28" s="555"/>
      <c r="I28" s="555"/>
      <c r="J28" s="557"/>
      <c r="K28" s="555"/>
      <c r="L28" s="555"/>
      <c r="M28" s="555"/>
      <c r="N28" s="555"/>
      <c r="O28" s="555"/>
    </row>
    <row r="29" spans="1:15" ht="49.9" customHeight="1">
      <c r="A29" s="1628" t="s">
        <v>692</v>
      </c>
      <c r="B29" s="1628"/>
      <c r="C29" s="1628"/>
      <c r="D29" s="1628"/>
      <c r="E29" s="1628"/>
      <c r="F29" s="555"/>
      <c r="G29" s="555"/>
      <c r="H29" s="555"/>
      <c r="I29" s="555"/>
      <c r="J29" s="557"/>
      <c r="K29" s="555"/>
      <c r="L29" s="555"/>
      <c r="M29" s="555"/>
      <c r="N29" s="555"/>
      <c r="O29" s="555"/>
    </row>
    <row r="30" spans="1:15" ht="12.75" thickBot="1">
      <c r="A30" s="555"/>
      <c r="B30" s="555"/>
      <c r="C30" s="555"/>
      <c r="D30" s="555"/>
      <c r="E30" s="555"/>
      <c r="F30" s="555"/>
      <c r="G30" s="555"/>
      <c r="H30" s="555"/>
      <c r="I30" s="555"/>
      <c r="J30" s="557"/>
      <c r="K30" s="555"/>
      <c r="L30" s="555"/>
      <c r="M30" s="555"/>
      <c r="N30" s="555"/>
      <c r="O30" s="555"/>
    </row>
    <row r="31" spans="1:15" ht="12.75" thickTop="1">
      <c r="A31" s="1636" t="s">
        <v>644</v>
      </c>
      <c r="B31" s="1638" t="s">
        <v>693</v>
      </c>
      <c r="C31" s="1638"/>
      <c r="D31" s="1639">
        <v>43088</v>
      </c>
      <c r="E31" s="1630"/>
      <c r="F31" s="555"/>
      <c r="G31" s="555"/>
      <c r="H31" s="555"/>
      <c r="I31" s="555"/>
      <c r="J31" s="557"/>
      <c r="K31" s="555"/>
      <c r="L31" s="555"/>
      <c r="M31" s="555"/>
      <c r="N31" s="555"/>
      <c r="O31" s="555"/>
    </row>
    <row r="32" spans="1:15" ht="12.75" thickBot="1">
      <c r="A32" s="1637"/>
      <c r="B32" s="609" t="s">
        <v>450</v>
      </c>
      <c r="C32" s="609" t="s">
        <v>647</v>
      </c>
      <c r="D32" s="623" t="s">
        <v>450</v>
      </c>
      <c r="E32" s="629" t="s">
        <v>647</v>
      </c>
      <c r="F32" s="555"/>
      <c r="G32" s="555"/>
      <c r="H32" s="555"/>
      <c r="I32" s="555"/>
      <c r="J32" s="557"/>
      <c r="K32" s="555"/>
      <c r="L32" s="555"/>
      <c r="M32" s="555"/>
      <c r="N32" s="555"/>
      <c r="O32" s="555"/>
    </row>
    <row r="33" spans="1:15">
      <c r="A33" s="605" t="s">
        <v>648</v>
      </c>
      <c r="B33" s="603">
        <v>87</v>
      </c>
      <c r="C33" s="614">
        <v>11349810</v>
      </c>
      <c r="D33" s="624">
        <v>91</v>
      </c>
      <c r="E33" s="610">
        <v>9549722</v>
      </c>
      <c r="F33" s="555"/>
      <c r="G33" s="555"/>
      <c r="H33" s="555"/>
      <c r="I33" s="555"/>
      <c r="J33" s="557"/>
      <c r="K33" s="555"/>
      <c r="L33" s="555"/>
      <c r="M33" s="555"/>
      <c r="N33" s="555"/>
      <c r="O33" s="555"/>
    </row>
    <row r="34" spans="1:15">
      <c r="A34" s="606" t="s">
        <v>649</v>
      </c>
      <c r="B34" s="601">
        <v>48</v>
      </c>
      <c r="C34" s="615">
        <v>11235210</v>
      </c>
      <c r="D34" s="625">
        <v>31</v>
      </c>
      <c r="E34" s="611">
        <v>7565310</v>
      </c>
      <c r="F34" s="555"/>
      <c r="G34" s="555"/>
      <c r="H34" s="555"/>
      <c r="I34" s="555"/>
      <c r="J34" s="557"/>
      <c r="K34" s="555"/>
      <c r="L34" s="555"/>
      <c r="M34" s="555"/>
      <c r="N34" s="555"/>
      <c r="O34" s="555"/>
    </row>
    <row r="35" spans="1:15">
      <c r="A35" s="606" t="s">
        <v>650</v>
      </c>
      <c r="B35" s="601">
        <v>6</v>
      </c>
      <c r="C35" s="615">
        <v>3856600</v>
      </c>
      <c r="D35" s="625">
        <v>5</v>
      </c>
      <c r="E35" s="611">
        <v>1969090</v>
      </c>
      <c r="F35" s="555"/>
      <c r="G35" s="555"/>
      <c r="H35" s="555"/>
      <c r="I35" s="555"/>
      <c r="J35" s="557"/>
      <c r="K35" s="555"/>
      <c r="L35" s="555"/>
      <c r="M35" s="555"/>
      <c r="N35" s="555"/>
      <c r="O35" s="555"/>
    </row>
    <row r="36" spans="1:15">
      <c r="A36" s="606" t="s">
        <v>651</v>
      </c>
      <c r="B36" s="601">
        <v>0</v>
      </c>
      <c r="C36" s="615">
        <v>0</v>
      </c>
      <c r="D36" s="625" t="s">
        <v>668</v>
      </c>
      <c r="E36" s="611">
        <v>0</v>
      </c>
      <c r="F36" s="555"/>
      <c r="G36" s="555"/>
      <c r="H36" s="555"/>
      <c r="I36" s="555"/>
      <c r="J36" s="557"/>
      <c r="K36" s="555"/>
      <c r="L36" s="555"/>
      <c r="M36" s="555"/>
      <c r="N36" s="555"/>
      <c r="O36" s="555"/>
    </row>
    <row r="37" spans="1:15">
      <c r="A37" s="606" t="s">
        <v>652</v>
      </c>
      <c r="B37" s="601">
        <v>1</v>
      </c>
      <c r="C37" s="615">
        <v>574720</v>
      </c>
      <c r="D37" s="625" t="s">
        <v>694</v>
      </c>
      <c r="E37" s="611" t="s">
        <v>694</v>
      </c>
      <c r="F37" s="555"/>
      <c r="G37" s="555"/>
      <c r="H37" s="555"/>
      <c r="I37" s="555"/>
      <c r="J37" s="557"/>
      <c r="K37" s="555"/>
      <c r="L37" s="555"/>
      <c r="M37" s="555"/>
      <c r="N37" s="555"/>
      <c r="O37" s="555"/>
    </row>
    <row r="38" spans="1:15" ht="12.75" thickBot="1">
      <c r="A38" s="607" t="s">
        <v>695</v>
      </c>
      <c r="B38" s="604"/>
      <c r="C38" s="616"/>
      <c r="D38" s="626">
        <v>1</v>
      </c>
      <c r="E38" s="612">
        <v>751200</v>
      </c>
      <c r="F38" s="555"/>
      <c r="G38" s="555"/>
      <c r="H38" s="555"/>
      <c r="I38" s="555"/>
      <c r="J38" s="557"/>
      <c r="K38" s="555"/>
      <c r="L38" s="555"/>
      <c r="M38" s="555"/>
      <c r="N38" s="555"/>
      <c r="O38" s="555"/>
    </row>
    <row r="39" spans="1:15" ht="12.75" thickBot="1">
      <c r="A39" s="608" t="s">
        <v>161</v>
      </c>
      <c r="B39" s="602">
        <f>SUM(B33:B38)</f>
        <v>142</v>
      </c>
      <c r="C39" s="613">
        <f>SUM(C33:C38)</f>
        <v>27016340</v>
      </c>
      <c r="D39" s="627">
        <f>SUM(D33:D38)</f>
        <v>128</v>
      </c>
      <c r="E39" s="617">
        <f>SUM(E33:E38)</f>
        <v>19835322</v>
      </c>
      <c r="F39" s="555"/>
      <c r="G39" s="555"/>
      <c r="H39" s="555"/>
      <c r="I39" s="555"/>
      <c r="J39" s="557"/>
      <c r="K39" s="555"/>
      <c r="L39" s="555"/>
      <c r="M39" s="555"/>
      <c r="N39" s="555"/>
      <c r="O39" s="555"/>
    </row>
    <row r="40" spans="1:15" ht="12.75" thickTop="1">
      <c r="A40" s="555"/>
      <c r="B40" s="555"/>
      <c r="C40" s="557"/>
      <c r="D40" s="555"/>
      <c r="E40" s="555"/>
      <c r="F40" s="555"/>
      <c r="G40" s="555"/>
      <c r="H40" s="555"/>
      <c r="I40" s="555"/>
      <c r="J40" s="557"/>
      <c r="K40" s="555"/>
      <c r="L40" s="555"/>
      <c r="M40" s="555"/>
      <c r="N40" s="555"/>
      <c r="O40" s="555"/>
    </row>
    <row r="41" spans="1:15">
      <c r="A41" s="555" t="s">
        <v>696</v>
      </c>
      <c r="B41" s="555"/>
      <c r="C41" s="555"/>
      <c r="D41" s="555"/>
      <c r="E41" s="555"/>
      <c r="F41" s="555"/>
      <c r="G41" s="555"/>
      <c r="H41" s="555"/>
      <c r="I41" s="555"/>
      <c r="J41" s="557"/>
      <c r="K41" s="555"/>
      <c r="L41" s="555"/>
      <c r="M41" s="555"/>
      <c r="N41" s="555"/>
      <c r="O41" s="555"/>
    </row>
    <row r="42" spans="1:15">
      <c r="A42" s="555"/>
      <c r="B42" s="555"/>
      <c r="C42" s="555"/>
      <c r="D42" s="555"/>
      <c r="E42" s="555"/>
      <c r="F42" s="555"/>
      <c r="G42" s="555"/>
      <c r="H42" s="555"/>
      <c r="I42" s="555"/>
      <c r="J42" s="557"/>
      <c r="K42" s="555"/>
      <c r="L42" s="555"/>
      <c r="M42" s="555"/>
      <c r="N42" s="555"/>
      <c r="O42" s="555"/>
    </row>
    <row r="43" spans="1:15" ht="31.9" customHeight="1">
      <c r="A43" s="1628" t="s">
        <v>720</v>
      </c>
      <c r="B43" s="1628"/>
      <c r="C43" s="1628"/>
      <c r="D43" s="1628"/>
      <c r="E43" s="1628"/>
      <c r="F43" s="555"/>
      <c r="G43" s="555"/>
      <c r="H43" s="555"/>
      <c r="I43" s="555"/>
      <c r="J43" s="557"/>
      <c r="K43" s="555"/>
      <c r="L43" s="555"/>
      <c r="M43" s="555"/>
      <c r="N43" s="555"/>
      <c r="O43" s="555"/>
    </row>
    <row r="44" spans="1:15" ht="12.75" thickBot="1">
      <c r="A44" s="555"/>
      <c r="B44" s="555"/>
      <c r="C44" s="555"/>
      <c r="D44" s="555"/>
      <c r="E44" s="555"/>
      <c r="F44" s="555"/>
      <c r="G44" s="555"/>
      <c r="H44" s="555"/>
      <c r="I44" s="555"/>
      <c r="J44" s="557"/>
      <c r="K44" s="555"/>
      <c r="L44" s="555"/>
      <c r="M44" s="555"/>
      <c r="N44" s="555"/>
      <c r="O44" s="555"/>
    </row>
    <row r="45" spans="1:15" ht="12.75" thickTop="1">
      <c r="A45" s="1636" t="s">
        <v>644</v>
      </c>
      <c r="B45" s="1638" t="s">
        <v>712</v>
      </c>
      <c r="C45" s="1638"/>
      <c r="D45" s="1639">
        <v>43116</v>
      </c>
      <c r="E45" s="1630"/>
      <c r="F45" s="555"/>
      <c r="G45" s="555"/>
      <c r="H45" s="555"/>
      <c r="I45" s="555"/>
      <c r="J45" s="557"/>
      <c r="K45" s="555"/>
      <c r="L45" s="555"/>
      <c r="M45" s="555"/>
      <c r="N45" s="555"/>
      <c r="O45" s="555"/>
    </row>
    <row r="46" spans="1:15" ht="12.75" thickBot="1">
      <c r="A46" s="1637"/>
      <c r="B46" s="609" t="s">
        <v>450</v>
      </c>
      <c r="C46" s="609" t="s">
        <v>647</v>
      </c>
      <c r="D46" s="623" t="s">
        <v>450</v>
      </c>
      <c r="E46" s="631" t="s">
        <v>647</v>
      </c>
      <c r="F46" s="555"/>
      <c r="G46" s="555"/>
      <c r="H46" s="555"/>
      <c r="I46" s="555"/>
      <c r="J46" s="557"/>
      <c r="K46" s="555"/>
      <c r="L46" s="555"/>
      <c r="M46" s="555"/>
      <c r="N46" s="555"/>
      <c r="O46" s="555"/>
    </row>
    <row r="47" spans="1:15">
      <c r="A47" s="605" t="s">
        <v>648</v>
      </c>
      <c r="B47" s="603">
        <v>91</v>
      </c>
      <c r="C47" s="614">
        <v>9549722</v>
      </c>
      <c r="D47" s="624">
        <v>94</v>
      </c>
      <c r="E47" s="610">
        <v>7022732</v>
      </c>
      <c r="F47" s="555"/>
      <c r="G47" s="555"/>
      <c r="H47" s="555"/>
      <c r="I47" s="555"/>
      <c r="J47" s="557"/>
      <c r="K47" s="555"/>
      <c r="L47" s="555"/>
      <c r="M47" s="555"/>
      <c r="N47" s="555"/>
      <c r="O47" s="555"/>
    </row>
    <row r="48" spans="1:15">
      <c r="A48" s="606" t="s">
        <v>649</v>
      </c>
      <c r="B48" s="601">
        <v>31</v>
      </c>
      <c r="C48" s="615">
        <v>7565310</v>
      </c>
      <c r="D48" s="625">
        <v>24</v>
      </c>
      <c r="E48" s="611">
        <v>5062940</v>
      </c>
      <c r="F48" s="555"/>
      <c r="G48" s="555"/>
      <c r="H48" s="555"/>
      <c r="I48" s="555"/>
      <c r="J48" s="557"/>
      <c r="K48" s="555"/>
      <c r="L48" s="555"/>
      <c r="M48" s="555"/>
      <c r="N48" s="555"/>
      <c r="O48" s="555"/>
    </row>
    <row r="49" spans="1:15">
      <c r="A49" s="606" t="s">
        <v>650</v>
      </c>
      <c r="B49" s="601">
        <v>5</v>
      </c>
      <c r="C49" s="615">
        <v>1969090</v>
      </c>
      <c r="D49" s="625">
        <v>13</v>
      </c>
      <c r="E49" s="611">
        <v>5346230</v>
      </c>
      <c r="F49" s="555"/>
      <c r="G49" s="555"/>
      <c r="H49" s="555"/>
      <c r="I49" s="555"/>
      <c r="J49" s="557"/>
      <c r="K49" s="555"/>
      <c r="L49" s="555"/>
      <c r="M49" s="555"/>
      <c r="N49" s="555"/>
      <c r="O49" s="555"/>
    </row>
    <row r="50" spans="1:15">
      <c r="A50" s="606" t="s">
        <v>651</v>
      </c>
      <c r="B50" s="601" t="s">
        <v>713</v>
      </c>
      <c r="C50" s="615">
        <v>0</v>
      </c>
      <c r="D50" s="625">
        <v>2</v>
      </c>
      <c r="E50" s="611">
        <v>789810</v>
      </c>
      <c r="F50" s="555"/>
      <c r="G50" s="555"/>
      <c r="H50" s="555"/>
      <c r="I50" s="555"/>
      <c r="J50" s="557"/>
      <c r="K50" s="555"/>
      <c r="L50" s="555"/>
      <c r="M50" s="555"/>
      <c r="N50" s="555"/>
      <c r="O50" s="555"/>
    </row>
    <row r="51" spans="1:15">
      <c r="A51" s="606" t="s">
        <v>652</v>
      </c>
      <c r="B51" s="601" t="s">
        <v>713</v>
      </c>
      <c r="C51" s="615">
        <v>0</v>
      </c>
      <c r="D51" s="625"/>
      <c r="E51" s="611"/>
      <c r="F51" s="555"/>
      <c r="G51" s="555"/>
      <c r="H51" s="555"/>
      <c r="I51" s="555"/>
      <c r="J51" s="557"/>
      <c r="K51" s="555"/>
      <c r="L51" s="555"/>
      <c r="M51" s="555"/>
      <c r="N51" s="555"/>
      <c r="O51" s="555"/>
    </row>
    <row r="52" spans="1:15" ht="12.75" thickBot="1">
      <c r="A52" s="607" t="s">
        <v>695</v>
      </c>
      <c r="B52" s="604">
        <v>1</v>
      </c>
      <c r="C52" s="616">
        <v>751200</v>
      </c>
      <c r="D52" s="626"/>
      <c r="E52" s="612"/>
      <c r="F52" s="555"/>
      <c r="G52" s="555"/>
      <c r="H52" s="555"/>
      <c r="I52" s="555"/>
      <c r="J52" s="557"/>
      <c r="K52" s="555"/>
      <c r="L52" s="555"/>
      <c r="M52" s="555"/>
      <c r="N52" s="555"/>
      <c r="O52" s="555"/>
    </row>
    <row r="53" spans="1:15" ht="12.75" thickBot="1">
      <c r="A53" s="608" t="s">
        <v>161</v>
      </c>
      <c r="B53" s="602">
        <f>SUM(B47:B52)</f>
        <v>128</v>
      </c>
      <c r="C53" s="613">
        <f>SUM(C47:C52)</f>
        <v>19835322</v>
      </c>
      <c r="D53" s="627">
        <f>SUM(D47:D52)</f>
        <v>133</v>
      </c>
      <c r="E53" s="617">
        <f>SUM(E47:E52)</f>
        <v>18221712</v>
      </c>
      <c r="F53" s="555"/>
      <c r="G53" s="555"/>
      <c r="H53" s="555"/>
      <c r="I53" s="555"/>
      <c r="J53" s="557"/>
      <c r="K53" s="555"/>
      <c r="L53" s="555"/>
      <c r="M53" s="555"/>
      <c r="N53" s="555"/>
      <c r="O53" s="555"/>
    </row>
    <row r="54" spans="1:15" ht="12.75" thickTop="1">
      <c r="A54" s="555"/>
      <c r="B54" s="555"/>
      <c r="C54" s="557"/>
      <c r="D54" s="555"/>
      <c r="E54" s="555"/>
      <c r="F54" s="555"/>
      <c r="G54" s="555"/>
      <c r="H54" s="555"/>
      <c r="I54" s="555"/>
      <c r="J54" s="557"/>
      <c r="K54" s="555"/>
      <c r="L54" s="555"/>
      <c r="M54" s="555"/>
      <c r="N54" s="555"/>
      <c r="O54" s="555"/>
    </row>
    <row r="55" spans="1:15">
      <c r="A55" s="555" t="s">
        <v>714</v>
      </c>
      <c r="B55" s="555"/>
      <c r="C55" s="555"/>
      <c r="D55" s="555"/>
      <c r="E55" s="555"/>
      <c r="F55" s="555"/>
      <c r="G55" s="555"/>
      <c r="H55" s="555"/>
      <c r="I55" s="555"/>
      <c r="J55" s="557"/>
      <c r="K55" s="555"/>
      <c r="L55" s="555"/>
      <c r="M55" s="555"/>
      <c r="N55" s="555"/>
      <c r="O55" s="555"/>
    </row>
    <row r="56" spans="1:15">
      <c r="A56" s="555"/>
      <c r="B56" s="555"/>
      <c r="C56" s="555"/>
      <c r="D56" s="555"/>
      <c r="E56" s="555"/>
      <c r="F56" s="555"/>
      <c r="G56" s="555"/>
      <c r="H56" s="555"/>
      <c r="I56" s="555"/>
      <c r="J56" s="557"/>
      <c r="K56" s="555"/>
      <c r="L56" s="555"/>
      <c r="M56" s="555"/>
      <c r="N56" s="555"/>
      <c r="O56" s="555"/>
    </row>
    <row r="57" spans="1:15" ht="25.5">
      <c r="A57" s="1628" t="s">
        <v>838</v>
      </c>
      <c r="B57" s="1628"/>
      <c r="C57" s="1628"/>
      <c r="D57" s="1628"/>
      <c r="E57" s="1628"/>
      <c r="F57" s="555"/>
      <c r="G57" s="555"/>
      <c r="H57" s="555"/>
      <c r="I57" s="555"/>
      <c r="J57" s="557"/>
      <c r="K57" s="555"/>
      <c r="L57" s="555"/>
      <c r="M57" s="555"/>
      <c r="N57" s="555"/>
      <c r="O57" s="555"/>
    </row>
    <row r="58" spans="1:15" ht="12.75" thickBot="1">
      <c r="A58" s="555"/>
      <c r="B58" s="555"/>
      <c r="C58" s="555"/>
      <c r="D58" s="555"/>
      <c r="E58" s="555"/>
      <c r="F58" s="555"/>
      <c r="G58" s="555"/>
      <c r="H58" s="555"/>
      <c r="I58" s="555"/>
      <c r="J58" s="557"/>
      <c r="K58" s="555"/>
      <c r="L58" s="555"/>
      <c r="M58" s="555"/>
      <c r="N58" s="555"/>
      <c r="O58" s="555"/>
    </row>
    <row r="59" spans="1:15" ht="12.75" thickTop="1">
      <c r="A59" s="1636" t="s">
        <v>828</v>
      </c>
      <c r="B59" s="1638" t="s">
        <v>839</v>
      </c>
      <c r="C59" s="1638"/>
      <c r="D59" s="1639">
        <v>43116</v>
      </c>
      <c r="E59" s="1630"/>
      <c r="F59" s="555"/>
      <c r="G59" s="555"/>
      <c r="H59" s="555"/>
      <c r="I59" s="555"/>
      <c r="J59" s="557"/>
      <c r="K59" s="555"/>
      <c r="L59" s="555"/>
      <c r="M59" s="555"/>
      <c r="N59" s="555"/>
      <c r="O59" s="555"/>
    </row>
    <row r="60" spans="1:15" ht="12.75" thickBot="1">
      <c r="A60" s="1637"/>
      <c r="B60" s="609" t="s">
        <v>829</v>
      </c>
      <c r="C60" s="609" t="s">
        <v>830</v>
      </c>
      <c r="D60" s="623" t="s">
        <v>829</v>
      </c>
      <c r="E60" s="649" t="s">
        <v>830</v>
      </c>
      <c r="F60" s="555"/>
      <c r="G60" s="555"/>
      <c r="H60" s="555"/>
      <c r="I60" s="555"/>
      <c r="J60" s="557"/>
      <c r="K60" s="555"/>
      <c r="L60" s="555"/>
      <c r="M60" s="555"/>
      <c r="N60" s="555"/>
      <c r="O60" s="555"/>
    </row>
    <row r="61" spans="1:15">
      <c r="A61" s="605" t="s">
        <v>831</v>
      </c>
      <c r="B61" s="603">
        <v>80</v>
      </c>
      <c r="C61" s="614">
        <v>7778950</v>
      </c>
      <c r="D61" s="624">
        <v>123</v>
      </c>
      <c r="E61" s="610">
        <v>7148100</v>
      </c>
      <c r="F61" s="555"/>
      <c r="G61" s="555"/>
      <c r="H61" s="555"/>
      <c r="I61" s="555"/>
      <c r="J61" s="557"/>
      <c r="K61" s="555"/>
      <c r="L61" s="555"/>
      <c r="M61" s="555"/>
      <c r="N61" s="555"/>
      <c r="O61" s="555"/>
    </row>
    <row r="62" spans="1:15">
      <c r="A62" s="606" t="s">
        <v>832</v>
      </c>
      <c r="B62" s="601">
        <v>24</v>
      </c>
      <c r="C62" s="615">
        <v>4623478</v>
      </c>
      <c r="D62" s="625">
        <v>37</v>
      </c>
      <c r="E62" s="611">
        <v>7169050</v>
      </c>
      <c r="F62" s="555"/>
      <c r="G62" s="555"/>
      <c r="H62" s="555"/>
      <c r="I62" s="555"/>
      <c r="J62" s="557"/>
      <c r="K62" s="555"/>
      <c r="L62" s="555"/>
      <c r="M62" s="555"/>
      <c r="N62" s="555"/>
      <c r="O62" s="555"/>
    </row>
    <row r="63" spans="1:15">
      <c r="A63" s="606" t="s">
        <v>833</v>
      </c>
      <c r="B63" s="601">
        <v>10</v>
      </c>
      <c r="C63" s="615">
        <v>4519830</v>
      </c>
      <c r="D63" s="625">
        <v>17</v>
      </c>
      <c r="E63" s="611">
        <v>5743110</v>
      </c>
      <c r="F63" s="555"/>
      <c r="G63" s="555"/>
      <c r="H63" s="555"/>
      <c r="I63" s="555"/>
      <c r="J63" s="557"/>
      <c r="K63" s="555"/>
      <c r="L63" s="555"/>
      <c r="M63" s="555"/>
      <c r="N63" s="555"/>
      <c r="O63" s="555"/>
    </row>
    <row r="64" spans="1:15">
      <c r="A64" s="606" t="s">
        <v>834</v>
      </c>
      <c r="B64" s="601">
        <v>1</v>
      </c>
      <c r="C64" s="615">
        <v>578700</v>
      </c>
      <c r="D64" s="625">
        <v>1</v>
      </c>
      <c r="E64" s="611">
        <v>525970</v>
      </c>
      <c r="F64" s="555"/>
      <c r="G64" s="555"/>
      <c r="H64" s="555"/>
      <c r="I64" s="555"/>
      <c r="J64" s="557"/>
      <c r="K64" s="555"/>
      <c r="L64" s="555"/>
      <c r="M64" s="555"/>
      <c r="N64" s="555"/>
      <c r="O64" s="555"/>
    </row>
    <row r="65" spans="1:15">
      <c r="A65" s="606" t="s">
        <v>836</v>
      </c>
      <c r="B65" s="601" t="s">
        <v>835</v>
      </c>
      <c r="C65" s="615">
        <v>0</v>
      </c>
      <c r="D65" s="625"/>
      <c r="E65" s="611"/>
      <c r="F65" s="555"/>
      <c r="G65" s="555"/>
      <c r="H65" s="555"/>
      <c r="I65" s="555"/>
      <c r="J65" s="557"/>
      <c r="K65" s="555"/>
      <c r="L65" s="555"/>
      <c r="M65" s="555"/>
      <c r="N65" s="555"/>
      <c r="O65" s="555"/>
    </row>
    <row r="66" spans="1:15" ht="12.75" thickBot="1">
      <c r="A66" s="608" t="s">
        <v>837</v>
      </c>
      <c r="B66" s="602">
        <f>SUM(B61:B65)</f>
        <v>115</v>
      </c>
      <c r="C66" s="613">
        <f>SUM(C61:C65)</f>
        <v>17500958</v>
      </c>
      <c r="D66" s="627">
        <f>SUM(D61:D65)</f>
        <v>178</v>
      </c>
      <c r="E66" s="617">
        <f>SUM(E61:E65)</f>
        <v>20586230</v>
      </c>
      <c r="F66" s="555"/>
      <c r="G66" s="555"/>
      <c r="H66" s="555"/>
      <c r="I66" s="555"/>
      <c r="J66" s="557"/>
      <c r="K66" s="555"/>
      <c r="L66" s="555"/>
      <c r="M66" s="555"/>
      <c r="N66" s="555"/>
      <c r="O66" s="555"/>
    </row>
    <row r="67" spans="1:15" ht="12.75" thickTop="1">
      <c r="A67" s="555"/>
      <c r="B67" s="555"/>
      <c r="C67" s="557"/>
      <c r="D67" s="555"/>
      <c r="E67" s="555"/>
      <c r="F67" s="555"/>
      <c r="G67" s="555"/>
      <c r="H67" s="555"/>
      <c r="I67" s="555"/>
      <c r="J67" s="557"/>
      <c r="K67" s="555"/>
      <c r="L67" s="555"/>
      <c r="M67" s="555"/>
      <c r="N67" s="555"/>
      <c r="O67" s="555"/>
    </row>
    <row r="68" spans="1:15">
      <c r="A68" s="555" t="s">
        <v>840</v>
      </c>
      <c r="B68" s="555"/>
      <c r="C68" s="555"/>
      <c r="D68" s="555"/>
      <c r="E68" s="555"/>
      <c r="F68" s="555"/>
      <c r="G68" s="555"/>
      <c r="H68" s="555"/>
      <c r="I68" s="555"/>
      <c r="J68" s="557"/>
      <c r="K68" s="555"/>
      <c r="L68" s="555"/>
      <c r="M68" s="555"/>
      <c r="N68" s="555"/>
      <c r="O68" s="555"/>
    </row>
    <row r="69" spans="1:15">
      <c r="A69" s="555"/>
      <c r="B69" s="555"/>
      <c r="C69" s="555"/>
      <c r="D69" s="555"/>
      <c r="E69" s="555"/>
      <c r="F69" s="555"/>
      <c r="G69" s="555"/>
      <c r="H69" s="555"/>
      <c r="I69" s="555"/>
      <c r="J69" s="557"/>
      <c r="K69" s="555"/>
      <c r="L69" s="555"/>
      <c r="M69" s="555"/>
      <c r="N69" s="555"/>
      <c r="O69" s="555"/>
    </row>
    <row r="70" spans="1:15" ht="40.15" customHeight="1">
      <c r="A70" s="1628" t="s">
        <v>845</v>
      </c>
      <c r="B70" s="1628"/>
      <c r="C70" s="1628"/>
      <c r="D70" s="1628"/>
      <c r="E70" s="1628"/>
      <c r="F70" s="555"/>
      <c r="G70" s="555"/>
      <c r="H70" s="555"/>
      <c r="I70" s="555"/>
      <c r="J70" s="557"/>
      <c r="K70" s="555"/>
      <c r="L70" s="555"/>
      <c r="M70" s="555"/>
      <c r="N70" s="555"/>
      <c r="O70" s="555"/>
    </row>
    <row r="71" spans="1:15" ht="19.899999999999999" customHeight="1" thickBot="1">
      <c r="A71" s="555"/>
      <c r="B71" s="555"/>
      <c r="C71" s="555"/>
      <c r="D71" s="555"/>
      <c r="E71" s="555"/>
      <c r="F71" s="555"/>
      <c r="G71" s="555"/>
      <c r="H71" s="555"/>
      <c r="I71" s="555"/>
      <c r="J71" s="557"/>
      <c r="K71" s="555"/>
      <c r="L71" s="555"/>
      <c r="M71" s="555"/>
      <c r="N71" s="555"/>
      <c r="O71" s="555"/>
    </row>
    <row r="72" spans="1:15" ht="19.899999999999999" customHeight="1" thickTop="1">
      <c r="A72" s="1636" t="s">
        <v>828</v>
      </c>
      <c r="B72" s="1638" t="s">
        <v>846</v>
      </c>
      <c r="C72" s="1638"/>
      <c r="D72" s="1639">
        <v>43201</v>
      </c>
      <c r="E72" s="1630"/>
      <c r="F72" s="555"/>
      <c r="G72" s="555"/>
      <c r="H72" s="555"/>
      <c r="I72" s="555"/>
      <c r="J72" s="557"/>
      <c r="K72" s="555"/>
      <c r="L72" s="555"/>
      <c r="M72" s="555"/>
      <c r="N72" s="555"/>
      <c r="O72" s="555"/>
    </row>
    <row r="73" spans="1:15" ht="19.899999999999999" customHeight="1" thickBot="1">
      <c r="A73" s="1637"/>
      <c r="B73" s="609" t="s">
        <v>829</v>
      </c>
      <c r="C73" s="609" t="s">
        <v>647</v>
      </c>
      <c r="D73" s="623" t="s">
        <v>829</v>
      </c>
      <c r="E73" s="708" t="s">
        <v>647</v>
      </c>
      <c r="F73" s="555"/>
      <c r="G73" s="555"/>
      <c r="H73" s="555"/>
      <c r="I73" s="555"/>
      <c r="J73" s="557"/>
      <c r="K73" s="555"/>
      <c r="L73" s="555"/>
      <c r="M73" s="555"/>
      <c r="N73" s="555"/>
      <c r="O73" s="555"/>
    </row>
    <row r="74" spans="1:15" ht="19.899999999999999" customHeight="1">
      <c r="A74" s="605" t="s">
        <v>648</v>
      </c>
      <c r="B74" s="603">
        <v>123</v>
      </c>
      <c r="C74" s="614">
        <v>7148100</v>
      </c>
      <c r="D74" s="624">
        <v>100</v>
      </c>
      <c r="E74" s="610">
        <v>6756670</v>
      </c>
      <c r="F74" s="555"/>
      <c r="G74" s="555"/>
      <c r="H74" s="555"/>
      <c r="I74" s="555"/>
      <c r="J74" s="557"/>
      <c r="K74" s="555"/>
      <c r="L74" s="555"/>
      <c r="M74" s="555"/>
      <c r="N74" s="555"/>
      <c r="O74" s="555"/>
    </row>
    <row r="75" spans="1:15" ht="19.899999999999999" customHeight="1">
      <c r="A75" s="606" t="s">
        <v>649</v>
      </c>
      <c r="B75" s="601">
        <v>37</v>
      </c>
      <c r="C75" s="615">
        <v>7169050</v>
      </c>
      <c r="D75" s="625">
        <v>45</v>
      </c>
      <c r="E75" s="611">
        <v>9452900</v>
      </c>
      <c r="F75" s="555"/>
      <c r="G75" s="555"/>
      <c r="H75" s="555"/>
      <c r="I75" s="555"/>
      <c r="J75" s="557"/>
      <c r="K75" s="555"/>
      <c r="L75" s="555"/>
      <c r="M75" s="555"/>
      <c r="N75" s="555"/>
      <c r="O75" s="555"/>
    </row>
    <row r="76" spans="1:15" ht="19.899999999999999" customHeight="1">
      <c r="A76" s="606" t="s">
        <v>650</v>
      </c>
      <c r="B76" s="601">
        <v>17</v>
      </c>
      <c r="C76" s="615">
        <v>5743110</v>
      </c>
      <c r="D76" s="625">
        <v>15</v>
      </c>
      <c r="E76" s="611">
        <v>6524980</v>
      </c>
      <c r="F76" s="555"/>
      <c r="G76" s="555"/>
      <c r="H76" s="555"/>
      <c r="I76" s="555"/>
      <c r="J76" s="557"/>
      <c r="K76" s="555"/>
      <c r="L76" s="555"/>
      <c r="M76" s="555"/>
      <c r="N76" s="555"/>
      <c r="O76" s="555"/>
    </row>
    <row r="77" spans="1:15" ht="19.899999999999999" customHeight="1">
      <c r="A77" s="606" t="s">
        <v>651</v>
      </c>
      <c r="B77" s="601">
        <v>1</v>
      </c>
      <c r="C77" s="615">
        <v>525970</v>
      </c>
      <c r="D77" s="625">
        <v>5</v>
      </c>
      <c r="E77" s="611">
        <v>2072760</v>
      </c>
      <c r="F77" s="555"/>
      <c r="G77" s="555"/>
      <c r="H77" s="555"/>
      <c r="I77" s="555"/>
      <c r="J77" s="557"/>
      <c r="K77" s="555"/>
      <c r="L77" s="555"/>
      <c r="M77" s="555"/>
      <c r="N77" s="555"/>
      <c r="O77" s="555"/>
    </row>
    <row r="78" spans="1:15" ht="19.899999999999999" customHeight="1">
      <c r="A78" s="606" t="s">
        <v>652</v>
      </c>
      <c r="B78" s="601" t="s">
        <v>12</v>
      </c>
      <c r="C78" s="615">
        <v>0</v>
      </c>
      <c r="D78" s="625"/>
      <c r="E78" s="611"/>
      <c r="F78" s="555"/>
      <c r="G78" s="555"/>
      <c r="H78" s="555"/>
      <c r="I78" s="555"/>
      <c r="J78" s="557"/>
      <c r="K78" s="555"/>
      <c r="L78" s="555"/>
      <c r="M78" s="555"/>
      <c r="N78" s="555"/>
      <c r="O78" s="555"/>
    </row>
    <row r="79" spans="1:15" ht="19.899999999999999" customHeight="1" thickBot="1">
      <c r="A79" s="608" t="s">
        <v>161</v>
      </c>
      <c r="B79" s="602">
        <f>SUM(B74:B78)</f>
        <v>178</v>
      </c>
      <c r="C79" s="613">
        <f>SUM(C74:C78)</f>
        <v>20586230</v>
      </c>
      <c r="D79" s="627">
        <f>SUM(D74:D78)</f>
        <v>165</v>
      </c>
      <c r="E79" s="617">
        <f>SUM(E74:E78)</f>
        <v>24807310</v>
      </c>
      <c r="F79" s="555"/>
      <c r="G79" s="555"/>
      <c r="H79" s="555"/>
      <c r="I79" s="555"/>
      <c r="J79" s="557"/>
      <c r="K79" s="555"/>
      <c r="L79" s="555"/>
      <c r="M79" s="555"/>
      <c r="N79" s="555"/>
      <c r="O79" s="555"/>
    </row>
    <row r="80" spans="1:15" ht="19.899999999999999" customHeight="1" thickTop="1">
      <c r="A80" s="555"/>
      <c r="B80" s="555"/>
      <c r="C80" s="557"/>
      <c r="D80" s="555"/>
      <c r="E80" s="555"/>
      <c r="F80" s="555"/>
      <c r="G80" s="555"/>
      <c r="H80" s="555"/>
      <c r="I80" s="555"/>
      <c r="J80" s="557"/>
      <c r="K80" s="555"/>
      <c r="L80" s="555"/>
      <c r="M80" s="555"/>
      <c r="N80" s="555"/>
      <c r="O80" s="555"/>
    </row>
    <row r="81" spans="1:15" ht="19.899999999999999" customHeight="1">
      <c r="A81" s="555" t="s">
        <v>847</v>
      </c>
      <c r="B81" s="555"/>
      <c r="C81" s="555"/>
      <c r="D81" s="555"/>
      <c r="E81" s="555"/>
      <c r="F81" s="555"/>
      <c r="G81" s="555"/>
      <c r="H81" s="555"/>
      <c r="I81" s="555"/>
      <c r="J81" s="557"/>
      <c r="K81" s="555"/>
      <c r="L81" s="555"/>
      <c r="M81" s="555"/>
      <c r="N81" s="555"/>
      <c r="O81" s="555"/>
    </row>
    <row r="82" spans="1:15" ht="19.899999999999999" customHeight="1">
      <c r="A82" s="555"/>
      <c r="B82" s="555"/>
      <c r="C82" s="555"/>
      <c r="D82" s="555"/>
      <c r="E82" s="555"/>
      <c r="F82" s="555"/>
      <c r="G82" s="555"/>
      <c r="H82" s="555"/>
      <c r="I82" s="555"/>
      <c r="J82" s="557"/>
      <c r="K82" s="555"/>
      <c r="L82" s="555"/>
      <c r="M82" s="555"/>
      <c r="N82" s="555"/>
      <c r="O82" s="555"/>
    </row>
    <row r="83" spans="1:15" ht="19.899999999999999" customHeight="1">
      <c r="A83" s="1628" t="s">
        <v>863</v>
      </c>
      <c r="B83" s="1628"/>
      <c r="C83" s="1628"/>
      <c r="D83" s="1628"/>
      <c r="E83" s="1628"/>
      <c r="F83" s="555"/>
      <c r="G83" s="555"/>
      <c r="H83" s="555"/>
      <c r="I83" s="555"/>
      <c r="J83" s="557"/>
      <c r="K83" s="555"/>
      <c r="L83" s="555"/>
      <c r="M83" s="555"/>
      <c r="N83" s="555"/>
      <c r="O83" s="555"/>
    </row>
    <row r="84" spans="1:15" ht="19.899999999999999" customHeight="1" thickBot="1">
      <c r="A84" s="555"/>
      <c r="B84" s="555"/>
      <c r="C84" s="555"/>
      <c r="D84" s="555"/>
      <c r="E84" s="555"/>
      <c r="F84" s="555"/>
      <c r="G84" s="555"/>
      <c r="H84" s="555"/>
      <c r="I84" s="555"/>
      <c r="J84" s="557"/>
      <c r="K84" s="555"/>
      <c r="L84" s="555"/>
      <c r="M84" s="555"/>
      <c r="N84" s="555"/>
      <c r="O84" s="555"/>
    </row>
    <row r="85" spans="1:15" ht="19.899999999999999" customHeight="1" thickTop="1">
      <c r="A85" s="1636" t="s">
        <v>644</v>
      </c>
      <c r="B85" s="1638" t="s">
        <v>846</v>
      </c>
      <c r="C85" s="1638"/>
      <c r="D85" s="1639">
        <v>43201</v>
      </c>
      <c r="E85" s="1630"/>
      <c r="F85" s="555"/>
      <c r="G85" s="555"/>
      <c r="H85" s="555"/>
      <c r="I85" s="555"/>
      <c r="J85" s="557"/>
      <c r="K85" s="555"/>
      <c r="L85" s="555"/>
      <c r="M85" s="555"/>
      <c r="N85" s="555"/>
      <c r="O85" s="555"/>
    </row>
    <row r="86" spans="1:15" ht="19.899999999999999" customHeight="1" thickBot="1">
      <c r="A86" s="1637"/>
      <c r="B86" s="609" t="s">
        <v>110</v>
      </c>
      <c r="C86" s="609" t="s">
        <v>647</v>
      </c>
      <c r="D86" s="623" t="s">
        <v>110</v>
      </c>
      <c r="E86" s="715" t="s">
        <v>647</v>
      </c>
      <c r="F86" s="555"/>
      <c r="G86" s="555"/>
      <c r="H86" s="555"/>
      <c r="I86" s="555"/>
      <c r="J86" s="557"/>
      <c r="K86" s="555"/>
      <c r="L86" s="555"/>
      <c r="M86" s="555"/>
      <c r="N86" s="555"/>
      <c r="O86" s="555"/>
    </row>
    <row r="87" spans="1:15" ht="19.899999999999999" customHeight="1">
      <c r="A87" s="605" t="s">
        <v>648</v>
      </c>
      <c r="B87" s="603">
        <v>123</v>
      </c>
      <c r="C87" s="614">
        <v>7148100</v>
      </c>
      <c r="D87" s="624">
        <v>100</v>
      </c>
      <c r="E87" s="610">
        <v>6756670</v>
      </c>
      <c r="F87" s="555"/>
      <c r="G87" s="555"/>
      <c r="H87" s="555"/>
      <c r="I87" s="555"/>
      <c r="J87" s="557"/>
      <c r="K87" s="555"/>
      <c r="L87" s="555"/>
      <c r="M87" s="555"/>
      <c r="N87" s="555"/>
      <c r="O87" s="555"/>
    </row>
    <row r="88" spans="1:15" ht="19.899999999999999" customHeight="1">
      <c r="A88" s="606" t="s">
        <v>649</v>
      </c>
      <c r="B88" s="601">
        <v>37</v>
      </c>
      <c r="C88" s="615">
        <v>7169050</v>
      </c>
      <c r="D88" s="625">
        <v>45</v>
      </c>
      <c r="E88" s="611">
        <v>9452900</v>
      </c>
      <c r="F88" s="555"/>
      <c r="G88" s="555"/>
      <c r="H88" s="555"/>
      <c r="I88" s="555"/>
      <c r="J88" s="557"/>
      <c r="K88" s="555"/>
      <c r="L88" s="555"/>
      <c r="M88" s="555"/>
      <c r="N88" s="555"/>
      <c r="O88" s="555"/>
    </row>
    <row r="89" spans="1:15" ht="19.899999999999999" customHeight="1">
      <c r="A89" s="606" t="s">
        <v>650</v>
      </c>
      <c r="B89" s="601">
        <v>17</v>
      </c>
      <c r="C89" s="615">
        <v>5743110</v>
      </c>
      <c r="D89" s="625">
        <v>15</v>
      </c>
      <c r="E89" s="611">
        <v>6524980</v>
      </c>
      <c r="F89" s="555"/>
      <c r="G89" s="555"/>
      <c r="H89" s="555"/>
      <c r="I89" s="555"/>
      <c r="J89" s="557"/>
      <c r="K89" s="555"/>
      <c r="L89" s="555"/>
      <c r="M89" s="555"/>
      <c r="N89" s="555"/>
      <c r="O89" s="555"/>
    </row>
    <row r="90" spans="1:15">
      <c r="A90" s="606" t="s">
        <v>651</v>
      </c>
      <c r="B90" s="601">
        <v>1</v>
      </c>
      <c r="C90" s="615">
        <v>525970</v>
      </c>
      <c r="D90" s="625">
        <v>5</v>
      </c>
      <c r="E90" s="611">
        <v>2072760</v>
      </c>
      <c r="F90" s="555"/>
      <c r="G90" s="555"/>
      <c r="H90" s="555"/>
      <c r="I90" s="555"/>
      <c r="J90" s="557"/>
      <c r="K90" s="555"/>
      <c r="L90" s="555"/>
      <c r="M90" s="555"/>
      <c r="N90" s="555"/>
      <c r="O90" s="555"/>
    </row>
    <row r="91" spans="1:15">
      <c r="A91" s="606" t="s">
        <v>652</v>
      </c>
      <c r="B91" s="601" t="s">
        <v>12</v>
      </c>
      <c r="C91" s="615">
        <v>0</v>
      </c>
      <c r="D91" s="625"/>
      <c r="E91" s="611"/>
      <c r="F91" s="555"/>
      <c r="G91" s="555"/>
      <c r="H91" s="555"/>
      <c r="I91" s="555"/>
      <c r="J91" s="557"/>
      <c r="K91" s="555"/>
      <c r="L91" s="555"/>
      <c r="M91" s="555"/>
      <c r="N91" s="555"/>
      <c r="O91" s="555"/>
    </row>
    <row r="92" spans="1:15" ht="12.75" thickBot="1">
      <c r="A92" s="608" t="s">
        <v>115</v>
      </c>
      <c r="B92" s="602">
        <f>SUM(B87:B91)</f>
        <v>178</v>
      </c>
      <c r="C92" s="613">
        <f>SUM(C87:C91)</f>
        <v>20586230</v>
      </c>
      <c r="D92" s="627">
        <f>SUM(D87:D91)</f>
        <v>165</v>
      </c>
      <c r="E92" s="617">
        <f>SUM(E87:E91)</f>
        <v>24807310</v>
      </c>
      <c r="F92" s="555"/>
      <c r="G92" s="555"/>
      <c r="H92" s="555"/>
      <c r="I92" s="555"/>
      <c r="J92" s="557"/>
      <c r="K92" s="555"/>
      <c r="L92" s="555"/>
      <c r="M92" s="555"/>
      <c r="N92" s="555"/>
      <c r="O92" s="555"/>
    </row>
    <row r="93" spans="1:15" ht="12.75" thickTop="1">
      <c r="A93" s="555"/>
      <c r="B93" s="555"/>
      <c r="C93" s="557"/>
      <c r="D93" s="555"/>
      <c r="E93" s="555"/>
      <c r="F93" s="555"/>
      <c r="G93" s="555"/>
      <c r="H93" s="555"/>
      <c r="I93" s="555"/>
      <c r="J93" s="557"/>
      <c r="K93" s="555"/>
      <c r="L93" s="555"/>
      <c r="M93" s="555"/>
      <c r="N93" s="555"/>
      <c r="O93" s="555"/>
    </row>
    <row r="94" spans="1:15">
      <c r="A94" s="555" t="s">
        <v>847</v>
      </c>
      <c r="B94" s="555"/>
      <c r="C94" s="555"/>
      <c r="D94" s="555"/>
      <c r="E94" s="555"/>
      <c r="F94" s="555"/>
      <c r="G94" s="555"/>
      <c r="H94" s="555"/>
      <c r="I94" s="555"/>
      <c r="J94" s="557"/>
      <c r="K94" s="555"/>
      <c r="L94" s="555"/>
      <c r="M94" s="555"/>
      <c r="N94" s="555"/>
      <c r="O94" s="555"/>
    </row>
    <row r="95" spans="1:15">
      <c r="A95" s="555"/>
      <c r="B95" s="555"/>
      <c r="C95" s="555"/>
      <c r="D95" s="555"/>
      <c r="E95" s="555"/>
      <c r="F95" s="555"/>
      <c r="G95" s="555"/>
      <c r="H95" s="555"/>
      <c r="I95" s="555"/>
      <c r="J95" s="557"/>
      <c r="K95" s="555"/>
      <c r="L95" s="555"/>
      <c r="M95" s="555"/>
      <c r="N95" s="555"/>
      <c r="O95" s="555"/>
    </row>
    <row r="96" spans="1:15" ht="43.15" customHeight="1">
      <c r="A96" s="1628" t="s">
        <v>869</v>
      </c>
      <c r="B96" s="1628"/>
      <c r="C96" s="1628"/>
      <c r="D96" s="1628"/>
      <c r="E96" s="1628"/>
      <c r="F96" s="555"/>
      <c r="G96" s="555"/>
      <c r="H96" s="555"/>
      <c r="I96" s="555"/>
      <c r="J96" s="557"/>
      <c r="K96" s="555"/>
      <c r="L96" s="555"/>
      <c r="M96" s="555"/>
      <c r="N96" s="555"/>
      <c r="O96" s="555"/>
    </row>
    <row r="97" spans="1:34" ht="12.75" thickBot="1">
      <c r="A97" s="555"/>
      <c r="B97" s="555"/>
      <c r="C97" s="555"/>
      <c r="D97" s="555"/>
      <c r="E97" s="555"/>
      <c r="F97" s="555"/>
      <c r="G97" s="555"/>
      <c r="H97" s="555"/>
      <c r="I97" s="555"/>
      <c r="J97" s="557"/>
      <c r="K97" s="555"/>
      <c r="L97" s="555"/>
      <c r="M97" s="555"/>
      <c r="N97" s="555"/>
      <c r="O97" s="555"/>
    </row>
    <row r="98" spans="1:34" ht="12.75" thickTop="1">
      <c r="A98" s="1636" t="s">
        <v>644</v>
      </c>
      <c r="B98" s="1638" t="s">
        <v>870</v>
      </c>
      <c r="C98" s="1638"/>
      <c r="D98" s="1639">
        <v>43237</v>
      </c>
      <c r="E98" s="1630"/>
      <c r="F98" s="555"/>
      <c r="G98" s="555"/>
      <c r="H98" s="555"/>
      <c r="I98" s="555"/>
      <c r="J98" s="557"/>
      <c r="K98" s="555"/>
      <c r="L98" s="555"/>
      <c r="M98" s="555"/>
      <c r="N98" s="555"/>
      <c r="O98" s="555"/>
    </row>
    <row r="99" spans="1:34" ht="12.75" thickBot="1">
      <c r="A99" s="1637"/>
      <c r="B99" s="609" t="s">
        <v>110</v>
      </c>
      <c r="C99" s="609" t="s">
        <v>647</v>
      </c>
      <c r="D99" s="623" t="s">
        <v>110</v>
      </c>
      <c r="E99" s="720" t="s">
        <v>647</v>
      </c>
      <c r="F99" s="555"/>
      <c r="G99" s="555"/>
      <c r="H99" s="555"/>
      <c r="I99" s="555"/>
      <c r="J99" s="557"/>
      <c r="K99" s="555"/>
      <c r="L99" s="555"/>
      <c r="M99" s="555"/>
      <c r="N99" s="555"/>
      <c r="O99" s="555"/>
    </row>
    <row r="100" spans="1:34">
      <c r="A100" s="605" t="s">
        <v>648</v>
      </c>
      <c r="B100" s="603">
        <v>100</v>
      </c>
      <c r="C100" s="614">
        <v>6756670</v>
      </c>
      <c r="D100" s="624">
        <v>107</v>
      </c>
      <c r="E100" s="610">
        <v>4871420</v>
      </c>
      <c r="F100" s="555"/>
      <c r="G100" s="555"/>
      <c r="H100" s="555"/>
      <c r="I100" s="555"/>
      <c r="J100" s="557"/>
      <c r="K100" s="555"/>
      <c r="L100" s="555"/>
      <c r="M100" s="555"/>
      <c r="N100" s="555"/>
      <c r="O100" s="555"/>
    </row>
    <row r="101" spans="1:34">
      <c r="A101" s="606" t="s">
        <v>649</v>
      </c>
      <c r="B101" s="601">
        <v>45</v>
      </c>
      <c r="C101" s="615">
        <v>9452900</v>
      </c>
      <c r="D101" s="625">
        <v>44</v>
      </c>
      <c r="E101" s="611">
        <v>5759370</v>
      </c>
      <c r="F101" s="555"/>
      <c r="G101" s="555"/>
      <c r="H101" s="555"/>
      <c r="I101" s="555"/>
      <c r="J101" s="557"/>
      <c r="K101" s="555"/>
      <c r="L101" s="555"/>
      <c r="M101" s="555"/>
      <c r="N101" s="555"/>
      <c r="O101" s="555"/>
    </row>
    <row r="102" spans="1:34">
      <c r="A102" s="606" t="s">
        <v>650</v>
      </c>
      <c r="B102" s="601">
        <v>15</v>
      </c>
      <c r="C102" s="615">
        <v>6524980</v>
      </c>
      <c r="D102" s="625">
        <v>26</v>
      </c>
      <c r="E102" s="611">
        <v>7574060</v>
      </c>
      <c r="F102" s="555"/>
      <c r="G102" s="555"/>
      <c r="H102" s="555"/>
      <c r="I102" s="555"/>
      <c r="J102" s="557"/>
      <c r="K102" s="555"/>
      <c r="L102" s="555"/>
      <c r="M102" s="555"/>
      <c r="N102" s="555"/>
      <c r="O102" s="555"/>
    </row>
    <row r="103" spans="1:34">
      <c r="A103" s="606" t="s">
        <v>651</v>
      </c>
      <c r="B103" s="601">
        <v>5</v>
      </c>
      <c r="C103" s="615">
        <v>2072760</v>
      </c>
      <c r="D103" s="625" t="s">
        <v>871</v>
      </c>
      <c r="E103" s="611" t="s">
        <v>871</v>
      </c>
      <c r="F103" s="555"/>
      <c r="G103" s="555"/>
      <c r="H103" s="555"/>
      <c r="I103" s="555"/>
      <c r="J103" s="557"/>
      <c r="K103" s="555"/>
      <c r="L103" s="555"/>
      <c r="M103" s="555"/>
      <c r="N103" s="555"/>
      <c r="O103" s="555"/>
    </row>
    <row r="104" spans="1:34">
      <c r="A104" s="606" t="s">
        <v>652</v>
      </c>
      <c r="B104" s="601" t="s">
        <v>12</v>
      </c>
      <c r="C104" s="615">
        <v>0</v>
      </c>
      <c r="D104" s="625"/>
      <c r="E104" s="611"/>
      <c r="F104" s="555"/>
      <c r="G104" s="555"/>
      <c r="H104" s="555"/>
      <c r="I104" s="555"/>
      <c r="J104" s="557"/>
      <c r="K104" s="555"/>
      <c r="L104" s="555"/>
      <c r="M104" s="555"/>
      <c r="N104" s="555"/>
      <c r="O104" s="555"/>
    </row>
    <row r="105" spans="1:34" ht="12.75" thickBot="1">
      <c r="A105" s="608" t="s">
        <v>115</v>
      </c>
      <c r="B105" s="602">
        <f>SUM(B100:B104)</f>
        <v>165</v>
      </c>
      <c r="C105" s="613">
        <f>SUM(C100:C104)</f>
        <v>24807310</v>
      </c>
      <c r="D105" s="627">
        <f>SUM(D100:D104)</f>
        <v>177</v>
      </c>
      <c r="E105" s="617">
        <f>SUM(E100:E104)</f>
        <v>18204850</v>
      </c>
      <c r="F105" s="555"/>
      <c r="G105" s="555"/>
      <c r="H105" s="555"/>
      <c r="I105" s="555"/>
      <c r="J105" s="557"/>
      <c r="K105" s="555"/>
      <c r="L105" s="555"/>
      <c r="M105" s="555"/>
      <c r="N105" s="555"/>
      <c r="O105" s="555"/>
    </row>
    <row r="106" spans="1:34" ht="12.75" thickTop="1">
      <c r="A106" s="555"/>
      <c r="B106" s="555"/>
      <c r="C106" s="557"/>
      <c r="D106" s="555"/>
      <c r="E106" s="555"/>
      <c r="F106" s="555"/>
      <c r="G106" s="555"/>
      <c r="H106" s="555"/>
      <c r="I106" s="555"/>
      <c r="J106" s="557"/>
      <c r="K106" s="555"/>
      <c r="L106" s="555"/>
      <c r="M106" s="555"/>
      <c r="N106" s="555"/>
      <c r="O106" s="555"/>
    </row>
    <row r="107" spans="1:34">
      <c r="A107" s="555" t="s">
        <v>872</v>
      </c>
      <c r="B107" s="555"/>
      <c r="C107" s="555"/>
      <c r="D107" s="555"/>
      <c r="E107" s="555"/>
      <c r="F107" s="555"/>
      <c r="G107" s="555"/>
      <c r="H107" s="555"/>
      <c r="I107" s="555"/>
      <c r="J107" s="557"/>
      <c r="K107" s="555"/>
      <c r="L107" s="555"/>
      <c r="M107" s="555"/>
      <c r="N107" s="555"/>
      <c r="O107" s="555"/>
    </row>
    <row r="108" spans="1:34">
      <c r="A108" s="555"/>
      <c r="B108" s="555"/>
      <c r="C108" s="555"/>
      <c r="D108" s="555"/>
      <c r="E108" s="555"/>
      <c r="F108" s="555"/>
      <c r="G108" s="555"/>
      <c r="H108" s="555"/>
      <c r="I108" s="555"/>
      <c r="J108" s="557"/>
      <c r="K108" s="555"/>
      <c r="L108" s="555"/>
      <c r="M108" s="555"/>
      <c r="N108" s="555"/>
      <c r="O108" s="555"/>
    </row>
    <row r="109" spans="1:34">
      <c r="A109" s="555"/>
      <c r="B109" s="555"/>
      <c r="C109" s="555"/>
      <c r="D109" s="555"/>
      <c r="E109" s="555"/>
      <c r="F109" s="555"/>
      <c r="G109" s="555"/>
      <c r="H109" s="555"/>
      <c r="I109" s="555"/>
      <c r="J109" s="557"/>
      <c r="K109" s="555"/>
      <c r="L109" s="555"/>
      <c r="M109" s="555"/>
      <c r="N109" s="555"/>
      <c r="O109" s="555"/>
    </row>
    <row r="110" spans="1:34">
      <c r="A110" s="555"/>
      <c r="B110" s="555"/>
      <c r="C110" s="555"/>
      <c r="D110" s="555"/>
      <c r="E110" s="555"/>
      <c r="F110" s="555"/>
      <c r="G110" s="555"/>
      <c r="H110" s="555"/>
      <c r="I110" s="555"/>
      <c r="J110" s="557"/>
      <c r="K110" s="555"/>
      <c r="L110" s="555"/>
      <c r="M110" s="555"/>
      <c r="N110" s="555"/>
      <c r="O110" s="555"/>
    </row>
    <row r="111" spans="1:34" ht="63" customHeight="1">
      <c r="A111" s="1633" t="s">
        <v>584</v>
      </c>
      <c r="B111" s="1633"/>
      <c r="C111" s="1633"/>
      <c r="D111" s="1633"/>
      <c r="E111" s="1633"/>
      <c r="F111" s="1633"/>
      <c r="G111" s="1633"/>
      <c r="H111" s="1633"/>
      <c r="I111" s="1633"/>
      <c r="J111" s="1633"/>
      <c r="K111" s="1633"/>
      <c r="L111" s="1633"/>
      <c r="M111" s="1633"/>
      <c r="N111" s="1633"/>
      <c r="O111" s="1633"/>
      <c r="S111"/>
      <c r="T111"/>
      <c r="U111"/>
      <c r="V111"/>
      <c r="W111"/>
      <c r="X111" s="1665" t="s">
        <v>584</v>
      </c>
      <c r="Y111" s="1665"/>
      <c r="Z111" s="1665"/>
      <c r="AA111" s="1665"/>
      <c r="AB111" s="1665"/>
      <c r="AC111" s="1665"/>
      <c r="AD111" s="1665"/>
      <c r="AE111"/>
      <c r="AF111"/>
      <c r="AG111"/>
      <c r="AH111"/>
    </row>
    <row r="112" spans="1:34" ht="26.45" customHeight="1">
      <c r="A112" s="555"/>
      <c r="B112" s="1646" t="s">
        <v>640</v>
      </c>
      <c r="C112" s="1646"/>
      <c r="D112" s="1646"/>
      <c r="E112" s="1646"/>
      <c r="F112" s="1646"/>
      <c r="G112" s="1646"/>
      <c r="H112" s="555"/>
      <c r="I112" s="555"/>
      <c r="J112" s="557"/>
      <c r="K112" s="555"/>
      <c r="L112" s="555"/>
      <c r="M112" s="555"/>
      <c r="N112" s="555"/>
      <c r="O112" s="555"/>
      <c r="S112"/>
      <c r="T112" s="1666" t="s">
        <v>642</v>
      </c>
      <c r="U112" s="1666"/>
      <c r="V112" s="1666"/>
      <c r="W112" s="1666"/>
      <c r="X112" s="1666"/>
      <c r="Y112" s="1666"/>
      <c r="Z112" s="1666"/>
      <c r="AA112" s="1666"/>
      <c r="AB112" s="1666"/>
      <c r="AC112"/>
      <c r="AD112"/>
      <c r="AE112"/>
      <c r="AF112"/>
      <c r="AG112"/>
      <c r="AH112"/>
    </row>
    <row r="113" spans="1:34" ht="26.45" customHeight="1">
      <c r="A113" s="555"/>
      <c r="B113" s="1634" t="s">
        <v>585</v>
      </c>
      <c r="C113" s="1634"/>
      <c r="D113" s="1634"/>
      <c r="E113" s="1634"/>
      <c r="F113" s="1634"/>
      <c r="G113" s="1634"/>
      <c r="H113" s="1634"/>
      <c r="I113" s="1634"/>
      <c r="J113" s="557"/>
      <c r="K113" s="555"/>
      <c r="L113" s="555"/>
      <c r="M113" s="555"/>
      <c r="N113" s="555"/>
      <c r="O113" s="555"/>
      <c r="S113"/>
      <c r="T113" s="1666" t="s">
        <v>585</v>
      </c>
      <c r="U113" s="1666"/>
      <c r="V113" s="1666"/>
      <c r="W113" s="1666"/>
      <c r="X113" s="1666"/>
      <c r="Y113" s="1666"/>
      <c r="Z113" s="1666"/>
      <c r="AA113"/>
      <c r="AB113"/>
      <c r="AC113"/>
      <c r="AD113"/>
      <c r="AE113"/>
      <c r="AF113" s="1672" t="s">
        <v>643</v>
      </c>
      <c r="AG113" s="1672"/>
      <c r="AH113" s="1672"/>
    </row>
    <row r="114" spans="1:34" ht="26.45" customHeight="1" thickBot="1">
      <c r="A114" s="555"/>
      <c r="B114" s="555"/>
      <c r="C114" s="555"/>
      <c r="D114" s="555"/>
      <c r="E114" s="555"/>
      <c r="F114" s="555"/>
      <c r="G114" s="555"/>
      <c r="H114" s="555"/>
      <c r="I114" s="555"/>
      <c r="J114" s="557"/>
      <c r="K114" s="555"/>
      <c r="L114" s="555"/>
      <c r="M114" s="555"/>
      <c r="N114" s="1635" t="s">
        <v>641</v>
      </c>
      <c r="O114" s="1635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26.45" customHeight="1" thickTop="1">
      <c r="A115" s="1648" t="s">
        <v>586</v>
      </c>
      <c r="B115" s="1649"/>
      <c r="C115" s="1638" t="s">
        <v>594</v>
      </c>
      <c r="D115" s="1638"/>
      <c r="E115" s="1638"/>
      <c r="F115" s="1638"/>
      <c r="G115" s="1638"/>
      <c r="H115" s="1638"/>
      <c r="I115" s="1638" t="s">
        <v>595</v>
      </c>
      <c r="J115" s="1638"/>
      <c r="K115" s="1638"/>
      <c r="L115" s="1638"/>
      <c r="M115" s="1638"/>
      <c r="N115" s="1638"/>
      <c r="O115" s="1631" t="s">
        <v>598</v>
      </c>
      <c r="S115" s="1667" t="s">
        <v>586</v>
      </c>
      <c r="T115" s="1667"/>
      <c r="U115" s="595" t="s">
        <v>587</v>
      </c>
      <c r="V115" s="595" t="s">
        <v>588</v>
      </c>
      <c r="W115" s="1667" t="s">
        <v>589</v>
      </c>
      <c r="X115" s="1667"/>
      <c r="Y115" s="1667"/>
      <c r="Z115" s="1667" t="s">
        <v>614</v>
      </c>
      <c r="AA115" s="1667"/>
      <c r="AB115" s="1667" t="s">
        <v>615</v>
      </c>
      <c r="AC115" s="1667"/>
      <c r="AD115" s="1667"/>
      <c r="AE115" s="1667"/>
      <c r="AF115" s="1667"/>
      <c r="AG115" s="595" t="s">
        <v>590</v>
      </c>
      <c r="AH115" s="595" t="s">
        <v>591</v>
      </c>
    </row>
    <row r="116" spans="1:34" ht="26.45" customHeight="1" thickBot="1">
      <c r="A116" s="1650"/>
      <c r="B116" s="1647"/>
      <c r="C116" s="577" t="s">
        <v>587</v>
      </c>
      <c r="D116" s="544" t="s">
        <v>588</v>
      </c>
      <c r="E116" s="1647" t="s">
        <v>589</v>
      </c>
      <c r="F116" s="1647"/>
      <c r="G116" s="1647"/>
      <c r="H116" s="544" t="s">
        <v>590</v>
      </c>
      <c r="I116" s="577" t="s">
        <v>587</v>
      </c>
      <c r="J116" s="545" t="s">
        <v>588</v>
      </c>
      <c r="K116" s="1647" t="s">
        <v>589</v>
      </c>
      <c r="L116" s="1647"/>
      <c r="M116" s="1647"/>
      <c r="N116" s="544" t="s">
        <v>590</v>
      </c>
      <c r="O116" s="1632"/>
      <c r="S116" s="1663">
        <v>1</v>
      </c>
      <c r="T116" s="1663"/>
      <c r="U116" s="571">
        <v>93</v>
      </c>
      <c r="V116" s="594">
        <v>4957700</v>
      </c>
      <c r="W116" s="1664">
        <v>47400</v>
      </c>
      <c r="X116" s="1664"/>
      <c r="Y116" s="1664"/>
      <c r="Z116" s="1664">
        <v>0</v>
      </c>
      <c r="AA116" s="1664"/>
      <c r="AB116" s="1664">
        <v>47400</v>
      </c>
      <c r="AC116" s="1664"/>
      <c r="AD116" s="1664"/>
      <c r="AE116" s="1664"/>
      <c r="AF116" s="1664"/>
      <c r="AG116" s="594">
        <v>5005100</v>
      </c>
      <c r="AH116" s="573"/>
    </row>
    <row r="117" spans="1:34" ht="26.45" customHeight="1">
      <c r="A117" s="1660">
        <v>1</v>
      </c>
      <c r="B117" s="1661"/>
      <c r="C117" s="558">
        <v>111</v>
      </c>
      <c r="D117" s="581">
        <v>6144250</v>
      </c>
      <c r="E117" s="1651">
        <v>52860</v>
      </c>
      <c r="F117" s="1651"/>
      <c r="G117" s="1651"/>
      <c r="H117" s="581">
        <f>SUM(D117:G117)</f>
        <v>6197110</v>
      </c>
      <c r="I117" s="558">
        <v>91</v>
      </c>
      <c r="J117" s="559">
        <v>4957700</v>
      </c>
      <c r="K117" s="1651">
        <v>45960</v>
      </c>
      <c r="L117" s="1651"/>
      <c r="M117" s="1651"/>
      <c r="N117" s="559">
        <f>SUM(J117:M117)</f>
        <v>5003660</v>
      </c>
      <c r="O117" s="560">
        <f>N117-H117</f>
        <v>-1193450</v>
      </c>
      <c r="S117" s="1663">
        <v>2</v>
      </c>
      <c r="T117" s="1663"/>
      <c r="U117" s="571">
        <v>34</v>
      </c>
      <c r="V117" s="594">
        <v>5693900</v>
      </c>
      <c r="W117" s="1664">
        <v>44920</v>
      </c>
      <c r="X117" s="1664"/>
      <c r="Y117" s="1664"/>
      <c r="Z117" s="1664">
        <v>0</v>
      </c>
      <c r="AA117" s="1664"/>
      <c r="AB117" s="1664">
        <v>44920</v>
      </c>
      <c r="AC117" s="1664"/>
      <c r="AD117" s="1664"/>
      <c r="AE117" s="1664"/>
      <c r="AF117" s="1664"/>
      <c r="AG117" s="594">
        <v>5738820</v>
      </c>
      <c r="AH117" s="573"/>
    </row>
    <row r="118" spans="1:34" ht="26.45" customHeight="1">
      <c r="A118" s="1643">
        <v>2</v>
      </c>
      <c r="B118" s="1644"/>
      <c r="C118" s="561">
        <v>28</v>
      </c>
      <c r="D118" s="580">
        <v>4639800</v>
      </c>
      <c r="E118" s="1645">
        <v>41840</v>
      </c>
      <c r="F118" s="1645"/>
      <c r="G118" s="1645"/>
      <c r="H118" s="580">
        <f>SUM(D118:G118)</f>
        <v>4681640</v>
      </c>
      <c r="I118" s="561">
        <v>36</v>
      </c>
      <c r="J118" s="562">
        <v>5995170</v>
      </c>
      <c r="K118" s="1645">
        <v>46160</v>
      </c>
      <c r="L118" s="1645"/>
      <c r="M118" s="1645"/>
      <c r="N118" s="562">
        <f>SUM(J118:M118)</f>
        <v>6041330</v>
      </c>
      <c r="O118" s="563">
        <f t="shared" ref="O118:O131" si="0">N118-H118</f>
        <v>1359690</v>
      </c>
      <c r="S118" s="1663">
        <v>3</v>
      </c>
      <c r="T118" s="1663"/>
      <c r="U118" s="571">
        <v>13</v>
      </c>
      <c r="V118" s="594">
        <v>2122240</v>
      </c>
      <c r="W118" s="1664">
        <v>40390</v>
      </c>
      <c r="X118" s="1664"/>
      <c r="Y118" s="1664"/>
      <c r="Z118" s="1664">
        <v>0</v>
      </c>
      <c r="AA118" s="1664"/>
      <c r="AB118" s="1664">
        <v>40390</v>
      </c>
      <c r="AC118" s="1664"/>
      <c r="AD118" s="1664"/>
      <c r="AE118" s="1664"/>
      <c r="AF118" s="1664"/>
      <c r="AG118" s="594">
        <v>2162630</v>
      </c>
      <c r="AH118" s="573"/>
    </row>
    <row r="119" spans="1:34" ht="26.45" customHeight="1">
      <c r="A119" s="1643">
        <v>3</v>
      </c>
      <c r="B119" s="1644"/>
      <c r="C119" s="561">
        <v>15</v>
      </c>
      <c r="D119" s="580">
        <v>2364840</v>
      </c>
      <c r="E119" s="1645">
        <v>40480</v>
      </c>
      <c r="F119" s="1645"/>
      <c r="G119" s="1645"/>
      <c r="H119" s="580">
        <f t="shared" ref="H119:H131" si="1">SUM(D119:G119)</f>
        <v>2405320</v>
      </c>
      <c r="I119" s="561">
        <v>13</v>
      </c>
      <c r="J119" s="562">
        <v>2322090</v>
      </c>
      <c r="K119" s="1645">
        <v>36290</v>
      </c>
      <c r="L119" s="1645"/>
      <c r="M119" s="1645"/>
      <c r="N119" s="566">
        <f t="shared" ref="N119:N131" si="2">SUM(J119:M119)</f>
        <v>2358380</v>
      </c>
      <c r="O119" s="563">
        <f t="shared" si="0"/>
        <v>-46940</v>
      </c>
      <c r="S119" s="1663">
        <v>4</v>
      </c>
      <c r="T119" s="1663"/>
      <c r="U119" s="571">
        <v>9</v>
      </c>
      <c r="V119" s="594">
        <v>2907720</v>
      </c>
      <c r="W119" s="1664">
        <v>125210</v>
      </c>
      <c r="X119" s="1664"/>
      <c r="Y119" s="1664"/>
      <c r="Z119" s="1664">
        <v>0</v>
      </c>
      <c r="AA119" s="1664"/>
      <c r="AB119" s="1664">
        <v>125210</v>
      </c>
      <c r="AC119" s="1664"/>
      <c r="AD119" s="1664"/>
      <c r="AE119" s="1664"/>
      <c r="AF119" s="1664"/>
      <c r="AG119" s="594">
        <v>3032930</v>
      </c>
      <c r="AH119" s="573"/>
    </row>
    <row r="120" spans="1:34" ht="26.45" customHeight="1">
      <c r="A120" s="1643">
        <v>4</v>
      </c>
      <c r="B120" s="1644"/>
      <c r="C120" s="561">
        <v>6</v>
      </c>
      <c r="D120" s="580">
        <v>2279070</v>
      </c>
      <c r="E120" s="1645">
        <v>109320</v>
      </c>
      <c r="F120" s="1645"/>
      <c r="G120" s="1645"/>
      <c r="H120" s="580">
        <f t="shared" si="1"/>
        <v>2388390</v>
      </c>
      <c r="I120" s="561">
        <v>9</v>
      </c>
      <c r="J120" s="562">
        <v>2907720</v>
      </c>
      <c r="K120" s="1645">
        <v>125210</v>
      </c>
      <c r="L120" s="1645"/>
      <c r="M120" s="1645"/>
      <c r="N120" s="566">
        <f t="shared" si="2"/>
        <v>3032930</v>
      </c>
      <c r="O120" s="563">
        <f t="shared" si="0"/>
        <v>644540</v>
      </c>
      <c r="S120" s="1663">
        <v>5</v>
      </c>
      <c r="T120" s="1663"/>
      <c r="U120" s="571">
        <v>4</v>
      </c>
      <c r="V120" s="594">
        <v>1155040</v>
      </c>
      <c r="W120" s="1664">
        <v>18170</v>
      </c>
      <c r="X120" s="1664"/>
      <c r="Y120" s="1664"/>
      <c r="Z120" s="1664">
        <v>0</v>
      </c>
      <c r="AA120" s="1664"/>
      <c r="AB120" s="1664">
        <v>18170</v>
      </c>
      <c r="AC120" s="1664"/>
      <c r="AD120" s="1664"/>
      <c r="AE120" s="1664"/>
      <c r="AF120" s="1664"/>
      <c r="AG120" s="594">
        <v>1173210</v>
      </c>
      <c r="AH120" s="573"/>
    </row>
    <row r="121" spans="1:34" ht="26.45" customHeight="1">
      <c r="A121" s="1643">
        <v>5</v>
      </c>
      <c r="B121" s="1644"/>
      <c r="C121" s="561">
        <v>6</v>
      </c>
      <c r="D121" s="580">
        <v>1898260</v>
      </c>
      <c r="E121" s="1645">
        <v>16540</v>
      </c>
      <c r="F121" s="1645"/>
      <c r="G121" s="1645"/>
      <c r="H121" s="580">
        <f t="shared" si="1"/>
        <v>1914800</v>
      </c>
      <c r="I121" s="561">
        <v>4</v>
      </c>
      <c r="J121" s="562">
        <v>1155040</v>
      </c>
      <c r="K121" s="1645">
        <v>18170</v>
      </c>
      <c r="L121" s="1645"/>
      <c r="M121" s="1645"/>
      <c r="N121" s="566">
        <f t="shared" si="2"/>
        <v>1173210</v>
      </c>
      <c r="O121" s="563">
        <f t="shared" si="0"/>
        <v>-741590</v>
      </c>
      <c r="S121" s="1663">
        <v>6</v>
      </c>
      <c r="T121" s="1663"/>
      <c r="U121" s="571">
        <v>4</v>
      </c>
      <c r="V121" s="594">
        <v>941210</v>
      </c>
      <c r="W121" s="1664">
        <v>33260</v>
      </c>
      <c r="X121" s="1664"/>
      <c r="Y121" s="1664"/>
      <c r="Z121" s="1664">
        <v>0</v>
      </c>
      <c r="AA121" s="1664"/>
      <c r="AB121" s="1664">
        <v>33260</v>
      </c>
      <c r="AC121" s="1664"/>
      <c r="AD121" s="1664"/>
      <c r="AE121" s="1664"/>
      <c r="AF121" s="1664"/>
      <c r="AG121" s="594">
        <v>974470</v>
      </c>
      <c r="AH121" s="573"/>
    </row>
    <row r="122" spans="1:34" ht="26.45" customHeight="1">
      <c r="A122" s="1643">
        <v>6</v>
      </c>
      <c r="B122" s="1644"/>
      <c r="C122" s="561">
        <v>6</v>
      </c>
      <c r="D122" s="580">
        <v>2168850</v>
      </c>
      <c r="E122" s="1645">
        <v>48130</v>
      </c>
      <c r="F122" s="1645"/>
      <c r="G122" s="1645"/>
      <c r="H122" s="580">
        <f t="shared" si="1"/>
        <v>2216980</v>
      </c>
      <c r="I122" s="561">
        <v>4</v>
      </c>
      <c r="J122" s="562">
        <v>1106160</v>
      </c>
      <c r="K122" s="1645">
        <v>29140</v>
      </c>
      <c r="L122" s="1645"/>
      <c r="M122" s="1645"/>
      <c r="N122" s="566">
        <f t="shared" si="2"/>
        <v>1135300</v>
      </c>
      <c r="O122" s="563">
        <f t="shared" si="0"/>
        <v>-1081680</v>
      </c>
      <c r="S122" s="1663">
        <v>7</v>
      </c>
      <c r="T122" s="1663"/>
      <c r="U122" s="571">
        <v>6</v>
      </c>
      <c r="V122" s="594">
        <v>1809730</v>
      </c>
      <c r="W122" s="1664">
        <v>77710</v>
      </c>
      <c r="X122" s="1664"/>
      <c r="Y122" s="1664"/>
      <c r="Z122" s="1664">
        <v>0</v>
      </c>
      <c r="AA122" s="1664"/>
      <c r="AB122" s="1664">
        <v>77710</v>
      </c>
      <c r="AC122" s="1664"/>
      <c r="AD122" s="1664"/>
      <c r="AE122" s="1664"/>
      <c r="AF122" s="1664"/>
      <c r="AG122" s="594">
        <v>1887440</v>
      </c>
      <c r="AH122" s="573"/>
    </row>
    <row r="123" spans="1:34" ht="26.45" customHeight="1">
      <c r="A123" s="1643">
        <v>7</v>
      </c>
      <c r="B123" s="1644"/>
      <c r="C123" s="561">
        <v>2</v>
      </c>
      <c r="D123" s="580">
        <v>698650</v>
      </c>
      <c r="E123" s="1645">
        <v>20650</v>
      </c>
      <c r="F123" s="1645"/>
      <c r="G123" s="1645"/>
      <c r="H123" s="580">
        <f t="shared" si="1"/>
        <v>719300</v>
      </c>
      <c r="I123" s="561">
        <v>6</v>
      </c>
      <c r="J123" s="562">
        <v>2047330</v>
      </c>
      <c r="K123" s="1645">
        <v>75600</v>
      </c>
      <c r="L123" s="1645"/>
      <c r="M123" s="1645"/>
      <c r="N123" s="566">
        <f t="shared" si="2"/>
        <v>2122930</v>
      </c>
      <c r="O123" s="563">
        <f t="shared" si="0"/>
        <v>1403630</v>
      </c>
      <c r="S123" s="1663">
        <v>8</v>
      </c>
      <c r="T123" s="1663"/>
      <c r="U123" s="571">
        <v>1</v>
      </c>
      <c r="V123" s="594">
        <v>535820</v>
      </c>
      <c r="W123" s="1664">
        <v>18160</v>
      </c>
      <c r="X123" s="1664"/>
      <c r="Y123" s="1664"/>
      <c r="Z123" s="1664">
        <v>0</v>
      </c>
      <c r="AA123" s="1664"/>
      <c r="AB123" s="1664">
        <v>18160</v>
      </c>
      <c r="AC123" s="1664"/>
      <c r="AD123" s="1664"/>
      <c r="AE123" s="1664"/>
      <c r="AF123" s="1664"/>
      <c r="AG123" s="594">
        <v>553980</v>
      </c>
      <c r="AH123" s="573"/>
    </row>
    <row r="124" spans="1:34" ht="26.45" customHeight="1">
      <c r="A124" s="1643">
        <v>8</v>
      </c>
      <c r="B124" s="1644"/>
      <c r="C124" s="561">
        <v>1</v>
      </c>
      <c r="D124" s="580">
        <v>269230</v>
      </c>
      <c r="E124" s="1645">
        <v>8170</v>
      </c>
      <c r="F124" s="1645"/>
      <c r="G124" s="1645"/>
      <c r="H124" s="580">
        <f t="shared" si="1"/>
        <v>277400</v>
      </c>
      <c r="I124" s="561">
        <v>1</v>
      </c>
      <c r="J124" s="562">
        <v>535820</v>
      </c>
      <c r="K124" s="1645">
        <v>18160</v>
      </c>
      <c r="L124" s="1645"/>
      <c r="M124" s="1645"/>
      <c r="N124" s="566">
        <f t="shared" si="2"/>
        <v>553980</v>
      </c>
      <c r="O124" s="563">
        <f t="shared" si="0"/>
        <v>276580</v>
      </c>
      <c r="S124" s="1663">
        <v>9</v>
      </c>
      <c r="T124" s="1663"/>
      <c r="U124" s="571">
        <v>1</v>
      </c>
      <c r="V124" s="594">
        <v>255620</v>
      </c>
      <c r="W124" s="1664">
        <v>11380</v>
      </c>
      <c r="X124" s="1664"/>
      <c r="Y124" s="1664"/>
      <c r="Z124" s="1664">
        <v>0</v>
      </c>
      <c r="AA124" s="1664"/>
      <c r="AB124" s="1664">
        <v>11380</v>
      </c>
      <c r="AC124" s="1664"/>
      <c r="AD124" s="1664"/>
      <c r="AE124" s="1664"/>
      <c r="AF124" s="1664"/>
      <c r="AG124" s="594">
        <v>267000</v>
      </c>
      <c r="AH124" s="573"/>
    </row>
    <row r="125" spans="1:34" ht="26.45" customHeight="1">
      <c r="A125" s="1643">
        <v>9</v>
      </c>
      <c r="B125" s="1644"/>
      <c r="C125" s="561">
        <v>6</v>
      </c>
      <c r="D125" s="580">
        <v>1184350</v>
      </c>
      <c r="E125" s="1645">
        <v>93000</v>
      </c>
      <c r="F125" s="1645"/>
      <c r="G125" s="1645"/>
      <c r="H125" s="580">
        <f t="shared" si="1"/>
        <v>1277350</v>
      </c>
      <c r="I125" s="561">
        <v>1</v>
      </c>
      <c r="J125" s="562">
        <v>255620</v>
      </c>
      <c r="K125" s="1645">
        <v>11380</v>
      </c>
      <c r="L125" s="1645"/>
      <c r="M125" s="1645"/>
      <c r="N125" s="566">
        <f t="shared" si="2"/>
        <v>267000</v>
      </c>
      <c r="O125" s="563">
        <f t="shared" si="0"/>
        <v>-1010350</v>
      </c>
      <c r="S125" s="1663">
        <v>10</v>
      </c>
      <c r="T125" s="1663"/>
      <c r="U125" s="571">
        <v>6</v>
      </c>
      <c r="V125" s="594">
        <v>1259370</v>
      </c>
      <c r="W125" s="1664">
        <v>104180</v>
      </c>
      <c r="X125" s="1664"/>
      <c r="Y125" s="1664"/>
      <c r="Z125" s="1664">
        <v>0</v>
      </c>
      <c r="AA125" s="1664"/>
      <c r="AB125" s="1664">
        <v>104180</v>
      </c>
      <c r="AC125" s="1664"/>
      <c r="AD125" s="1664"/>
      <c r="AE125" s="1664"/>
      <c r="AF125" s="1664"/>
      <c r="AG125" s="594">
        <v>1363550</v>
      </c>
      <c r="AH125" s="573"/>
    </row>
    <row r="126" spans="1:34" ht="26.45" customHeight="1">
      <c r="A126" s="1643">
        <v>10</v>
      </c>
      <c r="B126" s="1644"/>
      <c r="C126" s="561">
        <v>4</v>
      </c>
      <c r="D126" s="580">
        <v>1913100</v>
      </c>
      <c r="E126" s="1645">
        <v>109080</v>
      </c>
      <c r="F126" s="1645"/>
      <c r="G126" s="1645"/>
      <c r="H126" s="580">
        <f t="shared" si="1"/>
        <v>2022180</v>
      </c>
      <c r="I126" s="561">
        <v>6</v>
      </c>
      <c r="J126" s="566">
        <v>1259370</v>
      </c>
      <c r="K126" s="1645">
        <v>104180</v>
      </c>
      <c r="L126" s="1645"/>
      <c r="M126" s="1645"/>
      <c r="N126" s="566">
        <f t="shared" si="2"/>
        <v>1363550</v>
      </c>
      <c r="O126" s="563">
        <f t="shared" si="0"/>
        <v>-658630</v>
      </c>
      <c r="S126" s="1663">
        <v>11</v>
      </c>
      <c r="T126" s="1663"/>
      <c r="U126" s="571">
        <v>4</v>
      </c>
      <c r="V126" s="594">
        <v>1401230</v>
      </c>
      <c r="W126" s="1664">
        <v>146070</v>
      </c>
      <c r="X126" s="1664"/>
      <c r="Y126" s="1664"/>
      <c r="Z126" s="1664">
        <v>0</v>
      </c>
      <c r="AA126" s="1664"/>
      <c r="AB126" s="1664">
        <v>146070</v>
      </c>
      <c r="AC126" s="1664"/>
      <c r="AD126" s="1664"/>
      <c r="AE126" s="1664"/>
      <c r="AF126" s="1664"/>
      <c r="AG126" s="594">
        <v>1547300</v>
      </c>
      <c r="AH126" s="573"/>
    </row>
    <row r="127" spans="1:34" ht="26.45" customHeight="1">
      <c r="A127" s="1643">
        <v>11</v>
      </c>
      <c r="B127" s="1644"/>
      <c r="C127" s="564">
        <v>1</v>
      </c>
      <c r="D127" s="565">
        <v>284660</v>
      </c>
      <c r="E127" s="1640">
        <v>31730</v>
      </c>
      <c r="F127" s="1641"/>
      <c r="G127" s="1642"/>
      <c r="H127" s="580">
        <f t="shared" si="1"/>
        <v>316390</v>
      </c>
      <c r="I127" s="564">
        <v>4</v>
      </c>
      <c r="J127" s="565">
        <v>1741200</v>
      </c>
      <c r="K127" s="1640">
        <v>137820</v>
      </c>
      <c r="L127" s="1641"/>
      <c r="M127" s="1642"/>
      <c r="N127" s="566">
        <f t="shared" si="2"/>
        <v>1879020</v>
      </c>
      <c r="O127" s="563">
        <f t="shared" si="0"/>
        <v>1562630</v>
      </c>
      <c r="S127" s="1663">
        <v>12</v>
      </c>
      <c r="T127" s="1663"/>
      <c r="U127" s="571">
        <v>1</v>
      </c>
      <c r="V127" s="594">
        <v>155120</v>
      </c>
      <c r="W127" s="1664">
        <v>34820</v>
      </c>
      <c r="X127" s="1664"/>
      <c r="Y127" s="1664"/>
      <c r="Z127" s="1664">
        <v>0</v>
      </c>
      <c r="AA127" s="1664"/>
      <c r="AB127" s="1664">
        <v>34820</v>
      </c>
      <c r="AC127" s="1664"/>
      <c r="AD127" s="1664"/>
      <c r="AE127" s="1664"/>
      <c r="AF127" s="1664"/>
      <c r="AG127" s="594">
        <v>189940</v>
      </c>
      <c r="AH127" s="573"/>
    </row>
    <row r="128" spans="1:34" ht="26.45" customHeight="1">
      <c r="A128" s="1643">
        <v>12</v>
      </c>
      <c r="B128" s="1644"/>
      <c r="C128" s="561" t="s">
        <v>141</v>
      </c>
      <c r="D128" s="580" t="s">
        <v>141</v>
      </c>
      <c r="E128" s="1645" t="s">
        <v>141</v>
      </c>
      <c r="F128" s="1645"/>
      <c r="G128" s="1645"/>
      <c r="H128" s="580">
        <f t="shared" si="1"/>
        <v>0</v>
      </c>
      <c r="I128" s="561">
        <v>1</v>
      </c>
      <c r="J128" s="566">
        <v>155120</v>
      </c>
      <c r="K128" s="1645">
        <v>34820</v>
      </c>
      <c r="L128" s="1645"/>
      <c r="M128" s="1645"/>
      <c r="N128" s="566">
        <f t="shared" si="2"/>
        <v>189940</v>
      </c>
      <c r="O128" s="563">
        <f t="shared" si="0"/>
        <v>189940</v>
      </c>
      <c r="S128" s="1663">
        <v>14</v>
      </c>
      <c r="T128" s="1663"/>
      <c r="U128" s="571">
        <v>1</v>
      </c>
      <c r="V128" s="594">
        <v>279400</v>
      </c>
      <c r="W128" s="1664">
        <v>41710</v>
      </c>
      <c r="X128" s="1664"/>
      <c r="Y128" s="1664"/>
      <c r="Z128" s="1664">
        <v>0</v>
      </c>
      <c r="AA128" s="1664"/>
      <c r="AB128" s="1664">
        <v>41710</v>
      </c>
      <c r="AC128" s="1664"/>
      <c r="AD128" s="1664"/>
      <c r="AE128" s="1664"/>
      <c r="AF128" s="1664"/>
      <c r="AG128" s="594">
        <v>321110</v>
      </c>
      <c r="AH128" s="573"/>
    </row>
    <row r="129" spans="1:34" ht="26.45" customHeight="1">
      <c r="A129" s="1643">
        <v>13</v>
      </c>
      <c r="B129" s="1644"/>
      <c r="C129" s="561">
        <v>1</v>
      </c>
      <c r="D129" s="580">
        <v>140870</v>
      </c>
      <c r="E129" s="1645">
        <v>41710</v>
      </c>
      <c r="F129" s="1645"/>
      <c r="G129" s="1645"/>
      <c r="H129" s="580">
        <f t="shared" si="1"/>
        <v>182580</v>
      </c>
      <c r="I129" s="561">
        <v>1</v>
      </c>
      <c r="J129" s="562">
        <v>279400</v>
      </c>
      <c r="K129" s="1645">
        <v>41710</v>
      </c>
      <c r="L129" s="1645"/>
      <c r="M129" s="1645"/>
      <c r="N129" s="566">
        <f t="shared" si="2"/>
        <v>321110</v>
      </c>
      <c r="O129" s="563">
        <f t="shared" si="0"/>
        <v>138530</v>
      </c>
      <c r="S129" s="1663">
        <v>15</v>
      </c>
      <c r="T129" s="1663"/>
      <c r="U129" s="571">
        <v>1</v>
      </c>
      <c r="V129" s="594">
        <v>267740</v>
      </c>
      <c r="W129" s="1664">
        <v>57250</v>
      </c>
      <c r="X129" s="1664"/>
      <c r="Y129" s="1664"/>
      <c r="Z129" s="1664">
        <v>0</v>
      </c>
      <c r="AA129" s="1664"/>
      <c r="AB129" s="1664">
        <v>57250</v>
      </c>
      <c r="AC129" s="1664"/>
      <c r="AD129" s="1664"/>
      <c r="AE129" s="1664"/>
      <c r="AF129" s="1664"/>
      <c r="AG129" s="594">
        <v>324990</v>
      </c>
      <c r="AH129" s="573"/>
    </row>
    <row r="130" spans="1:34" ht="26.45" customHeight="1">
      <c r="A130" s="1643">
        <v>14</v>
      </c>
      <c r="B130" s="1644"/>
      <c r="C130" s="561">
        <v>1</v>
      </c>
      <c r="D130" s="580">
        <v>150120</v>
      </c>
      <c r="E130" s="1645">
        <v>57250</v>
      </c>
      <c r="F130" s="1645"/>
      <c r="G130" s="1645"/>
      <c r="H130" s="580">
        <f t="shared" si="1"/>
        <v>207370</v>
      </c>
      <c r="I130" s="561">
        <v>1</v>
      </c>
      <c r="J130" s="562">
        <v>267740</v>
      </c>
      <c r="K130" s="1645">
        <v>57250</v>
      </c>
      <c r="L130" s="1645"/>
      <c r="M130" s="1645"/>
      <c r="N130" s="566">
        <f t="shared" si="2"/>
        <v>324990</v>
      </c>
      <c r="O130" s="563">
        <f t="shared" si="0"/>
        <v>117620</v>
      </c>
      <c r="S130" s="1663">
        <v>16</v>
      </c>
      <c r="T130" s="1663"/>
      <c r="U130" s="571">
        <v>1</v>
      </c>
      <c r="V130" s="594">
        <v>482240</v>
      </c>
      <c r="W130" s="1664">
        <v>86410</v>
      </c>
      <c r="X130" s="1664"/>
      <c r="Y130" s="1664"/>
      <c r="Z130" s="1664">
        <v>0</v>
      </c>
      <c r="AA130" s="1664"/>
      <c r="AB130" s="1664">
        <v>86410</v>
      </c>
      <c r="AC130" s="1664"/>
      <c r="AD130" s="1664"/>
      <c r="AE130" s="1664"/>
      <c r="AF130" s="1664"/>
      <c r="AG130" s="594">
        <v>568650</v>
      </c>
      <c r="AH130" s="573"/>
    </row>
    <row r="131" spans="1:34" ht="26.45" customHeight="1">
      <c r="A131" s="1643">
        <v>15</v>
      </c>
      <c r="B131" s="1644"/>
      <c r="C131" s="561">
        <v>1</v>
      </c>
      <c r="D131" s="580">
        <v>617860</v>
      </c>
      <c r="E131" s="1645">
        <v>78200</v>
      </c>
      <c r="F131" s="1645"/>
      <c r="G131" s="1645"/>
      <c r="H131" s="580">
        <f t="shared" si="1"/>
        <v>696060</v>
      </c>
      <c r="I131" s="561">
        <v>1</v>
      </c>
      <c r="J131" s="566">
        <v>482240</v>
      </c>
      <c r="K131" s="1645">
        <v>86410</v>
      </c>
      <c r="L131" s="1645"/>
      <c r="M131" s="1645"/>
      <c r="N131" s="566">
        <f t="shared" si="2"/>
        <v>568650</v>
      </c>
      <c r="O131" s="563">
        <f t="shared" si="0"/>
        <v>-127410</v>
      </c>
      <c r="S131" s="1667" t="s">
        <v>592</v>
      </c>
      <c r="T131" s="1667"/>
      <c r="U131" s="574">
        <v>179</v>
      </c>
      <c r="V131" s="593">
        <v>24224080</v>
      </c>
      <c r="W131" s="1668">
        <v>887040</v>
      </c>
      <c r="X131" s="1668"/>
      <c r="Y131" s="1668"/>
      <c r="Z131" s="1668">
        <v>0</v>
      </c>
      <c r="AA131" s="1668"/>
      <c r="AB131" s="1668">
        <v>887040</v>
      </c>
      <c r="AC131" s="1668"/>
      <c r="AD131" s="1668"/>
      <c r="AE131" s="1668"/>
      <c r="AF131" s="1668"/>
      <c r="AG131" s="593">
        <v>25111120</v>
      </c>
      <c r="AH131" s="576"/>
    </row>
    <row r="132" spans="1:34" s="556" customFormat="1" ht="26.45" customHeight="1" thickBot="1">
      <c r="A132" s="1670" t="s">
        <v>592</v>
      </c>
      <c r="B132" s="1671"/>
      <c r="C132" s="596">
        <f>SUM(C117:C131)</f>
        <v>189</v>
      </c>
      <c r="D132" s="597">
        <f>SUM(D117:D131)</f>
        <v>24753910</v>
      </c>
      <c r="E132" s="1669">
        <f>SUM(E117:G131)</f>
        <v>748960</v>
      </c>
      <c r="F132" s="1669"/>
      <c r="G132" s="1669"/>
      <c r="H132" s="597">
        <f>SUM(H117:H131)</f>
        <v>25502870</v>
      </c>
      <c r="I132" s="596">
        <f>SUM(I117:I131)</f>
        <v>179</v>
      </c>
      <c r="J132" s="598">
        <f>SUM(J117:J131)</f>
        <v>25467720</v>
      </c>
      <c r="K132" s="1669">
        <f>SUM(K117:M131)</f>
        <v>868260</v>
      </c>
      <c r="L132" s="1669"/>
      <c r="M132" s="1669"/>
      <c r="N132" s="597">
        <f>SUM(J132:M132)</f>
        <v>26335980</v>
      </c>
      <c r="O132" s="599">
        <f>SUM(O117:O131)</f>
        <v>833110</v>
      </c>
    </row>
    <row r="133" spans="1:34" ht="161.44999999999999" customHeight="1" thickTop="1"/>
    <row r="134" spans="1:34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34" ht="13.15" customHeight="1">
      <c r="A135"/>
      <c r="B135"/>
      <c r="C135"/>
      <c r="D135"/>
      <c r="E135"/>
      <c r="F135" s="1665" t="s">
        <v>584</v>
      </c>
      <c r="G135" s="1665"/>
      <c r="H135" s="1665"/>
      <c r="I135" s="1665"/>
      <c r="J135" s="1665"/>
      <c r="K135" s="1665"/>
      <c r="L135" s="1665"/>
      <c r="M135"/>
      <c r="N135"/>
      <c r="O135"/>
      <c r="P135"/>
    </row>
    <row r="136" spans="1:34" ht="13.15" customHeight="1">
      <c r="A136"/>
      <c r="B136" s="1666" t="s">
        <v>612</v>
      </c>
      <c r="C136" s="1666"/>
      <c r="D136" s="1666"/>
      <c r="E136" s="1666"/>
      <c r="F136" s="1666"/>
      <c r="G136" s="1666"/>
      <c r="H136" s="1666"/>
      <c r="I136" s="1666"/>
      <c r="J136" s="1666"/>
      <c r="K136"/>
      <c r="L136"/>
      <c r="M136"/>
      <c r="N136"/>
      <c r="O136"/>
      <c r="P136"/>
    </row>
    <row r="137" spans="1:34" ht="13.15" customHeight="1">
      <c r="A137"/>
      <c r="B137" s="1666" t="s">
        <v>585</v>
      </c>
      <c r="C137" s="1666"/>
      <c r="D137" s="1666"/>
      <c r="E137" s="1666"/>
      <c r="F137" s="1666"/>
      <c r="G137" s="1666"/>
      <c r="H137" s="1666"/>
      <c r="I137"/>
      <c r="J137"/>
      <c r="K137"/>
      <c r="L137"/>
      <c r="M137"/>
      <c r="N137" s="1672" t="s">
        <v>613</v>
      </c>
      <c r="O137" s="1672"/>
      <c r="P137" s="1672"/>
    </row>
    <row r="138" spans="1:34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34" ht="14.45" customHeight="1">
      <c r="A139" s="1667" t="s">
        <v>586</v>
      </c>
      <c r="B139" s="1667"/>
      <c r="C139" s="570" t="s">
        <v>587</v>
      </c>
      <c r="D139" s="570" t="s">
        <v>588</v>
      </c>
      <c r="E139" s="1667" t="s">
        <v>589</v>
      </c>
      <c r="F139" s="1667"/>
      <c r="G139" s="1667"/>
      <c r="H139" s="1667" t="s">
        <v>614</v>
      </c>
      <c r="I139" s="1667"/>
      <c r="J139" s="1667" t="s">
        <v>615</v>
      </c>
      <c r="K139" s="1667"/>
      <c r="L139" s="1667"/>
      <c r="M139" s="1667"/>
      <c r="N139" s="1667"/>
      <c r="O139" s="570" t="s">
        <v>590</v>
      </c>
      <c r="P139" s="570" t="s">
        <v>591</v>
      </c>
    </row>
    <row r="140" spans="1:34">
      <c r="A140" s="1663">
        <v>1</v>
      </c>
      <c r="B140" s="1663"/>
      <c r="C140" s="571">
        <v>111</v>
      </c>
      <c r="D140" s="572">
        <v>6144250</v>
      </c>
      <c r="E140" s="1664">
        <v>52860</v>
      </c>
      <c r="F140" s="1664"/>
      <c r="G140" s="1664"/>
      <c r="H140" s="1664">
        <v>0</v>
      </c>
      <c r="I140" s="1664"/>
      <c r="J140" s="1664">
        <v>52860</v>
      </c>
      <c r="K140" s="1664"/>
      <c r="L140" s="1664"/>
      <c r="M140" s="1664"/>
      <c r="N140" s="1664"/>
      <c r="O140" s="572">
        <v>6197110</v>
      </c>
      <c r="P140" s="573"/>
    </row>
    <row r="141" spans="1:34">
      <c r="A141" s="1663">
        <v>2</v>
      </c>
      <c r="B141" s="1663"/>
      <c r="C141" s="571">
        <v>28</v>
      </c>
      <c r="D141" s="572">
        <v>4639800</v>
      </c>
      <c r="E141" s="1664">
        <v>41840</v>
      </c>
      <c r="F141" s="1664"/>
      <c r="G141" s="1664"/>
      <c r="H141" s="1664">
        <v>0</v>
      </c>
      <c r="I141" s="1664"/>
      <c r="J141" s="1664">
        <v>41840</v>
      </c>
      <c r="K141" s="1664"/>
      <c r="L141" s="1664"/>
      <c r="M141" s="1664"/>
      <c r="N141" s="1664"/>
      <c r="O141" s="572">
        <v>4681640</v>
      </c>
      <c r="P141" s="573"/>
    </row>
    <row r="142" spans="1:34">
      <c r="A142" s="1663">
        <v>3</v>
      </c>
      <c r="B142" s="1663"/>
      <c r="C142" s="571">
        <v>15</v>
      </c>
      <c r="D142" s="572">
        <v>2364840</v>
      </c>
      <c r="E142" s="1664">
        <v>40480</v>
      </c>
      <c r="F142" s="1664"/>
      <c r="G142" s="1664"/>
      <c r="H142" s="1664">
        <v>0</v>
      </c>
      <c r="I142" s="1664"/>
      <c r="J142" s="1664">
        <v>40480</v>
      </c>
      <c r="K142" s="1664"/>
      <c r="L142" s="1664"/>
      <c r="M142" s="1664"/>
      <c r="N142" s="1664"/>
      <c r="O142" s="572">
        <v>2405320</v>
      </c>
      <c r="P142" s="573"/>
    </row>
    <row r="143" spans="1:34">
      <c r="A143" s="1663">
        <v>4</v>
      </c>
      <c r="B143" s="1663"/>
      <c r="C143" s="571">
        <v>6</v>
      </c>
      <c r="D143" s="572">
        <v>2279070</v>
      </c>
      <c r="E143" s="1664">
        <v>109320</v>
      </c>
      <c r="F143" s="1664"/>
      <c r="G143" s="1664"/>
      <c r="H143" s="1664">
        <v>0</v>
      </c>
      <c r="I143" s="1664"/>
      <c r="J143" s="1664">
        <v>109320</v>
      </c>
      <c r="K143" s="1664"/>
      <c r="L143" s="1664"/>
      <c r="M143" s="1664"/>
      <c r="N143" s="1664"/>
      <c r="O143" s="572">
        <v>2388390</v>
      </c>
      <c r="P143" s="573"/>
    </row>
    <row r="144" spans="1:34">
      <c r="A144" s="1663">
        <v>5</v>
      </c>
      <c r="B144" s="1663"/>
      <c r="C144" s="571">
        <v>6</v>
      </c>
      <c r="D144" s="572">
        <v>1898260</v>
      </c>
      <c r="E144" s="1664">
        <v>16540</v>
      </c>
      <c r="F144" s="1664"/>
      <c r="G144" s="1664"/>
      <c r="H144" s="1664">
        <v>0</v>
      </c>
      <c r="I144" s="1664"/>
      <c r="J144" s="1664">
        <v>16540</v>
      </c>
      <c r="K144" s="1664"/>
      <c r="L144" s="1664"/>
      <c r="M144" s="1664"/>
      <c r="N144" s="1664"/>
      <c r="O144" s="572">
        <v>1914800</v>
      </c>
      <c r="P144" s="573"/>
    </row>
    <row r="145" spans="1:16">
      <c r="A145" s="1663">
        <v>6</v>
      </c>
      <c r="B145" s="1663"/>
      <c r="C145" s="571">
        <v>6</v>
      </c>
      <c r="D145" s="572">
        <v>2168850</v>
      </c>
      <c r="E145" s="1664">
        <v>48130</v>
      </c>
      <c r="F145" s="1664"/>
      <c r="G145" s="1664"/>
      <c r="H145" s="1664">
        <v>0</v>
      </c>
      <c r="I145" s="1664"/>
      <c r="J145" s="1664">
        <v>48130</v>
      </c>
      <c r="K145" s="1664"/>
      <c r="L145" s="1664"/>
      <c r="M145" s="1664"/>
      <c r="N145" s="1664"/>
      <c r="O145" s="572">
        <v>2216980</v>
      </c>
      <c r="P145" s="573"/>
    </row>
    <row r="146" spans="1:16">
      <c r="A146" s="1663">
        <v>7</v>
      </c>
      <c r="B146" s="1663"/>
      <c r="C146" s="571">
        <v>2</v>
      </c>
      <c r="D146" s="572">
        <v>698650</v>
      </c>
      <c r="E146" s="1664">
        <v>20650</v>
      </c>
      <c r="F146" s="1664"/>
      <c r="G146" s="1664"/>
      <c r="H146" s="1664">
        <v>0</v>
      </c>
      <c r="I146" s="1664"/>
      <c r="J146" s="1664">
        <v>20650</v>
      </c>
      <c r="K146" s="1664"/>
      <c r="L146" s="1664"/>
      <c r="M146" s="1664"/>
      <c r="N146" s="1664"/>
      <c r="O146" s="572">
        <v>719300</v>
      </c>
      <c r="P146" s="573"/>
    </row>
    <row r="147" spans="1:16">
      <c r="A147" s="1663">
        <v>8</v>
      </c>
      <c r="B147" s="1663"/>
      <c r="C147" s="571">
        <v>1</v>
      </c>
      <c r="D147" s="572">
        <v>269230</v>
      </c>
      <c r="E147" s="1664">
        <v>8170</v>
      </c>
      <c r="F147" s="1664"/>
      <c r="G147" s="1664"/>
      <c r="H147" s="1664">
        <v>0</v>
      </c>
      <c r="I147" s="1664"/>
      <c r="J147" s="1664">
        <v>8170</v>
      </c>
      <c r="K147" s="1664"/>
      <c r="L147" s="1664"/>
      <c r="M147" s="1664"/>
      <c r="N147" s="1664"/>
      <c r="O147" s="572">
        <v>277400</v>
      </c>
      <c r="P147" s="573"/>
    </row>
    <row r="148" spans="1:16">
      <c r="A148" s="1663">
        <v>9</v>
      </c>
      <c r="B148" s="1663"/>
      <c r="C148" s="571">
        <v>6</v>
      </c>
      <c r="D148" s="572">
        <v>1184350</v>
      </c>
      <c r="E148" s="1664">
        <v>93000</v>
      </c>
      <c r="F148" s="1664"/>
      <c r="G148" s="1664"/>
      <c r="H148" s="1664">
        <v>0</v>
      </c>
      <c r="I148" s="1664"/>
      <c r="J148" s="1664">
        <v>93000</v>
      </c>
      <c r="K148" s="1664"/>
      <c r="L148" s="1664"/>
      <c r="M148" s="1664"/>
      <c r="N148" s="1664"/>
      <c r="O148" s="572">
        <v>1277350</v>
      </c>
      <c r="P148" s="573"/>
    </row>
    <row r="149" spans="1:16">
      <c r="A149" s="1663">
        <v>10</v>
      </c>
      <c r="B149" s="1663"/>
      <c r="C149" s="571">
        <v>4</v>
      </c>
      <c r="D149" s="572">
        <v>1913100</v>
      </c>
      <c r="E149" s="1664">
        <v>109080</v>
      </c>
      <c r="F149" s="1664"/>
      <c r="G149" s="1664"/>
      <c r="H149" s="1664">
        <v>0</v>
      </c>
      <c r="I149" s="1664"/>
      <c r="J149" s="1664">
        <v>109080</v>
      </c>
      <c r="K149" s="1664"/>
      <c r="L149" s="1664"/>
      <c r="M149" s="1664"/>
      <c r="N149" s="1664"/>
      <c r="O149" s="572">
        <v>2022180</v>
      </c>
      <c r="P149" s="573"/>
    </row>
    <row r="150" spans="1:16">
      <c r="A150" s="1663">
        <v>11</v>
      </c>
      <c r="B150" s="1663"/>
      <c r="C150" s="571">
        <v>1</v>
      </c>
      <c r="D150" s="572">
        <v>284660</v>
      </c>
      <c r="E150" s="1664">
        <v>31730</v>
      </c>
      <c r="F150" s="1664"/>
      <c r="G150" s="1664"/>
      <c r="H150" s="1664">
        <v>0</v>
      </c>
      <c r="I150" s="1664"/>
      <c r="J150" s="1664">
        <v>31730</v>
      </c>
      <c r="K150" s="1664"/>
      <c r="L150" s="1664"/>
      <c r="M150" s="1664"/>
      <c r="N150" s="1664"/>
      <c r="O150" s="572">
        <v>316390</v>
      </c>
      <c r="P150" s="573"/>
    </row>
    <row r="151" spans="1:16">
      <c r="A151" s="1663">
        <v>13</v>
      </c>
      <c r="B151" s="1663"/>
      <c r="C151" s="571">
        <v>1</v>
      </c>
      <c r="D151" s="572">
        <v>140870</v>
      </c>
      <c r="E151" s="1664">
        <v>41710</v>
      </c>
      <c r="F151" s="1664"/>
      <c r="G151" s="1664"/>
      <c r="H151" s="1664">
        <v>0</v>
      </c>
      <c r="I151" s="1664"/>
      <c r="J151" s="1664">
        <v>41710</v>
      </c>
      <c r="K151" s="1664"/>
      <c r="L151" s="1664"/>
      <c r="M151" s="1664"/>
      <c r="N151" s="1664"/>
      <c r="O151" s="572">
        <v>182580</v>
      </c>
      <c r="P151" s="573"/>
    </row>
    <row r="152" spans="1:16">
      <c r="A152" s="1663">
        <v>14</v>
      </c>
      <c r="B152" s="1663"/>
      <c r="C152" s="571">
        <v>1</v>
      </c>
      <c r="D152" s="572">
        <v>150120</v>
      </c>
      <c r="E152" s="1664">
        <v>57250</v>
      </c>
      <c r="F152" s="1664"/>
      <c r="G152" s="1664"/>
      <c r="H152" s="1664">
        <v>0</v>
      </c>
      <c r="I152" s="1664"/>
      <c r="J152" s="1664">
        <v>57250</v>
      </c>
      <c r="K152" s="1664"/>
      <c r="L152" s="1664"/>
      <c r="M152" s="1664"/>
      <c r="N152" s="1664"/>
      <c r="O152" s="572">
        <v>207370</v>
      </c>
      <c r="P152" s="573"/>
    </row>
    <row r="153" spans="1:16">
      <c r="A153" s="1663">
        <v>15</v>
      </c>
      <c r="B153" s="1663"/>
      <c r="C153" s="571">
        <v>1</v>
      </c>
      <c r="D153" s="572">
        <v>617860</v>
      </c>
      <c r="E153" s="1664">
        <v>78200</v>
      </c>
      <c r="F153" s="1664"/>
      <c r="G153" s="1664"/>
      <c r="H153" s="1664">
        <v>0</v>
      </c>
      <c r="I153" s="1664"/>
      <c r="J153" s="1664">
        <v>78200</v>
      </c>
      <c r="K153" s="1664"/>
      <c r="L153" s="1664"/>
      <c r="M153" s="1664"/>
      <c r="N153" s="1664"/>
      <c r="O153" s="572">
        <v>696060</v>
      </c>
      <c r="P153" s="573"/>
    </row>
    <row r="154" spans="1:16" ht="13.15" customHeight="1">
      <c r="A154" s="1667" t="s">
        <v>592</v>
      </c>
      <c r="B154" s="1667"/>
      <c r="C154" s="574">
        <v>189</v>
      </c>
      <c r="D154" s="575">
        <v>24753910</v>
      </c>
      <c r="E154" s="1668">
        <v>748960</v>
      </c>
      <c r="F154" s="1668"/>
      <c r="G154" s="1668"/>
      <c r="H154" s="1668">
        <v>0</v>
      </c>
      <c r="I154" s="1668"/>
      <c r="J154" s="1668">
        <v>748960</v>
      </c>
      <c r="K154" s="1668"/>
      <c r="L154" s="1668"/>
      <c r="M154" s="1668"/>
      <c r="N154" s="1668"/>
      <c r="O154" s="575">
        <v>25502870</v>
      </c>
      <c r="P154" s="576"/>
    </row>
    <row r="155" spans="1:16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67" spans="1:14">
      <c r="A167" s="1659" t="s">
        <v>584</v>
      </c>
      <c r="B167" s="1659"/>
      <c r="C167" s="1659"/>
      <c r="D167" s="1659"/>
      <c r="E167" s="1659"/>
      <c r="F167" s="1659"/>
      <c r="G167" s="1659"/>
      <c r="H167" s="1659"/>
      <c r="I167" s="1659"/>
      <c r="J167" s="1659"/>
      <c r="K167" s="1659"/>
      <c r="L167" s="1659"/>
      <c r="M167" s="1659"/>
      <c r="N167" s="1659"/>
    </row>
    <row r="168" spans="1:14">
      <c r="B168" s="1634" t="s">
        <v>593</v>
      </c>
      <c r="C168" s="1634"/>
      <c r="D168" s="1634"/>
      <c r="E168" s="1634"/>
      <c r="F168" s="1634"/>
      <c r="G168" s="1634"/>
    </row>
    <row r="169" spans="1:14">
      <c r="B169" s="1634" t="s">
        <v>585</v>
      </c>
      <c r="C169" s="1634"/>
      <c r="D169" s="1634"/>
      <c r="E169" s="1634"/>
      <c r="F169" s="1634"/>
      <c r="G169" s="1634"/>
      <c r="H169" s="1654"/>
      <c r="I169" s="1654"/>
    </row>
    <row r="171" spans="1:14">
      <c r="A171" s="1655" t="s">
        <v>586</v>
      </c>
      <c r="B171" s="1655"/>
      <c r="C171" s="1657" t="s">
        <v>596</v>
      </c>
      <c r="D171" s="1657"/>
      <c r="E171" s="1657"/>
      <c r="F171" s="1657"/>
      <c r="G171" s="1657"/>
      <c r="H171" s="1657"/>
      <c r="I171" s="1657" t="s">
        <v>597</v>
      </c>
      <c r="J171" s="1657"/>
      <c r="K171" s="1657"/>
      <c r="L171" s="1657"/>
      <c r="M171" s="1657"/>
      <c r="N171" s="1657"/>
    </row>
    <row r="172" spans="1:14">
      <c r="A172" s="1656"/>
      <c r="B172" s="1656"/>
      <c r="C172" s="548" t="s">
        <v>587</v>
      </c>
      <c r="D172" s="548" t="s">
        <v>588</v>
      </c>
      <c r="E172" s="1658" t="s">
        <v>589</v>
      </c>
      <c r="F172" s="1658"/>
      <c r="G172" s="1658"/>
      <c r="H172" s="548" t="s">
        <v>590</v>
      </c>
      <c r="I172" s="548" t="s">
        <v>587</v>
      </c>
      <c r="J172" s="553" t="s">
        <v>588</v>
      </c>
      <c r="K172" s="1658" t="s">
        <v>589</v>
      </c>
      <c r="L172" s="1658"/>
      <c r="M172" s="1658"/>
      <c r="N172" s="548" t="s">
        <v>590</v>
      </c>
    </row>
    <row r="173" spans="1:14">
      <c r="A173" s="1644">
        <v>1</v>
      </c>
      <c r="B173" s="1644"/>
      <c r="C173" s="546">
        <v>98</v>
      </c>
      <c r="D173" s="547">
        <v>2995380</v>
      </c>
      <c r="E173" s="1652">
        <v>39600</v>
      </c>
      <c r="F173" s="1652"/>
      <c r="G173" s="1652"/>
      <c r="H173" s="547">
        <v>3034980</v>
      </c>
      <c r="I173" s="549">
        <v>82</v>
      </c>
      <c r="J173" s="542">
        <v>10705080</v>
      </c>
      <c r="K173" s="1653">
        <v>49700</v>
      </c>
      <c r="L173" s="1653"/>
      <c r="M173" s="1653"/>
      <c r="N173" s="554">
        <f>SUM(J173:M173)</f>
        <v>10754780</v>
      </c>
    </row>
    <row r="174" spans="1:14">
      <c r="A174" s="1644">
        <v>2</v>
      </c>
      <c r="B174" s="1644"/>
      <c r="C174" s="546">
        <v>27</v>
      </c>
      <c r="D174" s="547">
        <v>4377530</v>
      </c>
      <c r="E174" s="1652">
        <v>21660</v>
      </c>
      <c r="F174" s="1652"/>
      <c r="G174" s="1652"/>
      <c r="H174" s="547">
        <v>4399190</v>
      </c>
      <c r="I174" s="549">
        <v>30</v>
      </c>
      <c r="J174" s="542">
        <v>9378840</v>
      </c>
      <c r="K174" s="1653">
        <v>178830</v>
      </c>
      <c r="L174" s="1653"/>
      <c r="M174" s="1653"/>
      <c r="N174" s="554">
        <f t="shared" ref="N174:N185" si="3">SUM(J174:M174)</f>
        <v>9557670</v>
      </c>
    </row>
    <row r="175" spans="1:14">
      <c r="A175" s="1644">
        <v>3</v>
      </c>
      <c r="B175" s="1644"/>
      <c r="C175" s="546">
        <v>14</v>
      </c>
      <c r="D175" s="547">
        <v>1247620</v>
      </c>
      <c r="E175" s="1652">
        <v>27870</v>
      </c>
      <c r="F175" s="1652"/>
      <c r="G175" s="1652"/>
      <c r="H175" s="547">
        <v>1275490</v>
      </c>
      <c r="I175" s="549">
        <v>6</v>
      </c>
      <c r="J175" s="542">
        <v>2333030</v>
      </c>
      <c r="K175" s="1653">
        <v>107050</v>
      </c>
      <c r="L175" s="1653"/>
      <c r="M175" s="1653"/>
      <c r="N175" s="554">
        <f t="shared" si="3"/>
        <v>2440080</v>
      </c>
    </row>
    <row r="176" spans="1:14">
      <c r="A176" s="1644">
        <v>4</v>
      </c>
      <c r="B176" s="1644"/>
      <c r="C176" s="546">
        <v>11</v>
      </c>
      <c r="D176" s="547">
        <v>2656760</v>
      </c>
      <c r="E176" s="1652">
        <v>149440</v>
      </c>
      <c r="F176" s="1652"/>
      <c r="G176" s="1652"/>
      <c r="H176" s="547">
        <v>2806200</v>
      </c>
      <c r="I176" s="549">
        <v>3</v>
      </c>
      <c r="J176" s="542">
        <v>1854190</v>
      </c>
      <c r="K176" s="1653">
        <v>107830</v>
      </c>
      <c r="L176" s="1653"/>
      <c r="M176" s="1653"/>
      <c r="N176" s="554">
        <f t="shared" si="3"/>
        <v>1962020</v>
      </c>
    </row>
    <row r="177" spans="1:14">
      <c r="A177" s="1644">
        <v>5</v>
      </c>
      <c r="B177" s="1644"/>
      <c r="C177" s="546">
        <v>3</v>
      </c>
      <c r="D177" s="547">
        <v>807150</v>
      </c>
      <c r="E177" s="1652">
        <v>10370</v>
      </c>
      <c r="F177" s="1652"/>
      <c r="G177" s="1652"/>
      <c r="H177" s="547">
        <v>817520</v>
      </c>
      <c r="I177" s="549">
        <v>2</v>
      </c>
      <c r="J177" s="542">
        <v>1709410</v>
      </c>
      <c r="K177" s="1653">
        <v>112980</v>
      </c>
      <c r="L177" s="1653"/>
      <c r="M177" s="1653"/>
      <c r="N177" s="554">
        <f t="shared" si="3"/>
        <v>1822390</v>
      </c>
    </row>
    <row r="178" spans="1:14">
      <c r="A178" s="1644">
        <v>6</v>
      </c>
      <c r="B178" s="1644"/>
      <c r="C178" s="546">
        <v>3</v>
      </c>
      <c r="D178" s="547">
        <v>388180</v>
      </c>
      <c r="E178" s="1652">
        <v>32890</v>
      </c>
      <c r="F178" s="1652"/>
      <c r="G178" s="1652"/>
      <c r="H178" s="547">
        <v>421070</v>
      </c>
      <c r="I178" s="549"/>
      <c r="K178" s="1653"/>
      <c r="L178" s="1653"/>
      <c r="M178" s="1653"/>
      <c r="N178" s="554">
        <f t="shared" si="3"/>
        <v>0</v>
      </c>
    </row>
    <row r="179" spans="1:14">
      <c r="A179" s="1644">
        <v>7</v>
      </c>
      <c r="B179" s="1644"/>
      <c r="C179" s="546">
        <v>8</v>
      </c>
      <c r="D179" s="547">
        <v>877060</v>
      </c>
      <c r="E179" s="1652">
        <v>103600</v>
      </c>
      <c r="F179" s="1652"/>
      <c r="G179" s="1652"/>
      <c r="H179" s="547">
        <v>980660</v>
      </c>
      <c r="I179" s="549"/>
      <c r="K179" s="1653"/>
      <c r="L179" s="1653"/>
      <c r="M179" s="1653"/>
      <c r="N179" s="554">
        <f t="shared" si="3"/>
        <v>0</v>
      </c>
    </row>
    <row r="180" spans="1:14">
      <c r="A180" s="1644">
        <v>8</v>
      </c>
      <c r="B180" s="1644"/>
      <c r="C180" s="546">
        <v>4</v>
      </c>
      <c r="D180" s="547">
        <v>1277450</v>
      </c>
      <c r="E180" s="1652">
        <v>95620</v>
      </c>
      <c r="F180" s="1652"/>
      <c r="G180" s="1652"/>
      <c r="H180" s="547">
        <v>1373070</v>
      </c>
      <c r="I180" s="549"/>
      <c r="K180" s="1653"/>
      <c r="L180" s="1653"/>
      <c r="M180" s="1653"/>
      <c r="N180" s="554">
        <f t="shared" si="3"/>
        <v>0</v>
      </c>
    </row>
    <row r="181" spans="1:14">
      <c r="A181" s="1644">
        <v>9</v>
      </c>
      <c r="B181" s="1644"/>
      <c r="C181" s="546">
        <v>2</v>
      </c>
      <c r="D181" s="547">
        <v>467740</v>
      </c>
      <c r="E181" s="1652">
        <v>55710</v>
      </c>
      <c r="F181" s="1652"/>
      <c r="G181" s="1652"/>
      <c r="H181" s="547">
        <v>523450</v>
      </c>
      <c r="I181" s="549"/>
      <c r="K181" s="1653"/>
      <c r="L181" s="1653"/>
      <c r="M181" s="1653"/>
      <c r="N181" s="554">
        <f t="shared" si="3"/>
        <v>0</v>
      </c>
    </row>
    <row r="182" spans="1:14">
      <c r="A182" s="1644">
        <v>11</v>
      </c>
      <c r="B182" s="1644"/>
      <c r="C182" s="546">
        <v>1</v>
      </c>
      <c r="D182" s="547">
        <v>100220</v>
      </c>
      <c r="E182" s="1652">
        <v>37820</v>
      </c>
      <c r="F182" s="1652"/>
      <c r="G182" s="1652"/>
      <c r="H182" s="547">
        <v>138040</v>
      </c>
      <c r="I182" s="549"/>
      <c r="K182" s="1653"/>
      <c r="L182" s="1653"/>
      <c r="M182" s="1653"/>
      <c r="N182" s="554">
        <f t="shared" si="3"/>
        <v>0</v>
      </c>
    </row>
    <row r="183" spans="1:14">
      <c r="A183" s="1644">
        <v>12</v>
      </c>
      <c r="B183" s="1644"/>
      <c r="C183" s="546">
        <v>1</v>
      </c>
      <c r="D183" s="547">
        <v>223850</v>
      </c>
      <c r="E183" s="1652">
        <v>51630</v>
      </c>
      <c r="F183" s="1652"/>
      <c r="G183" s="1652"/>
      <c r="H183" s="547">
        <v>275480</v>
      </c>
      <c r="I183" s="549">
        <v>1</v>
      </c>
      <c r="J183" s="542">
        <v>1536640</v>
      </c>
      <c r="K183" s="1653">
        <v>166200</v>
      </c>
      <c r="L183" s="1653"/>
      <c r="M183" s="1653"/>
      <c r="N183" s="554">
        <f t="shared" si="3"/>
        <v>1702840</v>
      </c>
    </row>
    <row r="184" spans="1:14">
      <c r="A184" s="1644">
        <v>13</v>
      </c>
      <c r="B184" s="1644"/>
      <c r="C184" s="546">
        <v>1</v>
      </c>
      <c r="D184" s="547">
        <v>709290</v>
      </c>
      <c r="E184" s="1652">
        <v>63080</v>
      </c>
      <c r="F184" s="1652"/>
      <c r="G184" s="1652"/>
      <c r="H184" s="547">
        <v>772370</v>
      </c>
      <c r="I184" s="549"/>
      <c r="K184" s="1653"/>
      <c r="L184" s="1653"/>
      <c r="M184" s="1653"/>
      <c r="N184" s="554">
        <f t="shared" si="3"/>
        <v>0</v>
      </c>
    </row>
    <row r="185" spans="1:14">
      <c r="A185" s="1644">
        <v>18</v>
      </c>
      <c r="B185" s="1644"/>
      <c r="C185" s="546">
        <v>1</v>
      </c>
      <c r="D185" s="547">
        <v>1688840</v>
      </c>
      <c r="E185" s="1652">
        <v>146430</v>
      </c>
      <c r="F185" s="1652"/>
      <c r="G185" s="1652"/>
      <c r="H185" s="547">
        <v>1835270</v>
      </c>
      <c r="I185" s="549"/>
      <c r="K185" s="1653"/>
      <c r="L185" s="1653"/>
      <c r="M185" s="1653"/>
      <c r="N185" s="554">
        <f t="shared" si="3"/>
        <v>0</v>
      </c>
    </row>
    <row r="186" spans="1:14">
      <c r="A186" s="1658" t="s">
        <v>592</v>
      </c>
      <c r="B186" s="1658"/>
      <c r="C186" s="550">
        <f>SUM(C173:C185)</f>
        <v>174</v>
      </c>
      <c r="D186" s="551">
        <f>SUM(D173:D185)</f>
        <v>17817070</v>
      </c>
      <c r="E186" s="1662">
        <f>SUM(E173:G185)</f>
        <v>835720</v>
      </c>
      <c r="F186" s="1662"/>
      <c r="G186" s="1662"/>
      <c r="H186" s="551">
        <f>SUM(H173:H185)</f>
        <v>18652790</v>
      </c>
      <c r="I186" s="552"/>
      <c r="J186" s="542">
        <f>SUM(J173:J185)</f>
        <v>27517190</v>
      </c>
      <c r="K186" s="1653">
        <f>SUM(K173:M185)</f>
        <v>722590</v>
      </c>
      <c r="L186" s="1653"/>
      <c r="M186" s="1653"/>
      <c r="N186" s="554">
        <f>SUM(N173:N185)</f>
        <v>28239780</v>
      </c>
    </row>
  </sheetData>
  <mergeCells count="281">
    <mergeCell ref="S129:T129"/>
    <mergeCell ref="W129:Y129"/>
    <mergeCell ref="Z129:AA129"/>
    <mergeCell ref="AB129:AF129"/>
    <mergeCell ref="S130:T130"/>
    <mergeCell ref="W130:Y130"/>
    <mergeCell ref="Z130:AA130"/>
    <mergeCell ref="AB130:AF130"/>
    <mergeCell ref="S131:T131"/>
    <mergeCell ref="W131:Y131"/>
    <mergeCell ref="Z131:AA131"/>
    <mergeCell ref="AB131:AF131"/>
    <mergeCell ref="S126:T126"/>
    <mergeCell ref="W126:Y126"/>
    <mergeCell ref="Z126:AA126"/>
    <mergeCell ref="AB126:AF126"/>
    <mergeCell ref="S127:T127"/>
    <mergeCell ref="W127:Y127"/>
    <mergeCell ref="Z127:AA127"/>
    <mergeCell ref="AB127:AF127"/>
    <mergeCell ref="S128:T128"/>
    <mergeCell ref="W128:Y128"/>
    <mergeCell ref="Z128:AA128"/>
    <mergeCell ref="AB128:AF128"/>
    <mergeCell ref="S123:T123"/>
    <mergeCell ref="W123:Y123"/>
    <mergeCell ref="Z123:AA123"/>
    <mergeCell ref="AB123:AF123"/>
    <mergeCell ref="S124:T124"/>
    <mergeCell ref="W124:Y124"/>
    <mergeCell ref="Z124:AA124"/>
    <mergeCell ref="AB124:AF124"/>
    <mergeCell ref="S125:T125"/>
    <mergeCell ref="W125:Y125"/>
    <mergeCell ref="Z125:AA125"/>
    <mergeCell ref="AB125:AF125"/>
    <mergeCell ref="S120:T120"/>
    <mergeCell ref="W120:Y120"/>
    <mergeCell ref="Z120:AA120"/>
    <mergeCell ref="AB120:AF120"/>
    <mergeCell ref="S121:T121"/>
    <mergeCell ref="W121:Y121"/>
    <mergeCell ref="Z121:AA121"/>
    <mergeCell ref="AB121:AF121"/>
    <mergeCell ref="S122:T122"/>
    <mergeCell ref="W122:Y122"/>
    <mergeCell ref="Z122:AA122"/>
    <mergeCell ref="AB122:AF122"/>
    <mergeCell ref="S117:T117"/>
    <mergeCell ref="W117:Y117"/>
    <mergeCell ref="Z117:AA117"/>
    <mergeCell ref="AB117:AF117"/>
    <mergeCell ref="S118:T118"/>
    <mergeCell ref="W118:Y118"/>
    <mergeCell ref="Z118:AA118"/>
    <mergeCell ref="AB118:AF118"/>
    <mergeCell ref="S119:T119"/>
    <mergeCell ref="W119:Y119"/>
    <mergeCell ref="Z119:AA119"/>
    <mergeCell ref="AB119:AF119"/>
    <mergeCell ref="X111:AD111"/>
    <mergeCell ref="T112:AB112"/>
    <mergeCell ref="T113:Z113"/>
    <mergeCell ref="AF113:AH113"/>
    <mergeCell ref="S115:T115"/>
    <mergeCell ref="W115:Y115"/>
    <mergeCell ref="Z115:AA115"/>
    <mergeCell ref="AB115:AF115"/>
    <mergeCell ref="S116:T116"/>
    <mergeCell ref="W116:Y116"/>
    <mergeCell ref="Z116:AA116"/>
    <mergeCell ref="AB116:AF116"/>
    <mergeCell ref="H154:I154"/>
    <mergeCell ref="J154:N154"/>
    <mergeCell ref="A126:B126"/>
    <mergeCell ref="E126:G126"/>
    <mergeCell ref="K126:M126"/>
    <mergeCell ref="A131:B131"/>
    <mergeCell ref="E131:G131"/>
    <mergeCell ref="K131:M131"/>
    <mergeCell ref="H149:I149"/>
    <mergeCell ref="J149:N149"/>
    <mergeCell ref="H150:I150"/>
    <mergeCell ref="J150:N150"/>
    <mergeCell ref="H151:I151"/>
    <mergeCell ref="J151:N151"/>
    <mergeCell ref="H152:I152"/>
    <mergeCell ref="J152:N152"/>
    <mergeCell ref="H153:I153"/>
    <mergeCell ref="J153:N153"/>
    <mergeCell ref="H144:I144"/>
    <mergeCell ref="J144:N144"/>
    <mergeCell ref="H145:I145"/>
    <mergeCell ref="J145:N145"/>
    <mergeCell ref="H146:I146"/>
    <mergeCell ref="J146:N146"/>
    <mergeCell ref="H147:I147"/>
    <mergeCell ref="J147:N147"/>
    <mergeCell ref="H148:I148"/>
    <mergeCell ref="J148:N148"/>
    <mergeCell ref="N137:P137"/>
    <mergeCell ref="H139:I139"/>
    <mergeCell ref="J139:N139"/>
    <mergeCell ref="H140:I140"/>
    <mergeCell ref="J140:N140"/>
    <mergeCell ref="H141:I141"/>
    <mergeCell ref="J141:N141"/>
    <mergeCell ref="H142:I142"/>
    <mergeCell ref="J142:N142"/>
    <mergeCell ref="K132:M132"/>
    <mergeCell ref="A122:B122"/>
    <mergeCell ref="E122:G122"/>
    <mergeCell ref="A119:B119"/>
    <mergeCell ref="E119:G119"/>
    <mergeCell ref="A120:B120"/>
    <mergeCell ref="K120:M120"/>
    <mergeCell ref="K121:M121"/>
    <mergeCell ref="K122:M122"/>
    <mergeCell ref="K123:M123"/>
    <mergeCell ref="E132:G132"/>
    <mergeCell ref="A128:B128"/>
    <mergeCell ref="E128:G128"/>
    <mergeCell ref="A129:B129"/>
    <mergeCell ref="E129:G129"/>
    <mergeCell ref="A132:B132"/>
    <mergeCell ref="K127:M127"/>
    <mergeCell ref="E120:G120"/>
    <mergeCell ref="K124:M124"/>
    <mergeCell ref="K128:M128"/>
    <mergeCell ref="A130:B130"/>
    <mergeCell ref="K130:M130"/>
    <mergeCell ref="E130:G130"/>
    <mergeCell ref="K129:M129"/>
    <mergeCell ref="A146:B146"/>
    <mergeCell ref="E146:G146"/>
    <mergeCell ref="A147:B147"/>
    <mergeCell ref="E147:G147"/>
    <mergeCell ref="A144:B144"/>
    <mergeCell ref="E144:G144"/>
    <mergeCell ref="A145:B145"/>
    <mergeCell ref="E145:G145"/>
    <mergeCell ref="A154:B154"/>
    <mergeCell ref="E154:G154"/>
    <mergeCell ref="A152:B152"/>
    <mergeCell ref="E152:G152"/>
    <mergeCell ref="A153:B153"/>
    <mergeCell ref="E153:G153"/>
    <mergeCell ref="A150:B150"/>
    <mergeCell ref="E150:G150"/>
    <mergeCell ref="A151:B151"/>
    <mergeCell ref="E151:G151"/>
    <mergeCell ref="A148:B148"/>
    <mergeCell ref="E148:G148"/>
    <mergeCell ref="A149:B149"/>
    <mergeCell ref="E149:G149"/>
    <mergeCell ref="A143:B143"/>
    <mergeCell ref="E143:G143"/>
    <mergeCell ref="A140:B140"/>
    <mergeCell ref="E140:G140"/>
    <mergeCell ref="A141:B141"/>
    <mergeCell ref="E141:G141"/>
    <mergeCell ref="F135:L135"/>
    <mergeCell ref="B136:J136"/>
    <mergeCell ref="B137:H137"/>
    <mergeCell ref="H143:I143"/>
    <mergeCell ref="J143:N143"/>
    <mergeCell ref="A139:B139"/>
    <mergeCell ref="E139:G139"/>
    <mergeCell ref="A142:B142"/>
    <mergeCell ref="E142:G142"/>
    <mergeCell ref="A185:B185"/>
    <mergeCell ref="E185:G185"/>
    <mergeCell ref="K185:M185"/>
    <mergeCell ref="A186:B186"/>
    <mergeCell ref="E186:G186"/>
    <mergeCell ref="K186:M186"/>
    <mergeCell ref="A183:B183"/>
    <mergeCell ref="E183:G183"/>
    <mergeCell ref="K183:M183"/>
    <mergeCell ref="A184:B184"/>
    <mergeCell ref="E184:G184"/>
    <mergeCell ref="K184:M184"/>
    <mergeCell ref="A167:N167"/>
    <mergeCell ref="A117:B117"/>
    <mergeCell ref="E117:G117"/>
    <mergeCell ref="A118:B118"/>
    <mergeCell ref="E118:G118"/>
    <mergeCell ref="A127:B127"/>
    <mergeCell ref="B3:C3"/>
    <mergeCell ref="A3:A4"/>
    <mergeCell ref="K179:M179"/>
    <mergeCell ref="A177:B177"/>
    <mergeCell ref="E177:G177"/>
    <mergeCell ref="K177:M177"/>
    <mergeCell ref="A178:B178"/>
    <mergeCell ref="E178:G178"/>
    <mergeCell ref="K178:M178"/>
    <mergeCell ref="A175:B175"/>
    <mergeCell ref="E175:G175"/>
    <mergeCell ref="K175:M175"/>
    <mergeCell ref="A176:B176"/>
    <mergeCell ref="E176:G176"/>
    <mergeCell ref="K176:M176"/>
    <mergeCell ref="A173:B173"/>
    <mergeCell ref="E173:G173"/>
    <mergeCell ref="K173:M173"/>
    <mergeCell ref="A181:B181"/>
    <mergeCell ref="E181:G181"/>
    <mergeCell ref="K181:M181"/>
    <mergeCell ref="A182:B182"/>
    <mergeCell ref="E182:G182"/>
    <mergeCell ref="K182:M182"/>
    <mergeCell ref="A179:B179"/>
    <mergeCell ref="E179:G179"/>
    <mergeCell ref="B168:G168"/>
    <mergeCell ref="B169:G169"/>
    <mergeCell ref="H169:I169"/>
    <mergeCell ref="A171:B172"/>
    <mergeCell ref="C171:H171"/>
    <mergeCell ref="I171:N171"/>
    <mergeCell ref="E172:G172"/>
    <mergeCell ref="K172:M172"/>
    <mergeCell ref="A180:B180"/>
    <mergeCell ref="E180:G180"/>
    <mergeCell ref="K180:M180"/>
    <mergeCell ref="A174:B174"/>
    <mergeCell ref="E174:G174"/>
    <mergeCell ref="K174:M174"/>
    <mergeCell ref="K125:M125"/>
    <mergeCell ref="K116:M116"/>
    <mergeCell ref="I115:N115"/>
    <mergeCell ref="K117:M117"/>
    <mergeCell ref="K118:M118"/>
    <mergeCell ref="K119:M119"/>
    <mergeCell ref="A125:B125"/>
    <mergeCell ref="E125:G125"/>
    <mergeCell ref="A121:B121"/>
    <mergeCell ref="E127:G127"/>
    <mergeCell ref="A123:B123"/>
    <mergeCell ref="E123:G123"/>
    <mergeCell ref="A124:B124"/>
    <mergeCell ref="E124:G124"/>
    <mergeCell ref="E121:G121"/>
    <mergeCell ref="A17:A18"/>
    <mergeCell ref="B17:C17"/>
    <mergeCell ref="D17:E17"/>
    <mergeCell ref="B112:G112"/>
    <mergeCell ref="E116:G116"/>
    <mergeCell ref="A115:B116"/>
    <mergeCell ref="C115:H115"/>
    <mergeCell ref="B72:C72"/>
    <mergeCell ref="D72:E72"/>
    <mergeCell ref="D85:E85"/>
    <mergeCell ref="A96:E96"/>
    <mergeCell ref="A98:A99"/>
    <mergeCell ref="B98:C98"/>
    <mergeCell ref="D98:E98"/>
    <mergeCell ref="A1:E1"/>
    <mergeCell ref="D3:E3"/>
    <mergeCell ref="O115:O116"/>
    <mergeCell ref="A111:O111"/>
    <mergeCell ref="B113:I113"/>
    <mergeCell ref="N114:O114"/>
    <mergeCell ref="A15:E15"/>
    <mergeCell ref="A29:E29"/>
    <mergeCell ref="A31:A32"/>
    <mergeCell ref="B31:C31"/>
    <mergeCell ref="D31:E31"/>
    <mergeCell ref="A43:E43"/>
    <mergeCell ref="A45:A46"/>
    <mergeCell ref="B45:C45"/>
    <mergeCell ref="D45:E45"/>
    <mergeCell ref="A57:E57"/>
    <mergeCell ref="A59:A60"/>
    <mergeCell ref="B59:C59"/>
    <mergeCell ref="D59:E59"/>
    <mergeCell ref="A70:E70"/>
    <mergeCell ref="A72:A73"/>
    <mergeCell ref="A83:E83"/>
    <mergeCell ref="A85:A86"/>
    <mergeCell ref="B85:C85"/>
  </mergeCells>
  <phoneticPr fontId="2" type="noConversion"/>
  <pageMargins left="0.47" right="0.41" top="0.75" bottom="0.75" header="0.3" footer="0.3"/>
  <pageSetup paperSize="9" orientation="portrait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L525"/>
  <sheetViews>
    <sheetView topLeftCell="A499" workbookViewId="0">
      <selection activeCell="J515" sqref="J515"/>
    </sheetView>
  </sheetViews>
  <sheetFormatPr defaultColWidth="8.88671875" defaultRowHeight="13.5"/>
  <cols>
    <col min="1" max="1" width="1.88671875" style="2" customWidth="1"/>
    <col min="2" max="2" width="2.88671875" style="2" customWidth="1"/>
    <col min="3" max="3" width="11.44140625" style="2" customWidth="1"/>
    <col min="4" max="4" width="14.6640625" style="33" customWidth="1"/>
    <col min="5" max="5" width="14.109375" style="33" customWidth="1"/>
    <col min="6" max="6" width="3.88671875" style="33" customWidth="1"/>
    <col min="7" max="7" width="12.6640625" style="2" customWidth="1"/>
    <col min="8" max="8" width="24.5546875" style="2" customWidth="1"/>
    <col min="9" max="9" width="8.88671875" style="2"/>
    <col min="10" max="10" width="17.77734375" style="2" customWidth="1"/>
    <col min="11" max="11" width="8.88671875" style="2"/>
    <col min="12" max="12" width="11.44140625" style="2" bestFit="1" customWidth="1"/>
    <col min="13" max="16384" width="8.88671875" style="2"/>
  </cols>
  <sheetData>
    <row r="1" spans="1:8" ht="70.5" customHeight="1">
      <c r="A1"/>
    </row>
    <row r="2" spans="1:8" ht="21.75" customHeight="1">
      <c r="A2" s="35" t="s">
        <v>260</v>
      </c>
    </row>
    <row r="3" spans="1:8" ht="48" customHeight="1">
      <c r="A3" s="35"/>
    </row>
    <row r="4" spans="1:8" s="15" customFormat="1" ht="16.5" customHeight="1">
      <c r="A4" s="297" t="s">
        <v>261</v>
      </c>
      <c r="B4" s="45"/>
      <c r="C4" s="45"/>
      <c r="D4" s="45"/>
      <c r="E4" s="45"/>
      <c r="F4" s="351"/>
      <c r="G4" s="45"/>
    </row>
    <row r="5" spans="1:8" s="15" customFormat="1" ht="16.5" customHeight="1">
      <c r="A5" s="1702" t="s">
        <v>87</v>
      </c>
      <c r="B5" s="1702"/>
      <c r="C5" s="1702"/>
      <c r="D5" s="1702"/>
      <c r="E5" s="1702"/>
      <c r="F5" s="1702"/>
      <c r="G5" s="1702"/>
    </row>
    <row r="6" spans="1:8" s="15" customFormat="1" ht="16.5" customHeight="1">
      <c r="A6" s="46" t="s">
        <v>90</v>
      </c>
      <c r="B6" s="46"/>
      <c r="C6" s="46"/>
      <c r="D6" s="46"/>
      <c r="E6" s="46"/>
      <c r="F6" s="46"/>
      <c r="G6" s="46"/>
    </row>
    <row r="7" spans="1:8" s="15" customFormat="1" ht="16.5" customHeight="1">
      <c r="A7" s="46" t="s">
        <v>262</v>
      </c>
      <c r="B7" s="46"/>
      <c r="C7" s="46"/>
      <c r="D7" s="46"/>
      <c r="E7" s="46"/>
      <c r="F7" s="46"/>
      <c r="G7" s="46"/>
    </row>
    <row r="8" spans="1:8" s="15" customFormat="1" ht="16.5" customHeight="1">
      <c r="A8" s="1702" t="s">
        <v>263</v>
      </c>
      <c r="B8" s="1702"/>
      <c r="C8" s="1702"/>
      <c r="D8" s="1702"/>
      <c r="E8" s="1702"/>
      <c r="F8" s="1702"/>
      <c r="G8" s="1702"/>
    </row>
    <row r="9" spans="1:8" ht="2.25" customHeight="1" thickBot="1">
      <c r="A9" s="35"/>
    </row>
    <row r="10" spans="1:8" ht="33.75" customHeight="1">
      <c r="A10" s="48" t="s">
        <v>79</v>
      </c>
      <c r="B10" s="1703" t="s">
        <v>60</v>
      </c>
      <c r="C10" s="1703"/>
      <c r="D10" s="39" t="s">
        <v>264</v>
      </c>
      <c r="E10" s="39" t="s">
        <v>265</v>
      </c>
      <c r="F10" s="397"/>
      <c r="G10" s="47" t="s">
        <v>88</v>
      </c>
      <c r="H10" s="40" t="s">
        <v>61</v>
      </c>
    </row>
    <row r="11" spans="1:8" s="34" customFormat="1" ht="16.5" customHeight="1">
      <c r="A11" s="49">
        <v>1</v>
      </c>
      <c r="B11" s="1696" t="s">
        <v>80</v>
      </c>
      <c r="C11" s="1696"/>
      <c r="D11" s="41">
        <v>31540710</v>
      </c>
      <c r="E11" s="41">
        <v>30915470</v>
      </c>
      <c r="F11" s="41"/>
      <c r="G11" s="42">
        <f t="shared" ref="G11:G16" si="0">E11-D11</f>
        <v>-625240</v>
      </c>
      <c r="H11" s="298" t="s">
        <v>266</v>
      </c>
    </row>
    <row r="12" spans="1:8" s="34" customFormat="1" ht="16.5" customHeight="1">
      <c r="A12" s="49">
        <v>2</v>
      </c>
      <c r="B12" s="1696" t="s">
        <v>64</v>
      </c>
      <c r="C12" s="1696"/>
      <c r="D12" s="41">
        <v>22353730</v>
      </c>
      <c r="E12" s="41">
        <v>24724350</v>
      </c>
      <c r="F12" s="41"/>
      <c r="G12" s="42">
        <f t="shared" si="0"/>
        <v>2370620</v>
      </c>
      <c r="H12" s="298" t="s">
        <v>187</v>
      </c>
    </row>
    <row r="13" spans="1:8" s="34" customFormat="1" ht="16.5" customHeight="1">
      <c r="A13" s="49">
        <v>3</v>
      </c>
      <c r="B13" s="1696" t="s">
        <v>81</v>
      </c>
      <c r="C13" s="1696"/>
      <c r="D13" s="41">
        <v>23175480</v>
      </c>
      <c r="E13" s="41">
        <v>22873570</v>
      </c>
      <c r="F13" s="41"/>
      <c r="G13" s="42">
        <f t="shared" si="0"/>
        <v>-301910</v>
      </c>
      <c r="H13" s="298" t="s">
        <v>187</v>
      </c>
    </row>
    <row r="14" spans="1:8" s="34" customFormat="1" ht="16.5" customHeight="1">
      <c r="A14" s="49">
        <v>4</v>
      </c>
      <c r="B14" s="1696" t="s">
        <v>82</v>
      </c>
      <c r="C14" s="1696"/>
      <c r="D14" s="41">
        <v>980000</v>
      </c>
      <c r="E14" s="41">
        <v>980000</v>
      </c>
      <c r="F14" s="41"/>
      <c r="G14" s="42">
        <f t="shared" si="0"/>
        <v>0</v>
      </c>
      <c r="H14" s="298" t="s">
        <v>0</v>
      </c>
    </row>
    <row r="15" spans="1:8" s="34" customFormat="1" ht="16.5" customHeight="1">
      <c r="A15" s="49">
        <v>5</v>
      </c>
      <c r="B15" s="1696" t="s">
        <v>65</v>
      </c>
      <c r="C15" s="1696"/>
      <c r="D15" s="41">
        <v>1978000</v>
      </c>
      <c r="E15" s="41">
        <v>1978000</v>
      </c>
      <c r="F15" s="41"/>
      <c r="G15" s="42">
        <f t="shared" si="0"/>
        <v>0</v>
      </c>
      <c r="H15" s="298"/>
    </row>
    <row r="16" spans="1:8" s="34" customFormat="1" ht="16.5" customHeight="1">
      <c r="A16" s="49">
        <v>6</v>
      </c>
      <c r="B16" s="1705" t="s">
        <v>180</v>
      </c>
      <c r="C16" s="1706"/>
      <c r="D16" s="41">
        <v>660000</v>
      </c>
      <c r="E16" s="41">
        <f>'부과내역(부과총괄표)2페이지'!E9:G9</f>
        <v>605000</v>
      </c>
      <c r="F16" s="41"/>
      <c r="G16" s="42">
        <f t="shared" si="0"/>
        <v>-55000</v>
      </c>
      <c r="H16" s="298" t="s">
        <v>267</v>
      </c>
    </row>
    <row r="17" spans="1:10" s="34" customFormat="1" ht="16.5" customHeight="1">
      <c r="A17" s="49">
        <v>7</v>
      </c>
      <c r="B17" s="1696" t="s">
        <v>68</v>
      </c>
      <c r="C17" s="1696"/>
      <c r="D17" s="41">
        <v>11022820</v>
      </c>
      <c r="E17" s="41">
        <f>'부과내역(부과총괄표)2페이지'!E10:G10</f>
        <v>1566125</v>
      </c>
      <c r="F17" s="41"/>
      <c r="G17" s="42">
        <f t="shared" ref="G17:G38" si="1">E17-D17</f>
        <v>-9456695</v>
      </c>
      <c r="H17" s="298" t="s">
        <v>89</v>
      </c>
    </row>
    <row r="18" spans="1:10" s="34" customFormat="1" ht="16.5" customHeight="1">
      <c r="A18" s="49">
        <v>8</v>
      </c>
      <c r="B18" s="1696" t="s">
        <v>83</v>
      </c>
      <c r="C18" s="1696"/>
      <c r="D18" s="41">
        <v>12584750</v>
      </c>
      <c r="E18" s="41">
        <v>16638150</v>
      </c>
      <c r="F18" s="41"/>
      <c r="G18" s="42">
        <f t="shared" si="1"/>
        <v>4053400</v>
      </c>
      <c r="H18" s="298" t="s">
        <v>268</v>
      </c>
    </row>
    <row r="19" spans="1:10" s="34" customFormat="1" ht="16.5" customHeight="1">
      <c r="A19" s="49">
        <v>9</v>
      </c>
      <c r="B19" s="1696" t="s">
        <v>66</v>
      </c>
      <c r="C19" s="1696"/>
      <c r="D19" s="41">
        <v>1207840</v>
      </c>
      <c r="E19" s="41">
        <v>1207840</v>
      </c>
      <c r="F19" s="41"/>
      <c r="G19" s="42">
        <f t="shared" si="1"/>
        <v>0</v>
      </c>
      <c r="H19" s="298"/>
    </row>
    <row r="20" spans="1:10" s="34" customFormat="1" ht="16.5" customHeight="1">
      <c r="A20" s="49">
        <v>10</v>
      </c>
      <c r="B20" s="1696" t="s">
        <v>67</v>
      </c>
      <c r="C20" s="1696"/>
      <c r="D20" s="41">
        <v>1571800</v>
      </c>
      <c r="E20" s="41">
        <v>1571800</v>
      </c>
      <c r="F20" s="41"/>
      <c r="G20" s="42">
        <f t="shared" si="1"/>
        <v>0</v>
      </c>
      <c r="H20" s="298" t="s">
        <v>0</v>
      </c>
    </row>
    <row r="21" spans="1:10" s="34" customFormat="1" ht="16.5" customHeight="1">
      <c r="A21" s="49">
        <v>11</v>
      </c>
      <c r="B21" s="1696" t="s">
        <v>69</v>
      </c>
      <c r="C21" s="1696"/>
      <c r="D21" s="41">
        <v>2612330</v>
      </c>
      <c r="E21" s="41">
        <v>2313250</v>
      </c>
      <c r="F21" s="41"/>
      <c r="G21" s="42">
        <f t="shared" si="1"/>
        <v>-299080</v>
      </c>
      <c r="H21" s="298" t="s">
        <v>84</v>
      </c>
    </row>
    <row r="22" spans="1:10" s="34" customFormat="1" ht="16.5" customHeight="1">
      <c r="A22" s="49">
        <v>12</v>
      </c>
      <c r="B22" s="1696" t="s">
        <v>70</v>
      </c>
      <c r="C22" s="1696"/>
      <c r="D22" s="41">
        <v>1650000</v>
      </c>
      <c r="E22" s="41">
        <v>300000</v>
      </c>
      <c r="F22" s="41"/>
      <c r="G22" s="42">
        <f t="shared" si="1"/>
        <v>-1350000</v>
      </c>
      <c r="H22" s="298" t="s">
        <v>74</v>
      </c>
    </row>
    <row r="23" spans="1:10" s="34" customFormat="1" ht="16.5" customHeight="1">
      <c r="A23" s="49">
        <v>13</v>
      </c>
      <c r="B23" s="1696" t="s">
        <v>71</v>
      </c>
      <c r="C23" s="1696"/>
      <c r="D23" s="41">
        <v>0</v>
      </c>
      <c r="E23" s="41">
        <v>2022200</v>
      </c>
      <c r="F23" s="41"/>
      <c r="G23" s="42">
        <f t="shared" si="1"/>
        <v>2022200</v>
      </c>
      <c r="H23" s="298" t="s">
        <v>269</v>
      </c>
    </row>
    <row r="24" spans="1:10" s="34" customFormat="1" ht="16.5" customHeight="1">
      <c r="A24" s="1704">
        <v>14</v>
      </c>
      <c r="B24" s="1695" t="s">
        <v>85</v>
      </c>
      <c r="C24" s="43" t="s">
        <v>44</v>
      </c>
      <c r="D24" s="41">
        <v>12277640</v>
      </c>
      <c r="E24" s="41">
        <v>12913610</v>
      </c>
      <c r="F24" s="41"/>
      <c r="G24" s="42">
        <f t="shared" si="1"/>
        <v>635970</v>
      </c>
      <c r="H24" s="298" t="s">
        <v>0</v>
      </c>
    </row>
    <row r="25" spans="1:10" s="34" customFormat="1" ht="16.5" customHeight="1">
      <c r="A25" s="1704"/>
      <c r="B25" s="1695"/>
      <c r="C25" s="43" t="s">
        <v>43</v>
      </c>
      <c r="D25" s="41">
        <v>9889600</v>
      </c>
      <c r="E25" s="41">
        <v>13380750</v>
      </c>
      <c r="F25" s="41"/>
      <c r="G25" s="42">
        <f t="shared" si="1"/>
        <v>3491150</v>
      </c>
      <c r="H25" s="298" t="s">
        <v>272</v>
      </c>
    </row>
    <row r="26" spans="1:10" s="34" customFormat="1" ht="16.5" customHeight="1">
      <c r="A26" s="1704"/>
      <c r="B26" s="1695"/>
      <c r="C26" s="43" t="s">
        <v>50</v>
      </c>
      <c r="D26" s="41">
        <v>2425210</v>
      </c>
      <c r="E26" s="41">
        <v>3184610</v>
      </c>
      <c r="F26" s="41"/>
      <c r="G26" s="42">
        <f t="shared" si="1"/>
        <v>759400</v>
      </c>
      <c r="H26" s="298" t="s">
        <v>272</v>
      </c>
    </row>
    <row r="27" spans="1:10" s="34" customFormat="1" ht="16.5" customHeight="1">
      <c r="A27" s="1704"/>
      <c r="B27" s="1695"/>
      <c r="C27" s="43" t="s">
        <v>49</v>
      </c>
      <c r="D27" s="42">
        <v>-214850</v>
      </c>
      <c r="E27" s="41">
        <v>-225690</v>
      </c>
      <c r="F27" s="41"/>
      <c r="G27" s="42">
        <f t="shared" si="1"/>
        <v>-10840</v>
      </c>
      <c r="H27" s="299"/>
      <c r="J27" s="50" t="s">
        <v>76</v>
      </c>
    </row>
    <row r="28" spans="1:10" s="34" customFormat="1" ht="16.5" customHeight="1">
      <c r="A28" s="1704"/>
      <c r="B28" s="1695"/>
      <c r="C28" s="43" t="s">
        <v>62</v>
      </c>
      <c r="D28" s="41">
        <f>SUM(D24:D26)+D27</f>
        <v>24377600</v>
      </c>
      <c r="E28" s="41">
        <f>'부과내역(부과총괄표)2페이지'!E20:G20</f>
        <v>34994980</v>
      </c>
      <c r="F28" s="41"/>
      <c r="G28" s="42">
        <f t="shared" si="1"/>
        <v>10617380</v>
      </c>
      <c r="H28" s="298" t="s">
        <v>75</v>
      </c>
    </row>
    <row r="29" spans="1:10" s="34" customFormat="1" ht="16.5" customHeight="1">
      <c r="A29" s="1704">
        <v>15</v>
      </c>
      <c r="B29" s="1695" t="s">
        <v>63</v>
      </c>
      <c r="C29" s="43" t="s">
        <v>72</v>
      </c>
      <c r="D29" s="41">
        <v>48801570</v>
      </c>
      <c r="E29" s="41">
        <v>47274000</v>
      </c>
      <c r="F29" s="41"/>
      <c r="G29" s="42">
        <f t="shared" si="1"/>
        <v>-1527570</v>
      </c>
      <c r="H29" s="298" t="s">
        <v>0</v>
      </c>
    </row>
    <row r="30" spans="1:10" s="34" customFormat="1" ht="16.5" customHeight="1">
      <c r="A30" s="1704"/>
      <c r="B30" s="1695"/>
      <c r="C30" s="43" t="s">
        <v>41</v>
      </c>
      <c r="D30" s="41">
        <v>1274240</v>
      </c>
      <c r="E30" s="41">
        <v>980100</v>
      </c>
      <c r="F30" s="41"/>
      <c r="G30" s="42">
        <f t="shared" si="1"/>
        <v>-294140</v>
      </c>
      <c r="H30" s="298" t="s">
        <v>272</v>
      </c>
    </row>
    <row r="31" spans="1:10" s="34" customFormat="1" ht="16.5" customHeight="1">
      <c r="A31" s="1704"/>
      <c r="B31" s="1695"/>
      <c r="C31" s="43" t="s">
        <v>40</v>
      </c>
      <c r="D31" s="41">
        <v>2636620</v>
      </c>
      <c r="E31" s="41">
        <v>2629580</v>
      </c>
      <c r="F31" s="41"/>
      <c r="G31" s="42">
        <f t="shared" si="1"/>
        <v>-7040</v>
      </c>
      <c r="H31" s="298" t="s">
        <v>272</v>
      </c>
    </row>
    <row r="32" spans="1:10" s="34" customFormat="1" ht="16.5" customHeight="1">
      <c r="A32" s="1704"/>
      <c r="B32" s="1695"/>
      <c r="C32" s="43" t="s">
        <v>39</v>
      </c>
      <c r="D32" s="41">
        <v>17398230</v>
      </c>
      <c r="E32" s="41">
        <v>15648918</v>
      </c>
      <c r="F32" s="41"/>
      <c r="G32" s="42">
        <f t="shared" si="1"/>
        <v>-1749312</v>
      </c>
      <c r="H32" s="298" t="s">
        <v>272</v>
      </c>
    </row>
    <row r="33" spans="1:10" s="34" customFormat="1" ht="20.25" customHeight="1">
      <c r="A33" s="1704"/>
      <c r="B33" s="1695"/>
      <c r="C33" s="156" t="s">
        <v>57</v>
      </c>
      <c r="D33" s="41">
        <v>657060</v>
      </c>
      <c r="E33" s="41">
        <v>606150</v>
      </c>
      <c r="F33" s="41"/>
      <c r="G33" s="42">
        <f t="shared" si="1"/>
        <v>-50910</v>
      </c>
      <c r="H33" s="298" t="s">
        <v>0</v>
      </c>
    </row>
    <row r="34" spans="1:10" s="34" customFormat="1" ht="16.5" customHeight="1">
      <c r="A34" s="1704"/>
      <c r="B34" s="1695"/>
      <c r="C34" s="43" t="s">
        <v>58</v>
      </c>
      <c r="D34" s="41">
        <v>488580</v>
      </c>
      <c r="E34" s="41">
        <v>388580</v>
      </c>
      <c r="F34" s="41"/>
      <c r="G34" s="42">
        <f t="shared" si="1"/>
        <v>-100000</v>
      </c>
      <c r="H34" s="298"/>
    </row>
    <row r="35" spans="1:10" s="34" customFormat="1" ht="16.5" customHeight="1">
      <c r="A35" s="1704"/>
      <c r="B35" s="1695"/>
      <c r="C35" s="43" t="s">
        <v>86</v>
      </c>
      <c r="D35" s="41">
        <v>425000</v>
      </c>
      <c r="E35" s="41">
        <v>360000</v>
      </c>
      <c r="F35" s="41"/>
      <c r="G35" s="42">
        <f t="shared" si="1"/>
        <v>-65000</v>
      </c>
      <c r="H35" s="298"/>
    </row>
    <row r="36" spans="1:10" s="34" customFormat="1" ht="16.5" customHeight="1">
      <c r="A36" s="1704"/>
      <c r="B36" s="1695"/>
      <c r="C36" s="43" t="s">
        <v>73</v>
      </c>
      <c r="D36" s="41">
        <v>3532500</v>
      </c>
      <c r="E36" s="41">
        <f>'부과내역(부과총괄표)2페이지'!E25:G25</f>
        <v>3460000</v>
      </c>
      <c r="F36" s="41"/>
      <c r="G36" s="42">
        <f t="shared" si="1"/>
        <v>-72500</v>
      </c>
      <c r="H36" s="298" t="s">
        <v>271</v>
      </c>
    </row>
    <row r="37" spans="1:10" s="34" customFormat="1" ht="16.5" customHeight="1">
      <c r="A37" s="1704"/>
      <c r="B37" s="1695"/>
      <c r="C37" s="43" t="s">
        <v>62</v>
      </c>
      <c r="D37" s="41">
        <f>SUM(D29:D36)</f>
        <v>75213800</v>
      </c>
      <c r="E37" s="41">
        <f>'부과내역(부과총괄표)2페이지'!E26:G26</f>
        <v>66853560</v>
      </c>
      <c r="F37" s="41"/>
      <c r="G37" s="42">
        <f t="shared" si="1"/>
        <v>-8360240</v>
      </c>
      <c r="H37" s="298" t="s">
        <v>270</v>
      </c>
    </row>
    <row r="38" spans="1:10" ht="18.75" customHeight="1" thickBot="1">
      <c r="A38" s="1697" t="s">
        <v>47</v>
      </c>
      <c r="B38" s="1698"/>
      <c r="C38" s="1698"/>
      <c r="D38" s="44">
        <f>SUM(D11:D23)+D28+D37</f>
        <v>210928860</v>
      </c>
      <c r="E38" s="134">
        <f>'부과내역(부과총괄표)2페이지'!E27:G27</f>
        <v>213491937</v>
      </c>
      <c r="F38" s="134"/>
      <c r="G38" s="51">
        <f t="shared" si="1"/>
        <v>2563077</v>
      </c>
      <c r="H38" s="52"/>
      <c r="J38" s="137">
        <f>SUM(E11:E23)+E28+E37</f>
        <v>209544295</v>
      </c>
    </row>
    <row r="39" spans="1:10" ht="16.5">
      <c r="A39" s="1702" t="s">
        <v>91</v>
      </c>
      <c r="B39" s="1702"/>
      <c r="C39" s="1702"/>
      <c r="D39" s="1702"/>
      <c r="E39" s="1702"/>
      <c r="F39" s="1702"/>
      <c r="G39" s="1702"/>
    </row>
    <row r="40" spans="1:10" ht="16.5">
      <c r="A40" s="1702" t="s">
        <v>92</v>
      </c>
      <c r="B40" s="1702"/>
      <c r="C40" s="1702"/>
      <c r="D40" s="1702"/>
      <c r="E40" s="1702"/>
      <c r="F40" s="1702"/>
      <c r="G40" s="1702"/>
    </row>
    <row r="41" spans="1:10">
      <c r="A41" s="2" t="s">
        <v>258</v>
      </c>
    </row>
    <row r="42" spans="1:10" ht="27" customHeight="1"/>
    <row r="43" spans="1:10" ht="40.9" customHeight="1"/>
    <row r="44" spans="1:10" ht="27" customHeight="1">
      <c r="A44" s="1628" t="s">
        <v>273</v>
      </c>
      <c r="B44" s="1628"/>
      <c r="C44" s="1628"/>
      <c r="D44" s="1628"/>
      <c r="E44" s="1628"/>
      <c r="F44" s="1628"/>
      <c r="G44" s="1628"/>
      <c r="H44" s="1628"/>
    </row>
    <row r="45" spans="1:10" ht="19.899999999999999" customHeight="1" thickBot="1">
      <c r="A45" s="35" t="s">
        <v>494</v>
      </c>
    </row>
    <row r="46" spans="1:10" ht="40.9" customHeight="1">
      <c r="A46" s="1687" t="s">
        <v>274</v>
      </c>
      <c r="B46" s="1688"/>
      <c r="C46" s="1689"/>
      <c r="D46" s="39" t="s">
        <v>495</v>
      </c>
      <c r="E46" s="39" t="s">
        <v>496</v>
      </c>
      <c r="F46" s="1690" t="s">
        <v>497</v>
      </c>
      <c r="G46" s="1691"/>
      <c r="H46" s="40" t="s">
        <v>61</v>
      </c>
    </row>
    <row r="47" spans="1:10" ht="23.45" customHeight="1">
      <c r="A47" s="1675" t="s">
        <v>80</v>
      </c>
      <c r="B47" s="1676"/>
      <c r="C47" s="1677"/>
      <c r="D47" s="41">
        <v>248890</v>
      </c>
      <c r="E47" s="41">
        <v>246930</v>
      </c>
      <c r="F47" s="399" t="s">
        <v>379</v>
      </c>
      <c r="G47" s="398">
        <v>1960</v>
      </c>
      <c r="H47" s="396" t="s">
        <v>501</v>
      </c>
    </row>
    <row r="48" spans="1:10" ht="23.45" customHeight="1">
      <c r="A48" s="1675" t="s">
        <v>64</v>
      </c>
      <c r="B48" s="1676"/>
      <c r="C48" s="1677"/>
      <c r="D48" s="41">
        <v>221210</v>
      </c>
      <c r="E48" s="41">
        <v>191550</v>
      </c>
      <c r="F48" s="399" t="s">
        <v>379</v>
      </c>
      <c r="G48" s="398">
        <v>29660</v>
      </c>
      <c r="H48" s="396" t="s">
        <v>502</v>
      </c>
    </row>
    <row r="49" spans="1:10" ht="23.45" customHeight="1">
      <c r="A49" s="1675" t="s">
        <v>81</v>
      </c>
      <c r="B49" s="1676"/>
      <c r="C49" s="1677"/>
      <c r="D49" s="41">
        <v>203580</v>
      </c>
      <c r="E49" s="41">
        <v>222605</v>
      </c>
      <c r="F49" s="399" t="s">
        <v>380</v>
      </c>
      <c r="G49" s="398">
        <v>19025</v>
      </c>
      <c r="H49" s="396" t="s">
        <v>503</v>
      </c>
    </row>
    <row r="50" spans="1:10" ht="23.45" customHeight="1">
      <c r="A50" s="1675" t="s">
        <v>82</v>
      </c>
      <c r="B50" s="1676"/>
      <c r="C50" s="1677"/>
      <c r="D50" s="41">
        <v>0</v>
      </c>
      <c r="E50" s="41">
        <v>0</v>
      </c>
      <c r="F50" s="399" t="s">
        <v>141</v>
      </c>
      <c r="G50" s="398">
        <v>0</v>
      </c>
      <c r="H50" s="396" t="s">
        <v>504</v>
      </c>
    </row>
    <row r="51" spans="1:10" ht="23.45" customHeight="1">
      <c r="A51" s="1675" t="s">
        <v>65</v>
      </c>
      <c r="B51" s="1676"/>
      <c r="C51" s="1677"/>
      <c r="D51" s="41">
        <v>0</v>
      </c>
      <c r="E51" s="41">
        <v>0</v>
      </c>
      <c r="F51" s="399" t="s">
        <v>141</v>
      </c>
      <c r="G51" s="398">
        <v>0</v>
      </c>
      <c r="H51" s="396" t="s">
        <v>374</v>
      </c>
    </row>
    <row r="52" spans="1:10" ht="23.45" customHeight="1">
      <c r="A52" s="1675" t="s">
        <v>178</v>
      </c>
      <c r="B52" s="1676"/>
      <c r="C52" s="1677"/>
      <c r="D52" s="41">
        <v>0</v>
      </c>
      <c r="E52" s="41">
        <v>0</v>
      </c>
      <c r="F52" s="399"/>
      <c r="G52" s="398" t="s">
        <v>318</v>
      </c>
      <c r="H52" s="396" t="s">
        <v>267</v>
      </c>
    </row>
    <row r="53" spans="1:10" ht="23.45" customHeight="1">
      <c r="A53" s="1675" t="s">
        <v>68</v>
      </c>
      <c r="B53" s="1676"/>
      <c r="C53" s="1677"/>
      <c r="D53" s="41">
        <v>0</v>
      </c>
      <c r="E53" s="41">
        <v>0</v>
      </c>
      <c r="F53" s="399" t="s">
        <v>141</v>
      </c>
      <c r="G53" s="398" t="s">
        <v>498</v>
      </c>
      <c r="H53" s="396" t="s">
        <v>505</v>
      </c>
    </row>
    <row r="54" spans="1:10" ht="23.45" customHeight="1">
      <c r="A54" s="1675" t="s">
        <v>83</v>
      </c>
      <c r="B54" s="1676"/>
      <c r="C54" s="1677"/>
      <c r="D54" s="41">
        <v>16638150</v>
      </c>
      <c r="E54" s="41">
        <v>16638150</v>
      </c>
      <c r="F54" s="399"/>
      <c r="G54" s="398" t="s">
        <v>318</v>
      </c>
      <c r="H54" s="396" t="s">
        <v>378</v>
      </c>
    </row>
    <row r="55" spans="1:10" ht="23.45" customHeight="1">
      <c r="A55" s="1675" t="s">
        <v>66</v>
      </c>
      <c r="B55" s="1676"/>
      <c r="C55" s="1677"/>
      <c r="D55" s="41">
        <v>0</v>
      </c>
      <c r="E55" s="41">
        <v>0</v>
      </c>
      <c r="F55" s="399" t="s">
        <v>141</v>
      </c>
      <c r="G55" s="398" t="s">
        <v>498</v>
      </c>
      <c r="H55" s="396" t="s">
        <v>376</v>
      </c>
    </row>
    <row r="56" spans="1:10" ht="23.45" customHeight="1">
      <c r="A56" s="1675" t="s">
        <v>67</v>
      </c>
      <c r="B56" s="1676"/>
      <c r="C56" s="1677"/>
      <c r="D56" s="41">
        <v>1571800</v>
      </c>
      <c r="E56" s="41">
        <v>1571800</v>
      </c>
      <c r="F56" s="399"/>
      <c r="G56" s="398" t="s">
        <v>318</v>
      </c>
      <c r="H56" s="396" t="s">
        <v>0</v>
      </c>
    </row>
    <row r="57" spans="1:10" ht="23.45" customHeight="1">
      <c r="A57" s="1675" t="s">
        <v>69</v>
      </c>
      <c r="B57" s="1676"/>
      <c r="C57" s="1677"/>
      <c r="D57" s="41">
        <v>2121490</v>
      </c>
      <c r="E57" s="41">
        <v>2221340</v>
      </c>
      <c r="F57" s="399" t="s">
        <v>380</v>
      </c>
      <c r="G57" s="398">
        <v>99850</v>
      </c>
      <c r="H57" s="396" t="s">
        <v>84</v>
      </c>
    </row>
    <row r="58" spans="1:10" ht="23.45" customHeight="1">
      <c r="A58" s="1675" t="s">
        <v>70</v>
      </c>
      <c r="B58" s="1676"/>
      <c r="C58" s="1677"/>
      <c r="D58" s="41">
        <v>1206940</v>
      </c>
      <c r="E58" s="41">
        <v>1357700</v>
      </c>
      <c r="F58" s="399" t="s">
        <v>380</v>
      </c>
      <c r="G58" s="398">
        <v>150796</v>
      </c>
      <c r="H58" s="396" t="s">
        <v>0</v>
      </c>
    </row>
    <row r="59" spans="1:10" ht="23.45" customHeight="1">
      <c r="A59" s="1681" t="s">
        <v>85</v>
      </c>
      <c r="B59" s="1682"/>
      <c r="C59" s="301" t="s">
        <v>44</v>
      </c>
      <c r="D59" s="41">
        <v>12103920</v>
      </c>
      <c r="E59" s="41">
        <v>10549900</v>
      </c>
      <c r="F59" s="399" t="s">
        <v>379</v>
      </c>
      <c r="G59" s="398">
        <v>1554020</v>
      </c>
      <c r="H59" s="396" t="s">
        <v>75</v>
      </c>
      <c r="J59" s="137">
        <f>E59-D59:D59</f>
        <v>-1554020</v>
      </c>
    </row>
    <row r="60" spans="1:10" ht="23.45" customHeight="1">
      <c r="A60" s="1683"/>
      <c r="B60" s="1684"/>
      <c r="C60" s="301" t="s">
        <v>43</v>
      </c>
      <c r="D60" s="41">
        <v>12533400</v>
      </c>
      <c r="E60" s="41">
        <v>10907100</v>
      </c>
      <c r="F60" s="399" t="s">
        <v>379</v>
      </c>
      <c r="G60" s="398">
        <v>1626300</v>
      </c>
      <c r="H60" s="396" t="s">
        <v>75</v>
      </c>
      <c r="J60" s="137">
        <f t="shared" ref="J60:J72" si="2">E60-D60:D60</f>
        <v>-1626300</v>
      </c>
    </row>
    <row r="61" spans="1:10" ht="23.45" customHeight="1">
      <c r="A61" s="1683"/>
      <c r="B61" s="1684"/>
      <c r="C61" s="301" t="s">
        <v>50</v>
      </c>
      <c r="D61" s="41">
        <v>2687433</v>
      </c>
      <c r="E61" s="41">
        <v>2338720</v>
      </c>
      <c r="F61" s="399" t="s">
        <v>379</v>
      </c>
      <c r="G61" s="398">
        <v>348713</v>
      </c>
      <c r="H61" s="396" t="s">
        <v>75</v>
      </c>
      <c r="J61" s="137">
        <f t="shared" si="2"/>
        <v>-348713</v>
      </c>
    </row>
    <row r="62" spans="1:10" ht="23.45" customHeight="1">
      <c r="A62" s="1683"/>
      <c r="B62" s="1684"/>
      <c r="C62" s="301" t="s">
        <v>49</v>
      </c>
      <c r="D62" s="42">
        <v>-226880</v>
      </c>
      <c r="E62" s="41">
        <v>-226880</v>
      </c>
      <c r="F62" s="399" t="s">
        <v>141</v>
      </c>
      <c r="G62" s="398" t="s">
        <v>498</v>
      </c>
      <c r="H62" s="396" t="s">
        <v>75</v>
      </c>
      <c r="J62" s="137">
        <f t="shared" si="2"/>
        <v>0</v>
      </c>
    </row>
    <row r="63" spans="1:10" ht="23.45" customHeight="1">
      <c r="A63" s="1685"/>
      <c r="B63" s="1686"/>
      <c r="C63" s="301" t="s">
        <v>62</v>
      </c>
      <c r="D63" s="41">
        <f>SUM(D59:D61)+D62</f>
        <v>27097873</v>
      </c>
      <c r="E63" s="41">
        <f>SUM(E59:E61)+E62</f>
        <v>23568840</v>
      </c>
      <c r="F63" s="399" t="s">
        <v>379</v>
      </c>
      <c r="G63" s="398">
        <v>3529033</v>
      </c>
      <c r="H63" s="396" t="s">
        <v>75</v>
      </c>
      <c r="J63" s="137">
        <f t="shared" si="2"/>
        <v>-3529033</v>
      </c>
    </row>
    <row r="64" spans="1:10" ht="23.45" customHeight="1">
      <c r="A64" s="1681" t="s">
        <v>63</v>
      </c>
      <c r="B64" s="1682"/>
      <c r="C64" s="301" t="s">
        <v>72</v>
      </c>
      <c r="D64" s="41">
        <v>50082850</v>
      </c>
      <c r="E64" s="41">
        <v>38346350</v>
      </c>
      <c r="F64" s="399" t="s">
        <v>499</v>
      </c>
      <c r="G64" s="398">
        <v>11736500</v>
      </c>
      <c r="H64" s="396" t="s">
        <v>75</v>
      </c>
      <c r="J64" s="137">
        <f t="shared" si="2"/>
        <v>-11736500</v>
      </c>
    </row>
    <row r="65" spans="1:10" ht="23.45" customHeight="1">
      <c r="A65" s="1683"/>
      <c r="B65" s="1684"/>
      <c r="C65" s="301" t="s">
        <v>41</v>
      </c>
      <c r="D65" s="41">
        <v>1158960</v>
      </c>
      <c r="E65" s="41">
        <v>1034220</v>
      </c>
      <c r="F65" s="399" t="s">
        <v>500</v>
      </c>
      <c r="G65" s="398">
        <v>124740</v>
      </c>
      <c r="H65" s="396" t="s">
        <v>75</v>
      </c>
      <c r="J65" s="137">
        <f t="shared" si="2"/>
        <v>-124740</v>
      </c>
    </row>
    <row r="66" spans="1:10" ht="23.45" customHeight="1">
      <c r="A66" s="1683"/>
      <c r="B66" s="1684"/>
      <c r="C66" s="301" t="s">
        <v>40</v>
      </c>
      <c r="D66" s="41">
        <v>2643580</v>
      </c>
      <c r="E66" s="41">
        <v>2491300</v>
      </c>
      <c r="F66" s="399" t="s">
        <v>379</v>
      </c>
      <c r="G66" s="398">
        <v>152280</v>
      </c>
      <c r="H66" s="396" t="s">
        <v>75</v>
      </c>
      <c r="J66" s="137">
        <f t="shared" si="2"/>
        <v>-152280</v>
      </c>
    </row>
    <row r="67" spans="1:10" ht="23.45" customHeight="1">
      <c r="A67" s="1683"/>
      <c r="B67" s="1684"/>
      <c r="C67" s="301" t="s">
        <v>39</v>
      </c>
      <c r="D67" s="41">
        <v>19086258</v>
      </c>
      <c r="E67" s="41">
        <v>12642180</v>
      </c>
      <c r="F67" s="399" t="s">
        <v>500</v>
      </c>
      <c r="G67" s="398">
        <v>6444078</v>
      </c>
      <c r="H67" s="1692" t="s">
        <v>369</v>
      </c>
      <c r="J67" s="137">
        <f t="shared" si="2"/>
        <v>-6444078</v>
      </c>
    </row>
    <row r="68" spans="1:10" ht="23.45" customHeight="1">
      <c r="A68" s="1683"/>
      <c r="B68" s="1684"/>
      <c r="C68" s="156" t="s">
        <v>57</v>
      </c>
      <c r="D68" s="41">
        <v>591450</v>
      </c>
      <c r="E68" s="41">
        <v>502730</v>
      </c>
      <c r="F68" s="399" t="s">
        <v>379</v>
      </c>
      <c r="G68" s="398">
        <v>88720</v>
      </c>
      <c r="H68" s="1693"/>
      <c r="J68" s="137">
        <f t="shared" si="2"/>
        <v>-88720</v>
      </c>
    </row>
    <row r="69" spans="1:10" ht="23.45" customHeight="1">
      <c r="A69" s="1683"/>
      <c r="B69" s="1684"/>
      <c r="C69" s="301" t="s">
        <v>58</v>
      </c>
      <c r="D69" s="41">
        <v>499570</v>
      </c>
      <c r="E69" s="41">
        <v>499570</v>
      </c>
      <c r="F69" s="399"/>
      <c r="G69" s="398" t="s">
        <v>318</v>
      </c>
      <c r="H69" s="1693"/>
      <c r="J69" s="137">
        <f t="shared" si="2"/>
        <v>0</v>
      </c>
    </row>
    <row r="70" spans="1:10" ht="23.45" customHeight="1">
      <c r="A70" s="1683"/>
      <c r="B70" s="1684"/>
      <c r="C70" s="301" t="s">
        <v>86</v>
      </c>
      <c r="D70" s="41">
        <v>720000</v>
      </c>
      <c r="E70" s="41">
        <v>550000</v>
      </c>
      <c r="F70" s="399" t="s">
        <v>500</v>
      </c>
      <c r="G70" s="398">
        <v>170000</v>
      </c>
      <c r="H70" s="1694"/>
      <c r="J70" s="137">
        <f t="shared" si="2"/>
        <v>-170000</v>
      </c>
    </row>
    <row r="71" spans="1:10" ht="23.45" customHeight="1">
      <c r="A71" s="1683"/>
      <c r="B71" s="1684"/>
      <c r="C71" s="301" t="s">
        <v>73</v>
      </c>
      <c r="D71" s="41">
        <v>3517500</v>
      </c>
      <c r="E71" s="41">
        <v>3520000</v>
      </c>
      <c r="F71" s="399" t="s">
        <v>380</v>
      </c>
      <c r="G71" s="398">
        <v>2500</v>
      </c>
      <c r="H71" s="396" t="s">
        <v>377</v>
      </c>
      <c r="J71" s="137">
        <f t="shared" si="2"/>
        <v>2500</v>
      </c>
    </row>
    <row r="72" spans="1:10" ht="23.45" customHeight="1" thickBot="1">
      <c r="A72" s="1683"/>
      <c r="B72" s="1684"/>
      <c r="C72" s="400" t="s">
        <v>62</v>
      </c>
      <c r="D72" s="401">
        <v>76489148</v>
      </c>
      <c r="E72" s="401">
        <v>58034050</v>
      </c>
      <c r="F72" s="402" t="s">
        <v>500</v>
      </c>
      <c r="G72" s="403">
        <v>18455098</v>
      </c>
      <c r="H72" s="404" t="s">
        <v>0</v>
      </c>
      <c r="J72" s="137">
        <f t="shared" si="2"/>
        <v>-18455098</v>
      </c>
    </row>
    <row r="73" spans="1:10" ht="23.45" customHeight="1" thickBot="1">
      <c r="A73" s="1673" t="s">
        <v>47</v>
      </c>
      <c r="B73" s="1674"/>
      <c r="C73" s="1674"/>
      <c r="D73" s="406">
        <f>SUM(D47:D58)+D63+D72</f>
        <v>125799081</v>
      </c>
      <c r="E73" s="406">
        <f>SUM(E47:E58)+E63+E72</f>
        <v>104052965</v>
      </c>
      <c r="F73" s="407" t="s">
        <v>379</v>
      </c>
      <c r="G73" s="408">
        <v>21746116</v>
      </c>
      <c r="H73" s="405"/>
    </row>
    <row r="74" spans="1:10" ht="27" customHeight="1"/>
    <row r="75" spans="1:10" ht="39" customHeight="1">
      <c r="A75" s="1628" t="s">
        <v>273</v>
      </c>
      <c r="B75" s="1628"/>
      <c r="C75" s="1628"/>
      <c r="D75" s="1628"/>
      <c r="E75" s="1628"/>
      <c r="F75" s="1628"/>
      <c r="G75" s="1628"/>
      <c r="H75" s="1628"/>
    </row>
    <row r="76" spans="1:10" ht="20.25" thickBot="1">
      <c r="A76" s="35" t="s">
        <v>366</v>
      </c>
    </row>
    <row r="77" spans="1:10" ht="25.5">
      <c r="A77" s="1687" t="s">
        <v>274</v>
      </c>
      <c r="B77" s="1688"/>
      <c r="C77" s="1689"/>
      <c r="D77" s="39" t="s">
        <v>367</v>
      </c>
      <c r="E77" s="39" t="s">
        <v>368</v>
      </c>
      <c r="F77" s="397"/>
      <c r="G77" s="47" t="s">
        <v>88</v>
      </c>
      <c r="H77" s="40" t="s">
        <v>61</v>
      </c>
    </row>
    <row r="78" spans="1:10" ht="23.45" customHeight="1">
      <c r="A78" s="1675" t="s">
        <v>80</v>
      </c>
      <c r="B78" s="1676"/>
      <c r="C78" s="1677"/>
      <c r="D78" s="41">
        <v>30821080</v>
      </c>
      <c r="E78" s="41">
        <v>248890</v>
      </c>
      <c r="F78" s="41"/>
      <c r="G78" s="42">
        <f t="shared" ref="G78:G105" si="3">E78-D78</f>
        <v>-30572190</v>
      </c>
      <c r="H78" s="396" t="s">
        <v>370</v>
      </c>
    </row>
    <row r="79" spans="1:10" ht="23.45" customHeight="1">
      <c r="A79" s="1675" t="s">
        <v>64</v>
      </c>
      <c r="B79" s="1676"/>
      <c r="C79" s="1677"/>
      <c r="D79" s="41">
        <v>26633880</v>
      </c>
      <c r="E79" s="41">
        <v>221210</v>
      </c>
      <c r="F79" s="41"/>
      <c r="G79" s="42">
        <f t="shared" si="3"/>
        <v>-26412670</v>
      </c>
      <c r="H79" s="396" t="s">
        <v>371</v>
      </c>
    </row>
    <row r="80" spans="1:10" ht="23.45" customHeight="1">
      <c r="A80" s="1675" t="s">
        <v>81</v>
      </c>
      <c r="B80" s="1676"/>
      <c r="C80" s="1677"/>
      <c r="D80" s="41">
        <v>24511580</v>
      </c>
      <c r="E80" s="41">
        <v>203580</v>
      </c>
      <c r="F80" s="41"/>
      <c r="G80" s="42">
        <f t="shared" si="3"/>
        <v>-24308000</v>
      </c>
      <c r="H80" s="396" t="s">
        <v>372</v>
      </c>
    </row>
    <row r="81" spans="1:8" ht="23.45" customHeight="1">
      <c r="A81" s="1675" t="s">
        <v>82</v>
      </c>
      <c r="B81" s="1676"/>
      <c r="C81" s="1677"/>
      <c r="D81" s="41">
        <v>980000</v>
      </c>
      <c r="E81" s="41">
        <v>0</v>
      </c>
      <c r="F81" s="41"/>
      <c r="G81" s="42">
        <f t="shared" si="3"/>
        <v>-980000</v>
      </c>
      <c r="H81" s="396" t="s">
        <v>373</v>
      </c>
    </row>
    <row r="82" spans="1:8" ht="23.45" customHeight="1">
      <c r="A82" s="1675" t="s">
        <v>65</v>
      </c>
      <c r="B82" s="1676"/>
      <c r="C82" s="1677"/>
      <c r="D82" s="41">
        <v>1978000</v>
      </c>
      <c r="E82" s="41">
        <v>0</v>
      </c>
      <c r="F82" s="41"/>
      <c r="G82" s="42">
        <f t="shared" si="3"/>
        <v>-1978000</v>
      </c>
      <c r="H82" s="396" t="s">
        <v>374</v>
      </c>
    </row>
    <row r="83" spans="1:8" ht="23.45" customHeight="1">
      <c r="A83" s="1675" t="s">
        <v>178</v>
      </c>
      <c r="B83" s="1676"/>
      <c r="C83" s="1677"/>
      <c r="D83" s="41">
        <v>0</v>
      </c>
      <c r="E83" s="41">
        <v>0</v>
      </c>
      <c r="F83" s="41"/>
      <c r="G83" s="42">
        <f t="shared" si="3"/>
        <v>0</v>
      </c>
      <c r="H83" s="396" t="s">
        <v>267</v>
      </c>
    </row>
    <row r="84" spans="1:8" ht="23.45" customHeight="1">
      <c r="A84" s="1675" t="s">
        <v>68</v>
      </c>
      <c r="B84" s="1676"/>
      <c r="C84" s="1677"/>
      <c r="D84" s="41">
        <v>3437600</v>
      </c>
      <c r="E84" s="41">
        <v>0</v>
      </c>
      <c r="F84" s="41"/>
      <c r="G84" s="42">
        <f t="shared" si="3"/>
        <v>-3437600</v>
      </c>
      <c r="H84" s="396" t="s">
        <v>375</v>
      </c>
    </row>
    <row r="85" spans="1:8" ht="23.45" customHeight="1">
      <c r="A85" s="1675" t="s">
        <v>83</v>
      </c>
      <c r="B85" s="1676"/>
      <c r="C85" s="1677"/>
      <c r="D85" s="41">
        <v>16638150</v>
      </c>
      <c r="E85" s="41">
        <v>16638150</v>
      </c>
      <c r="F85" s="41"/>
      <c r="G85" s="42">
        <f t="shared" si="3"/>
        <v>0</v>
      </c>
      <c r="H85" s="396" t="s">
        <v>378</v>
      </c>
    </row>
    <row r="86" spans="1:8" ht="23.45" customHeight="1">
      <c r="A86" s="1675" t="s">
        <v>66</v>
      </c>
      <c r="B86" s="1676"/>
      <c r="C86" s="1677"/>
      <c r="D86" s="41">
        <v>1207840</v>
      </c>
      <c r="E86" s="41">
        <v>0</v>
      </c>
      <c r="F86" s="41"/>
      <c r="G86" s="42">
        <f t="shared" si="3"/>
        <v>-1207840</v>
      </c>
      <c r="H86" s="396" t="s">
        <v>376</v>
      </c>
    </row>
    <row r="87" spans="1:8" ht="23.45" customHeight="1">
      <c r="A87" s="1675" t="s">
        <v>67</v>
      </c>
      <c r="B87" s="1676"/>
      <c r="C87" s="1677"/>
      <c r="D87" s="41">
        <v>1571800</v>
      </c>
      <c r="E87" s="41">
        <v>1571800</v>
      </c>
      <c r="F87" s="41"/>
      <c r="G87" s="42">
        <f t="shared" si="3"/>
        <v>0</v>
      </c>
      <c r="H87" s="396" t="s">
        <v>0</v>
      </c>
    </row>
    <row r="88" spans="1:8" ht="23.45" customHeight="1">
      <c r="A88" s="1675" t="s">
        <v>69</v>
      </c>
      <c r="B88" s="1676"/>
      <c r="C88" s="1677"/>
      <c r="D88" s="41">
        <v>2290690</v>
      </c>
      <c r="E88" s="41">
        <v>2121490</v>
      </c>
      <c r="F88" s="41"/>
      <c r="G88" s="42">
        <f t="shared" si="3"/>
        <v>-169200</v>
      </c>
      <c r="H88" s="396" t="s">
        <v>84</v>
      </c>
    </row>
    <row r="89" spans="1:8" ht="23.45" customHeight="1">
      <c r="A89" s="1675" t="s">
        <v>70</v>
      </c>
      <c r="B89" s="1676"/>
      <c r="C89" s="1677"/>
      <c r="D89" s="41">
        <v>0</v>
      </c>
      <c r="E89" s="41">
        <v>1206904</v>
      </c>
      <c r="F89" s="41"/>
      <c r="G89" s="42">
        <f t="shared" si="3"/>
        <v>1206904</v>
      </c>
      <c r="H89" s="396" t="s">
        <v>0</v>
      </c>
    </row>
    <row r="90" spans="1:8" ht="23.45" customHeight="1">
      <c r="A90" s="1699" t="s">
        <v>71</v>
      </c>
      <c r="B90" s="1700"/>
      <c r="C90" s="1701"/>
      <c r="D90" s="41">
        <v>1002500</v>
      </c>
      <c r="E90" s="41">
        <v>0</v>
      </c>
      <c r="F90" s="41"/>
      <c r="G90" s="42">
        <f t="shared" si="3"/>
        <v>-1002500</v>
      </c>
      <c r="H90" s="396" t="s">
        <v>276</v>
      </c>
    </row>
    <row r="91" spans="1:8" ht="23.45" customHeight="1">
      <c r="A91" s="1681" t="s">
        <v>85</v>
      </c>
      <c r="B91" s="1682"/>
      <c r="C91" s="301" t="s">
        <v>44</v>
      </c>
      <c r="D91" s="41">
        <v>13205180</v>
      </c>
      <c r="E91" s="41">
        <v>12103920</v>
      </c>
      <c r="F91" s="41"/>
      <c r="G91" s="42">
        <f t="shared" si="3"/>
        <v>-1101260</v>
      </c>
      <c r="H91" s="396" t="s">
        <v>75</v>
      </c>
    </row>
    <row r="92" spans="1:8" ht="23.45" customHeight="1">
      <c r="A92" s="1683"/>
      <c r="B92" s="1684"/>
      <c r="C92" s="301" t="s">
        <v>43</v>
      </c>
      <c r="D92" s="41">
        <v>13688660</v>
      </c>
      <c r="E92" s="41">
        <v>12533400</v>
      </c>
      <c r="F92" s="41"/>
      <c r="G92" s="42">
        <f t="shared" si="3"/>
        <v>-1155260</v>
      </c>
      <c r="H92" s="396" t="s">
        <v>75</v>
      </c>
    </row>
    <row r="93" spans="1:8" ht="23.45" customHeight="1">
      <c r="A93" s="1683"/>
      <c r="B93" s="1684"/>
      <c r="C93" s="301" t="s">
        <v>50</v>
      </c>
      <c r="D93" s="41">
        <v>3250050</v>
      </c>
      <c r="E93" s="41">
        <v>2687430</v>
      </c>
      <c r="F93" s="41"/>
      <c r="G93" s="42">
        <f t="shared" si="3"/>
        <v>-562620</v>
      </c>
      <c r="H93" s="396" t="s">
        <v>75</v>
      </c>
    </row>
    <row r="94" spans="1:8" ht="23.45" customHeight="1">
      <c r="A94" s="1683"/>
      <c r="B94" s="1684"/>
      <c r="C94" s="301" t="s">
        <v>49</v>
      </c>
      <c r="D94" s="42">
        <v>-231060</v>
      </c>
      <c r="E94" s="41">
        <v>-226880</v>
      </c>
      <c r="F94" s="41"/>
      <c r="G94" s="42">
        <f t="shared" si="3"/>
        <v>4180</v>
      </c>
      <c r="H94" s="396" t="s">
        <v>75</v>
      </c>
    </row>
    <row r="95" spans="1:8" ht="23.45" customHeight="1">
      <c r="A95" s="1685"/>
      <c r="B95" s="1686"/>
      <c r="C95" s="301" t="s">
        <v>62</v>
      </c>
      <c r="D95" s="41">
        <f>SUM(D91:D93)+D94</f>
        <v>29912830</v>
      </c>
      <c r="E95" s="41">
        <f>SUM(E91:E93)+E94</f>
        <v>27097870</v>
      </c>
      <c r="F95" s="41"/>
      <c r="G95" s="42">
        <f t="shared" si="3"/>
        <v>-2814960</v>
      </c>
      <c r="H95" s="396" t="s">
        <v>75</v>
      </c>
    </row>
    <row r="96" spans="1:8" ht="23.45" customHeight="1">
      <c r="A96" s="1681" t="s">
        <v>63</v>
      </c>
      <c r="B96" s="1682"/>
      <c r="C96" s="301" t="s">
        <v>72</v>
      </c>
      <c r="D96" s="41">
        <v>48893950</v>
      </c>
      <c r="E96" s="41">
        <v>50082850</v>
      </c>
      <c r="F96" s="41"/>
      <c r="G96" s="42">
        <f t="shared" si="3"/>
        <v>1188900</v>
      </c>
      <c r="H96" s="396" t="s">
        <v>75</v>
      </c>
    </row>
    <row r="97" spans="1:10" ht="23.45" customHeight="1">
      <c r="A97" s="1683"/>
      <c r="B97" s="1684"/>
      <c r="C97" s="301" t="s">
        <v>41</v>
      </c>
      <c r="D97" s="41">
        <v>1114080</v>
      </c>
      <c r="E97" s="41">
        <v>1158960</v>
      </c>
      <c r="F97" s="41"/>
      <c r="G97" s="42">
        <f t="shared" si="3"/>
        <v>44880</v>
      </c>
      <c r="H97" s="396" t="s">
        <v>75</v>
      </c>
    </row>
    <row r="98" spans="1:10" ht="23.45" customHeight="1">
      <c r="A98" s="1683"/>
      <c r="B98" s="1684"/>
      <c r="C98" s="301" t="s">
        <v>40</v>
      </c>
      <c r="D98" s="41">
        <v>2727760</v>
      </c>
      <c r="E98" s="41">
        <v>2643580</v>
      </c>
      <c r="F98" s="41"/>
      <c r="G98" s="42">
        <f t="shared" si="3"/>
        <v>-84180</v>
      </c>
      <c r="H98" s="396" t="s">
        <v>75</v>
      </c>
    </row>
    <row r="99" spans="1:10" ht="23.45" customHeight="1">
      <c r="A99" s="1683"/>
      <c r="B99" s="1684"/>
      <c r="C99" s="301" t="s">
        <v>39</v>
      </c>
      <c r="D99" s="41">
        <v>14080098</v>
      </c>
      <c r="E99" s="41">
        <v>17275238</v>
      </c>
      <c r="F99" s="41"/>
      <c r="G99" s="42">
        <f t="shared" si="3"/>
        <v>3195140</v>
      </c>
      <c r="H99" s="1692" t="s">
        <v>369</v>
      </c>
    </row>
    <row r="100" spans="1:10" ht="23.45" customHeight="1">
      <c r="A100" s="1683"/>
      <c r="B100" s="1684"/>
      <c r="C100" s="156" t="s">
        <v>57</v>
      </c>
      <c r="D100" s="41">
        <v>618240</v>
      </c>
      <c r="E100" s="41">
        <v>591450</v>
      </c>
      <c r="F100" s="41"/>
      <c r="G100" s="42">
        <f t="shared" si="3"/>
        <v>-26790</v>
      </c>
      <c r="H100" s="1693"/>
    </row>
    <row r="101" spans="1:10" ht="23.45" customHeight="1">
      <c r="A101" s="1683"/>
      <c r="B101" s="1684"/>
      <c r="C101" s="301" t="s">
        <v>58</v>
      </c>
      <c r="D101" s="41">
        <v>499570</v>
      </c>
      <c r="E101" s="41">
        <v>499570</v>
      </c>
      <c r="F101" s="41"/>
      <c r="G101" s="42">
        <f t="shared" si="3"/>
        <v>0</v>
      </c>
      <c r="H101" s="1693"/>
    </row>
    <row r="102" spans="1:10" ht="23.45" customHeight="1">
      <c r="A102" s="1683"/>
      <c r="B102" s="1684"/>
      <c r="C102" s="301" t="s">
        <v>86</v>
      </c>
      <c r="D102" s="41">
        <v>0</v>
      </c>
      <c r="E102" s="41">
        <v>720000</v>
      </c>
      <c r="F102" s="41"/>
      <c r="G102" s="42">
        <f t="shared" si="3"/>
        <v>720000</v>
      </c>
      <c r="H102" s="1694"/>
    </row>
    <row r="103" spans="1:10" ht="23.45" customHeight="1">
      <c r="A103" s="1683"/>
      <c r="B103" s="1684"/>
      <c r="C103" s="301" t="s">
        <v>73</v>
      </c>
      <c r="D103" s="41">
        <v>3525000</v>
      </c>
      <c r="E103" s="41">
        <v>3517500</v>
      </c>
      <c r="F103" s="41"/>
      <c r="G103" s="42">
        <f t="shared" si="3"/>
        <v>-7500</v>
      </c>
      <c r="H103" s="396" t="s">
        <v>377</v>
      </c>
    </row>
    <row r="104" spans="1:10" ht="23.45" customHeight="1">
      <c r="A104" s="1685"/>
      <c r="B104" s="1686"/>
      <c r="C104" s="301" t="s">
        <v>62</v>
      </c>
      <c r="D104" s="41">
        <f>SUM(D96:D103)</f>
        <v>71458698</v>
      </c>
      <c r="E104" s="41">
        <v>76489148</v>
      </c>
      <c r="F104" s="41"/>
      <c r="G104" s="42">
        <f t="shared" si="3"/>
        <v>5030450</v>
      </c>
      <c r="H104" s="396" t="s">
        <v>0</v>
      </c>
    </row>
    <row r="105" spans="1:10" ht="23.45" customHeight="1" thickBot="1">
      <c r="A105" s="1697" t="s">
        <v>47</v>
      </c>
      <c r="B105" s="1698"/>
      <c r="C105" s="1698"/>
      <c r="D105" s="44">
        <f>SUM(D78:D90)+D95+D104</f>
        <v>212444648</v>
      </c>
      <c r="E105" s="44">
        <f>SUM(E78:E90)+E95+E104</f>
        <v>125799042</v>
      </c>
      <c r="F105" s="44"/>
      <c r="G105" s="42">
        <f t="shared" si="3"/>
        <v>-86645606</v>
      </c>
      <c r="H105" s="52"/>
    </row>
    <row r="107" spans="1:10" ht="40.9" customHeight="1">
      <c r="A107" s="1628" t="s">
        <v>273</v>
      </c>
      <c r="B107" s="1628"/>
      <c r="C107" s="1628"/>
      <c r="D107" s="1628"/>
      <c r="E107" s="1628"/>
      <c r="F107" s="1628"/>
      <c r="G107" s="1628"/>
      <c r="H107" s="1628"/>
    </row>
    <row r="108" spans="1:10" ht="20.25" thickBot="1">
      <c r="A108" s="35" t="s">
        <v>508</v>
      </c>
    </row>
    <row r="109" spans="1:10" ht="25.5">
      <c r="A109" s="1687" t="s">
        <v>274</v>
      </c>
      <c r="B109" s="1688"/>
      <c r="C109" s="1689"/>
      <c r="D109" s="39" t="s">
        <v>509</v>
      </c>
      <c r="E109" s="39" t="s">
        <v>510</v>
      </c>
      <c r="F109" s="1690" t="s">
        <v>497</v>
      </c>
      <c r="G109" s="1691"/>
      <c r="H109" s="40" t="s">
        <v>61</v>
      </c>
    </row>
    <row r="110" spans="1:10" ht="26.45" customHeight="1">
      <c r="A110" s="1675" t="s">
        <v>80</v>
      </c>
      <c r="B110" s="1676"/>
      <c r="C110" s="1677"/>
      <c r="D110" s="41">
        <v>246930</v>
      </c>
      <c r="E110" s="41">
        <v>250050</v>
      </c>
      <c r="F110" s="399" t="s">
        <v>380</v>
      </c>
      <c r="G110" s="398">
        <v>3120</v>
      </c>
      <c r="H110" s="396" t="s">
        <v>512</v>
      </c>
      <c r="J110" s="137">
        <f>SUM(E110-D110)</f>
        <v>3120</v>
      </c>
    </row>
    <row r="111" spans="1:10" ht="26.45" customHeight="1">
      <c r="A111" s="1675" t="s">
        <v>64</v>
      </c>
      <c r="B111" s="1676"/>
      <c r="C111" s="1677"/>
      <c r="D111" s="41">
        <v>191550</v>
      </c>
      <c r="E111" s="41">
        <v>24721310</v>
      </c>
      <c r="F111" s="399" t="s">
        <v>380</v>
      </c>
      <c r="G111" s="398">
        <v>24529760</v>
      </c>
      <c r="H111" s="396" t="s">
        <v>515</v>
      </c>
      <c r="J111" s="137">
        <f t="shared" ref="J111:J134" si="4">SUM(E111-D111)</f>
        <v>24529760</v>
      </c>
    </row>
    <row r="112" spans="1:10" ht="26.45" customHeight="1">
      <c r="A112" s="1675" t="s">
        <v>81</v>
      </c>
      <c r="B112" s="1676"/>
      <c r="C112" s="1677"/>
      <c r="D112" s="41">
        <v>222605</v>
      </c>
      <c r="E112" s="41">
        <v>26794667</v>
      </c>
      <c r="F112" s="399" t="s">
        <v>380</v>
      </c>
      <c r="G112" s="398">
        <v>26572062</v>
      </c>
      <c r="H112" s="396" t="s">
        <v>141</v>
      </c>
      <c r="J112" s="137">
        <f t="shared" si="4"/>
        <v>26572062</v>
      </c>
    </row>
    <row r="113" spans="1:12" ht="26.45" customHeight="1">
      <c r="A113" s="1675" t="s">
        <v>82</v>
      </c>
      <c r="B113" s="1676"/>
      <c r="C113" s="1677"/>
      <c r="D113" s="41">
        <v>0</v>
      </c>
      <c r="E113" s="41">
        <v>0</v>
      </c>
      <c r="F113" s="399" t="s">
        <v>141</v>
      </c>
      <c r="G113" s="398">
        <v>0</v>
      </c>
      <c r="H113" s="396" t="s">
        <v>504</v>
      </c>
      <c r="J113" s="137">
        <f t="shared" si="4"/>
        <v>0</v>
      </c>
    </row>
    <row r="114" spans="1:12" ht="26.45" customHeight="1">
      <c r="A114" s="1675" t="s">
        <v>65</v>
      </c>
      <c r="B114" s="1676"/>
      <c r="C114" s="1677"/>
      <c r="D114" s="41">
        <v>0</v>
      </c>
      <c r="E114" s="41">
        <v>0</v>
      </c>
      <c r="F114" s="399" t="s">
        <v>141</v>
      </c>
      <c r="G114" s="398">
        <v>0</v>
      </c>
      <c r="H114" s="396" t="s">
        <v>374</v>
      </c>
      <c r="J114" s="137">
        <f t="shared" si="4"/>
        <v>0</v>
      </c>
    </row>
    <row r="115" spans="1:12" ht="26.45" customHeight="1">
      <c r="A115" s="1675" t="s">
        <v>178</v>
      </c>
      <c r="B115" s="1676"/>
      <c r="C115" s="1677"/>
      <c r="D115" s="41">
        <v>0</v>
      </c>
      <c r="E115" s="41">
        <v>0</v>
      </c>
      <c r="F115" s="399"/>
      <c r="G115" s="398" t="s">
        <v>141</v>
      </c>
      <c r="H115" s="396" t="s">
        <v>513</v>
      </c>
      <c r="J115" s="137">
        <f t="shared" si="4"/>
        <v>0</v>
      </c>
    </row>
    <row r="116" spans="1:12" ht="26.45" customHeight="1">
      <c r="A116" s="1675" t="s">
        <v>68</v>
      </c>
      <c r="B116" s="1676"/>
      <c r="C116" s="1677"/>
      <c r="D116" s="41">
        <v>0</v>
      </c>
      <c r="E116" s="41">
        <v>0</v>
      </c>
      <c r="F116" s="399" t="s">
        <v>141</v>
      </c>
      <c r="G116" s="398" t="s">
        <v>141</v>
      </c>
      <c r="H116" s="396" t="s">
        <v>514</v>
      </c>
      <c r="J116" s="137">
        <f t="shared" si="4"/>
        <v>0</v>
      </c>
    </row>
    <row r="117" spans="1:12" ht="26.45" customHeight="1">
      <c r="A117" s="1675" t="s">
        <v>83</v>
      </c>
      <c r="B117" s="1676"/>
      <c r="C117" s="1677"/>
      <c r="D117" s="41">
        <v>16638150</v>
      </c>
      <c r="E117" s="41">
        <v>16638150</v>
      </c>
      <c r="F117" s="399"/>
      <c r="G117" s="398" t="s">
        <v>141</v>
      </c>
      <c r="H117" s="396" t="s">
        <v>268</v>
      </c>
      <c r="J117" s="137">
        <f t="shared" si="4"/>
        <v>0</v>
      </c>
    </row>
    <row r="118" spans="1:12" ht="26.45" customHeight="1">
      <c r="A118" s="1675" t="s">
        <v>66</v>
      </c>
      <c r="B118" s="1676"/>
      <c r="C118" s="1677"/>
      <c r="D118" s="41">
        <v>0</v>
      </c>
      <c r="E118" s="41">
        <v>0</v>
      </c>
      <c r="F118" s="399" t="s">
        <v>141</v>
      </c>
      <c r="G118" s="398" t="s">
        <v>141</v>
      </c>
      <c r="H118" s="396" t="s">
        <v>376</v>
      </c>
      <c r="J118" s="137">
        <f t="shared" si="4"/>
        <v>0</v>
      </c>
    </row>
    <row r="119" spans="1:12" ht="26.45" customHeight="1">
      <c r="A119" s="1675" t="s">
        <v>67</v>
      </c>
      <c r="B119" s="1676"/>
      <c r="C119" s="1677"/>
      <c r="D119" s="41">
        <v>1571800</v>
      </c>
      <c r="E119" s="41">
        <v>1571800</v>
      </c>
      <c r="F119" s="399" t="s">
        <v>511</v>
      </c>
      <c r="G119" s="398" t="s">
        <v>511</v>
      </c>
      <c r="H119" s="396" t="s">
        <v>0</v>
      </c>
      <c r="J119" s="137">
        <f t="shared" si="4"/>
        <v>0</v>
      </c>
    </row>
    <row r="120" spans="1:12" ht="26.45" customHeight="1">
      <c r="A120" s="1675" t="s">
        <v>69</v>
      </c>
      <c r="B120" s="1676"/>
      <c r="C120" s="1677"/>
      <c r="D120" s="41">
        <v>2221340</v>
      </c>
      <c r="E120" s="41">
        <v>2186720</v>
      </c>
      <c r="F120" s="399" t="s">
        <v>379</v>
      </c>
      <c r="G120" s="398">
        <v>34620</v>
      </c>
      <c r="H120" s="396" t="s">
        <v>84</v>
      </c>
      <c r="J120" s="137">
        <f t="shared" si="4"/>
        <v>-34620</v>
      </c>
    </row>
    <row r="121" spans="1:12" ht="26.45" customHeight="1">
      <c r="A121" s="1675" t="s">
        <v>70</v>
      </c>
      <c r="B121" s="1676"/>
      <c r="C121" s="1677"/>
      <c r="D121" s="41">
        <v>1357700</v>
      </c>
      <c r="E121" s="41">
        <v>1193000</v>
      </c>
      <c r="F121" s="399" t="s">
        <v>379</v>
      </c>
      <c r="G121" s="398">
        <v>164700</v>
      </c>
      <c r="H121" s="396" t="s">
        <v>0</v>
      </c>
      <c r="J121" s="137">
        <f t="shared" si="4"/>
        <v>-164700</v>
      </c>
    </row>
    <row r="122" spans="1:12" ht="26.45" customHeight="1">
      <c r="A122" s="1681" t="s">
        <v>85</v>
      </c>
      <c r="B122" s="1682"/>
      <c r="C122" s="301" t="s">
        <v>44</v>
      </c>
      <c r="D122" s="41">
        <v>10549900</v>
      </c>
      <c r="E122" s="41">
        <v>12491350</v>
      </c>
      <c r="F122" s="399" t="s">
        <v>380</v>
      </c>
      <c r="G122" s="398">
        <v>1941450</v>
      </c>
      <c r="H122" s="396" t="s">
        <v>75</v>
      </c>
      <c r="J122" s="137">
        <f t="shared" si="4"/>
        <v>1941450</v>
      </c>
    </row>
    <row r="123" spans="1:12" ht="26.45" customHeight="1">
      <c r="A123" s="1683"/>
      <c r="B123" s="1684"/>
      <c r="C123" s="301" t="s">
        <v>43</v>
      </c>
      <c r="D123" s="41">
        <v>10907100</v>
      </c>
      <c r="E123" s="41">
        <v>12938850</v>
      </c>
      <c r="F123" s="399" t="s">
        <v>380</v>
      </c>
      <c r="G123" s="398">
        <v>2031750</v>
      </c>
      <c r="H123" s="396" t="s">
        <v>75</v>
      </c>
      <c r="J123" s="137">
        <f t="shared" si="4"/>
        <v>2031750</v>
      </c>
    </row>
    <row r="124" spans="1:12" ht="26.45" customHeight="1">
      <c r="A124" s="1683"/>
      <c r="B124" s="1684"/>
      <c r="C124" s="301" t="s">
        <v>50</v>
      </c>
      <c r="D124" s="41">
        <v>2338720</v>
      </c>
      <c r="E124" s="41">
        <v>2774370</v>
      </c>
      <c r="F124" s="399" t="s">
        <v>380</v>
      </c>
      <c r="G124" s="398">
        <v>435650</v>
      </c>
      <c r="H124" s="396" t="s">
        <v>75</v>
      </c>
      <c r="J124" s="137">
        <f t="shared" si="4"/>
        <v>435650</v>
      </c>
    </row>
    <row r="125" spans="1:12" ht="26.45" customHeight="1">
      <c r="A125" s="1683"/>
      <c r="B125" s="1684"/>
      <c r="C125" s="301" t="s">
        <v>49</v>
      </c>
      <c r="D125" s="42">
        <v>-226880</v>
      </c>
      <c r="E125" s="41">
        <v>-226880</v>
      </c>
      <c r="F125" s="399" t="s">
        <v>141</v>
      </c>
      <c r="G125" s="398" t="s">
        <v>141</v>
      </c>
      <c r="H125" s="396" t="s">
        <v>75</v>
      </c>
      <c r="J125" s="137">
        <f t="shared" si="4"/>
        <v>0</v>
      </c>
    </row>
    <row r="126" spans="1:12" ht="26.45" customHeight="1">
      <c r="A126" s="1685"/>
      <c r="B126" s="1686"/>
      <c r="C126" s="301" t="s">
        <v>62</v>
      </c>
      <c r="D126" s="41">
        <f>SUM(D122:D124)+D125</f>
        <v>23568840</v>
      </c>
      <c r="E126" s="41">
        <f>SUM(E122:E124)+E125</f>
        <v>27977690</v>
      </c>
      <c r="F126" s="399" t="s">
        <v>380</v>
      </c>
      <c r="G126" s="398">
        <v>4408850</v>
      </c>
      <c r="H126" s="396" t="s">
        <v>75</v>
      </c>
      <c r="J126" s="137">
        <f t="shared" si="4"/>
        <v>4408850</v>
      </c>
    </row>
    <row r="127" spans="1:12" ht="26.45" customHeight="1">
      <c r="A127" s="1681" t="s">
        <v>63</v>
      </c>
      <c r="B127" s="1682"/>
      <c r="C127" s="301" t="s">
        <v>72</v>
      </c>
      <c r="D127" s="41">
        <v>38346350</v>
      </c>
      <c r="E127" s="41">
        <v>40549360</v>
      </c>
      <c r="F127" s="399" t="s">
        <v>380</v>
      </c>
      <c r="G127" s="398">
        <v>2203010</v>
      </c>
      <c r="H127" s="396" t="s">
        <v>75</v>
      </c>
      <c r="J127" s="137">
        <f t="shared" si="4"/>
        <v>2203010</v>
      </c>
      <c r="L127" s="137">
        <f>SUM(J127:J134)</f>
        <v>5811260</v>
      </c>
    </row>
    <row r="128" spans="1:12" ht="26.45" customHeight="1">
      <c r="A128" s="1683"/>
      <c r="B128" s="1684"/>
      <c r="C128" s="301" t="s">
        <v>41</v>
      </c>
      <c r="D128" s="41">
        <v>1034220</v>
      </c>
      <c r="E128" s="41">
        <v>918940</v>
      </c>
      <c r="F128" s="399" t="s">
        <v>379</v>
      </c>
      <c r="G128" s="398">
        <v>115280</v>
      </c>
      <c r="H128" s="396" t="s">
        <v>75</v>
      </c>
      <c r="J128" s="137">
        <f t="shared" si="4"/>
        <v>-115280</v>
      </c>
    </row>
    <row r="129" spans="1:10" ht="26.45" customHeight="1">
      <c r="A129" s="1683"/>
      <c r="B129" s="1684"/>
      <c r="C129" s="301" t="s">
        <v>40</v>
      </c>
      <c r="D129" s="41">
        <v>2491300</v>
      </c>
      <c r="E129" s="41">
        <v>2668800</v>
      </c>
      <c r="F129" s="399" t="s">
        <v>380</v>
      </c>
      <c r="G129" s="398">
        <v>177500</v>
      </c>
      <c r="H129" s="396" t="s">
        <v>75</v>
      </c>
      <c r="J129" s="137">
        <f t="shared" si="4"/>
        <v>177500</v>
      </c>
    </row>
    <row r="130" spans="1:10" ht="26.45" customHeight="1">
      <c r="A130" s="1683"/>
      <c r="B130" s="1684"/>
      <c r="C130" s="301" t="s">
        <v>39</v>
      </c>
      <c r="D130" s="41">
        <v>12642180</v>
      </c>
      <c r="E130" s="41">
        <v>16438660</v>
      </c>
      <c r="F130" s="399" t="s">
        <v>380</v>
      </c>
      <c r="G130" s="398">
        <v>3796480</v>
      </c>
      <c r="H130" s="1692" t="s">
        <v>369</v>
      </c>
      <c r="J130" s="137">
        <f t="shared" si="4"/>
        <v>3796480</v>
      </c>
    </row>
    <row r="131" spans="1:10" ht="26.45" customHeight="1">
      <c r="A131" s="1683"/>
      <c r="B131" s="1684"/>
      <c r="C131" s="156" t="s">
        <v>57</v>
      </c>
      <c r="D131" s="41">
        <v>502730</v>
      </c>
      <c r="E131" s="41">
        <v>439780</v>
      </c>
      <c r="F131" s="399" t="s">
        <v>379</v>
      </c>
      <c r="G131" s="398">
        <v>62950</v>
      </c>
      <c r="H131" s="1693"/>
      <c r="J131" s="137">
        <f t="shared" si="4"/>
        <v>-62950</v>
      </c>
    </row>
    <row r="132" spans="1:10" ht="26.45" customHeight="1">
      <c r="A132" s="1683"/>
      <c r="B132" s="1684"/>
      <c r="C132" s="301" t="s">
        <v>58</v>
      </c>
      <c r="D132" s="41">
        <v>499570</v>
      </c>
      <c r="E132" s="41">
        <v>499570</v>
      </c>
      <c r="F132" s="399"/>
      <c r="G132" s="398" t="s">
        <v>141</v>
      </c>
      <c r="H132" s="1693"/>
      <c r="J132" s="137">
        <f t="shared" si="4"/>
        <v>0</v>
      </c>
    </row>
    <row r="133" spans="1:10" ht="26.45" customHeight="1">
      <c r="A133" s="1683"/>
      <c r="B133" s="1684"/>
      <c r="C133" s="301" t="s">
        <v>86</v>
      </c>
      <c r="D133" s="41">
        <v>550000</v>
      </c>
      <c r="E133" s="41">
        <v>360000</v>
      </c>
      <c r="F133" s="399" t="s">
        <v>379</v>
      </c>
      <c r="G133" s="398">
        <v>190000</v>
      </c>
      <c r="H133" s="1694"/>
      <c r="J133" s="137">
        <f t="shared" si="4"/>
        <v>-190000</v>
      </c>
    </row>
    <row r="134" spans="1:10" ht="26.45" customHeight="1">
      <c r="A134" s="1683"/>
      <c r="B134" s="1684"/>
      <c r="C134" s="301" t="s">
        <v>73</v>
      </c>
      <c r="D134" s="41">
        <v>3520000</v>
      </c>
      <c r="E134" s="41">
        <v>3522500</v>
      </c>
      <c r="F134" s="399" t="s">
        <v>380</v>
      </c>
      <c r="G134" s="398">
        <v>2500</v>
      </c>
      <c r="H134" s="396" t="s">
        <v>377</v>
      </c>
      <c r="J134" s="137">
        <f t="shared" si="4"/>
        <v>2500</v>
      </c>
    </row>
    <row r="135" spans="1:10" ht="26.45" customHeight="1" thickBot="1">
      <c r="A135" s="1683"/>
      <c r="B135" s="1684"/>
      <c r="C135" s="400" t="s">
        <v>62</v>
      </c>
      <c r="D135" s="401">
        <v>58034050</v>
      </c>
      <c r="E135" s="401">
        <v>64098260</v>
      </c>
      <c r="F135" s="402" t="s">
        <v>380</v>
      </c>
      <c r="G135" s="403">
        <v>6064210</v>
      </c>
      <c r="H135" s="404" t="s">
        <v>0</v>
      </c>
      <c r="J135" s="137">
        <f>SUM(J127:J134)</f>
        <v>5811260</v>
      </c>
    </row>
    <row r="136" spans="1:10" ht="26.45" customHeight="1" thickBot="1">
      <c r="A136" s="1673" t="s">
        <v>47</v>
      </c>
      <c r="B136" s="1674"/>
      <c r="C136" s="1674"/>
      <c r="D136" s="406">
        <f>SUM(D110:D121)+D126+D135</f>
        <v>104052965</v>
      </c>
      <c r="E136" s="406">
        <f>SUM(E110:E121)+E126+E135</f>
        <v>165431647</v>
      </c>
      <c r="F136" s="407" t="s">
        <v>380</v>
      </c>
      <c r="G136" s="408">
        <v>61378682</v>
      </c>
      <c r="H136" s="405"/>
      <c r="J136" s="137">
        <f>SUM(J110:J135)</f>
        <v>71345842</v>
      </c>
    </row>
    <row r="137" spans="1:10" ht="21" customHeight="1"/>
    <row r="138" spans="1:10" ht="42.6" customHeight="1">
      <c r="A138" s="1628" t="s">
        <v>273</v>
      </c>
      <c r="B138" s="1628"/>
      <c r="C138" s="1628"/>
      <c r="D138" s="1628"/>
      <c r="E138" s="1628"/>
      <c r="F138" s="1628"/>
      <c r="G138" s="1628"/>
      <c r="H138" s="1628"/>
    </row>
    <row r="139" spans="1:10" ht="20.25" thickBot="1">
      <c r="A139" s="35" t="s">
        <v>549</v>
      </c>
    </row>
    <row r="140" spans="1:10" ht="25.5">
      <c r="A140" s="1687" t="s">
        <v>274</v>
      </c>
      <c r="B140" s="1688"/>
      <c r="C140" s="1689"/>
      <c r="D140" s="39" t="s">
        <v>550</v>
      </c>
      <c r="E140" s="39" t="s">
        <v>551</v>
      </c>
      <c r="F140" s="1690" t="s">
        <v>497</v>
      </c>
      <c r="G140" s="1691"/>
      <c r="H140" s="40" t="s">
        <v>61</v>
      </c>
    </row>
    <row r="141" spans="1:10" ht="27.6" customHeight="1">
      <c r="A141" s="1675" t="s">
        <v>80</v>
      </c>
      <c r="B141" s="1676"/>
      <c r="C141" s="1677"/>
      <c r="D141" s="41">
        <v>250050</v>
      </c>
      <c r="E141" s="41">
        <v>30360060</v>
      </c>
      <c r="F141" s="399" t="s">
        <v>380</v>
      </c>
      <c r="G141" s="398">
        <f>J141</f>
        <v>30110010</v>
      </c>
      <c r="H141" s="396" t="s">
        <v>512</v>
      </c>
      <c r="J141" s="137">
        <f>SUM(E141-D141)</f>
        <v>30110010</v>
      </c>
    </row>
    <row r="142" spans="1:10" ht="27.6" customHeight="1">
      <c r="A142" s="1675" t="s">
        <v>64</v>
      </c>
      <c r="B142" s="1676"/>
      <c r="C142" s="1677"/>
      <c r="D142" s="41">
        <v>24721310</v>
      </c>
      <c r="E142" s="41">
        <v>26922900</v>
      </c>
      <c r="F142" s="399" t="s">
        <v>380</v>
      </c>
      <c r="G142" s="398">
        <f t="shared" ref="G142:G164" si="5">J142</f>
        <v>2201590</v>
      </c>
      <c r="H142" s="396" t="s">
        <v>515</v>
      </c>
      <c r="J142" s="137">
        <f t="shared" ref="J142:J165" si="6">SUM(E142-D142)</f>
        <v>2201590</v>
      </c>
    </row>
    <row r="143" spans="1:10" ht="27.6" customHeight="1">
      <c r="A143" s="1675" t="s">
        <v>81</v>
      </c>
      <c r="B143" s="1676"/>
      <c r="C143" s="1677"/>
      <c r="D143" s="41">
        <v>26794667</v>
      </c>
      <c r="E143" s="41">
        <v>26746427</v>
      </c>
      <c r="F143" s="399" t="s">
        <v>379</v>
      </c>
      <c r="G143" s="398">
        <v>48240</v>
      </c>
      <c r="H143" s="396" t="s">
        <v>141</v>
      </c>
      <c r="J143" s="137">
        <f t="shared" si="6"/>
        <v>-48240</v>
      </c>
    </row>
    <row r="144" spans="1:10" ht="27.6" customHeight="1">
      <c r="A144" s="1675" t="s">
        <v>82</v>
      </c>
      <c r="B144" s="1676"/>
      <c r="C144" s="1677"/>
      <c r="D144" s="41">
        <v>0</v>
      </c>
      <c r="E144" s="41">
        <v>642510</v>
      </c>
      <c r="F144" s="399" t="s">
        <v>380</v>
      </c>
      <c r="G144" s="398">
        <f t="shared" si="5"/>
        <v>642510</v>
      </c>
      <c r="H144" s="396" t="s">
        <v>504</v>
      </c>
      <c r="J144" s="137">
        <f t="shared" si="6"/>
        <v>642510</v>
      </c>
    </row>
    <row r="145" spans="1:10" ht="27.6" customHeight="1">
      <c r="A145" s="1675" t="s">
        <v>65</v>
      </c>
      <c r="B145" s="1676"/>
      <c r="C145" s="1677"/>
      <c r="D145" s="41">
        <v>0</v>
      </c>
      <c r="E145" s="41">
        <v>1978000</v>
      </c>
      <c r="F145" s="399" t="s">
        <v>380</v>
      </c>
      <c r="G145" s="398">
        <f t="shared" si="5"/>
        <v>1978000</v>
      </c>
      <c r="H145" s="396" t="s">
        <v>374</v>
      </c>
      <c r="J145" s="137">
        <f t="shared" si="6"/>
        <v>1978000</v>
      </c>
    </row>
    <row r="146" spans="1:10" ht="27.6" customHeight="1">
      <c r="A146" s="1675" t="s">
        <v>178</v>
      </c>
      <c r="B146" s="1676"/>
      <c r="C146" s="1677"/>
      <c r="D146" s="41">
        <v>0</v>
      </c>
      <c r="E146" s="41">
        <v>458326</v>
      </c>
      <c r="F146" s="399" t="s">
        <v>380</v>
      </c>
      <c r="G146" s="398">
        <f t="shared" si="5"/>
        <v>458326</v>
      </c>
      <c r="H146" s="396" t="s">
        <v>513</v>
      </c>
      <c r="J146" s="137">
        <f t="shared" si="6"/>
        <v>458326</v>
      </c>
    </row>
    <row r="147" spans="1:10" ht="27.6" customHeight="1">
      <c r="A147" s="1675" t="s">
        <v>68</v>
      </c>
      <c r="B147" s="1676"/>
      <c r="C147" s="1677"/>
      <c r="D147" s="41">
        <v>0</v>
      </c>
      <c r="E147" s="41">
        <v>1272580</v>
      </c>
      <c r="F147" s="399" t="s">
        <v>380</v>
      </c>
      <c r="G147" s="398">
        <f t="shared" si="5"/>
        <v>1272580</v>
      </c>
      <c r="H147" s="396" t="s">
        <v>514</v>
      </c>
      <c r="J147" s="137">
        <f t="shared" si="6"/>
        <v>1272580</v>
      </c>
    </row>
    <row r="148" spans="1:10" ht="27.6" customHeight="1">
      <c r="A148" s="1675" t="s">
        <v>83</v>
      </c>
      <c r="B148" s="1676"/>
      <c r="C148" s="1677"/>
      <c r="D148" s="41">
        <v>16638150</v>
      </c>
      <c r="E148" s="41">
        <v>16638150</v>
      </c>
      <c r="F148" s="399"/>
      <c r="G148" s="398">
        <f t="shared" si="5"/>
        <v>0</v>
      </c>
      <c r="H148" s="396" t="s">
        <v>268</v>
      </c>
      <c r="J148" s="137">
        <f t="shared" si="6"/>
        <v>0</v>
      </c>
    </row>
    <row r="149" spans="1:10" ht="27.6" customHeight="1">
      <c r="A149" s="1675" t="s">
        <v>66</v>
      </c>
      <c r="B149" s="1676"/>
      <c r="C149" s="1677"/>
      <c r="D149" s="41">
        <v>0</v>
      </c>
      <c r="E149" s="41">
        <v>1207840</v>
      </c>
      <c r="F149" s="399" t="s">
        <v>380</v>
      </c>
      <c r="G149" s="398">
        <f t="shared" si="5"/>
        <v>1207840</v>
      </c>
      <c r="H149" s="396" t="s">
        <v>376</v>
      </c>
      <c r="J149" s="137">
        <f t="shared" si="6"/>
        <v>1207840</v>
      </c>
    </row>
    <row r="150" spans="1:10" ht="27.6" customHeight="1">
      <c r="A150" s="1675" t="s">
        <v>67</v>
      </c>
      <c r="B150" s="1676"/>
      <c r="C150" s="1677"/>
      <c r="D150" s="41">
        <v>1571800</v>
      </c>
      <c r="E150" s="41">
        <v>1571800</v>
      </c>
      <c r="F150" s="399" t="s">
        <v>511</v>
      </c>
      <c r="G150" s="398">
        <f t="shared" si="5"/>
        <v>0</v>
      </c>
      <c r="H150" s="396" t="s">
        <v>0</v>
      </c>
      <c r="J150" s="137">
        <f t="shared" si="6"/>
        <v>0</v>
      </c>
    </row>
    <row r="151" spans="1:10" ht="27.6" customHeight="1">
      <c r="A151" s="1675" t="s">
        <v>69</v>
      </c>
      <c r="B151" s="1676"/>
      <c r="C151" s="1677"/>
      <c r="D151" s="41">
        <v>2186720</v>
      </c>
      <c r="E151" s="41">
        <v>2457230</v>
      </c>
      <c r="F151" s="399" t="s">
        <v>380</v>
      </c>
      <c r="G151" s="398">
        <f t="shared" si="5"/>
        <v>270510</v>
      </c>
      <c r="H151" s="396" t="s">
        <v>84</v>
      </c>
      <c r="J151" s="137">
        <f t="shared" si="6"/>
        <v>270510</v>
      </c>
    </row>
    <row r="152" spans="1:10" ht="27.6" customHeight="1">
      <c r="A152" s="1675" t="s">
        <v>70</v>
      </c>
      <c r="B152" s="1676"/>
      <c r="C152" s="1677"/>
      <c r="D152" s="41">
        <v>1193000</v>
      </c>
      <c r="E152" s="41">
        <v>1181800</v>
      </c>
      <c r="F152" s="399" t="s">
        <v>379</v>
      </c>
      <c r="G152" s="398">
        <v>11200</v>
      </c>
      <c r="H152" s="396" t="s">
        <v>0</v>
      </c>
      <c r="J152" s="137">
        <f t="shared" si="6"/>
        <v>-11200</v>
      </c>
    </row>
    <row r="153" spans="1:10" ht="27.6" customHeight="1">
      <c r="A153" s="1681" t="s">
        <v>85</v>
      </c>
      <c r="B153" s="1682"/>
      <c r="C153" s="301" t="s">
        <v>44</v>
      </c>
      <c r="D153" s="41">
        <v>12491350</v>
      </c>
      <c r="E153" s="41">
        <v>12352890</v>
      </c>
      <c r="F153" s="399" t="s">
        <v>379</v>
      </c>
      <c r="G153" s="398">
        <v>138460</v>
      </c>
      <c r="H153" s="396" t="s">
        <v>75</v>
      </c>
      <c r="J153" s="137">
        <f t="shared" si="6"/>
        <v>-138460</v>
      </c>
    </row>
    <row r="154" spans="1:10" ht="27.6" customHeight="1">
      <c r="A154" s="1683"/>
      <c r="B154" s="1684"/>
      <c r="C154" s="301" t="s">
        <v>43</v>
      </c>
      <c r="D154" s="41">
        <v>12938850</v>
      </c>
      <c r="E154" s="41">
        <v>12793950</v>
      </c>
      <c r="F154" s="399" t="s">
        <v>379</v>
      </c>
      <c r="G154" s="398">
        <v>144900</v>
      </c>
      <c r="H154" s="396" t="s">
        <v>75</v>
      </c>
      <c r="J154" s="137">
        <f t="shared" si="6"/>
        <v>-144900</v>
      </c>
    </row>
    <row r="155" spans="1:10" ht="27.6" customHeight="1">
      <c r="A155" s="1683"/>
      <c r="B155" s="1684"/>
      <c r="C155" s="301" t="s">
        <v>50</v>
      </c>
      <c r="D155" s="41">
        <v>2774370</v>
      </c>
      <c r="E155" s="41">
        <v>2743300</v>
      </c>
      <c r="F155" s="399" t="s">
        <v>379</v>
      </c>
      <c r="G155" s="398">
        <v>31070</v>
      </c>
      <c r="H155" s="396" t="s">
        <v>75</v>
      </c>
      <c r="J155" s="137">
        <f t="shared" si="6"/>
        <v>-31070</v>
      </c>
    </row>
    <row r="156" spans="1:10" ht="27.6" customHeight="1">
      <c r="A156" s="1683"/>
      <c r="B156" s="1684"/>
      <c r="C156" s="301" t="s">
        <v>49</v>
      </c>
      <c r="D156" s="42">
        <v>-226880</v>
      </c>
      <c r="E156" s="41">
        <v>-226880</v>
      </c>
      <c r="F156" s="399" t="s">
        <v>141</v>
      </c>
      <c r="G156" s="398">
        <f t="shared" si="5"/>
        <v>0</v>
      </c>
      <c r="H156" s="396" t="s">
        <v>75</v>
      </c>
      <c r="J156" s="137">
        <f t="shared" si="6"/>
        <v>0</v>
      </c>
    </row>
    <row r="157" spans="1:10" ht="27.6" customHeight="1">
      <c r="A157" s="1685"/>
      <c r="B157" s="1686"/>
      <c r="C157" s="301" t="s">
        <v>62</v>
      </c>
      <c r="D157" s="41">
        <f>SUM(D153:D155)+D156</f>
        <v>27977690</v>
      </c>
      <c r="E157" s="41">
        <f>SUM(E153:E155)+E156</f>
        <v>27663260</v>
      </c>
      <c r="F157" s="399" t="s">
        <v>379</v>
      </c>
      <c r="G157" s="398">
        <v>314430</v>
      </c>
      <c r="H157" s="396" t="s">
        <v>75</v>
      </c>
      <c r="J157" s="137">
        <f t="shared" si="6"/>
        <v>-314430</v>
      </c>
    </row>
    <row r="158" spans="1:10" ht="27.6" customHeight="1">
      <c r="A158" s="1681" t="s">
        <v>63</v>
      </c>
      <c r="B158" s="1682"/>
      <c r="C158" s="301" t="s">
        <v>72</v>
      </c>
      <c r="D158" s="41">
        <v>40549360</v>
      </c>
      <c r="E158" s="41">
        <v>38418140</v>
      </c>
      <c r="F158" s="399" t="s">
        <v>379</v>
      </c>
      <c r="G158" s="398">
        <v>2131220</v>
      </c>
      <c r="H158" s="396" t="s">
        <v>75</v>
      </c>
      <c r="J158" s="137">
        <f t="shared" si="6"/>
        <v>-2131220</v>
      </c>
    </row>
    <row r="159" spans="1:10" ht="27.6" customHeight="1">
      <c r="A159" s="1683"/>
      <c r="B159" s="1684"/>
      <c r="C159" s="301" t="s">
        <v>41</v>
      </c>
      <c r="D159" s="41">
        <v>918940</v>
      </c>
      <c r="E159" s="41">
        <v>817080</v>
      </c>
      <c r="F159" s="399" t="s">
        <v>379</v>
      </c>
      <c r="G159" s="398">
        <v>101860</v>
      </c>
      <c r="H159" s="396" t="s">
        <v>75</v>
      </c>
      <c r="J159" s="137">
        <f t="shared" si="6"/>
        <v>-101860</v>
      </c>
    </row>
    <row r="160" spans="1:10" ht="27.6" customHeight="1">
      <c r="A160" s="1683"/>
      <c r="B160" s="1684"/>
      <c r="C160" s="301" t="s">
        <v>40</v>
      </c>
      <c r="D160" s="41">
        <v>2668800</v>
      </c>
      <c r="E160" s="41">
        <v>2631540</v>
      </c>
      <c r="F160" s="399" t="s">
        <v>379</v>
      </c>
      <c r="G160" s="398">
        <v>37260</v>
      </c>
      <c r="H160" s="396" t="s">
        <v>75</v>
      </c>
      <c r="J160" s="137">
        <f t="shared" si="6"/>
        <v>-37260</v>
      </c>
    </row>
    <row r="161" spans="1:10" ht="27.6" customHeight="1">
      <c r="A161" s="1683"/>
      <c r="B161" s="1684"/>
      <c r="C161" s="301" t="s">
        <v>39</v>
      </c>
      <c r="D161" s="41">
        <v>16438660</v>
      </c>
      <c r="E161" s="41">
        <v>13177130</v>
      </c>
      <c r="F161" s="399" t="s">
        <v>379</v>
      </c>
      <c r="G161" s="398">
        <v>3261530</v>
      </c>
      <c r="H161" s="1692" t="s">
        <v>369</v>
      </c>
      <c r="J161" s="137">
        <f t="shared" si="6"/>
        <v>-3261530</v>
      </c>
    </row>
    <row r="162" spans="1:10" ht="27.6" customHeight="1">
      <c r="A162" s="1683"/>
      <c r="B162" s="1684"/>
      <c r="C162" s="156" t="s">
        <v>57</v>
      </c>
      <c r="D162" s="41">
        <v>439780</v>
      </c>
      <c r="E162" s="41">
        <v>449910</v>
      </c>
      <c r="F162" s="399" t="s">
        <v>380</v>
      </c>
      <c r="G162" s="398">
        <f t="shared" si="5"/>
        <v>10130</v>
      </c>
      <c r="H162" s="1693"/>
      <c r="J162" s="137">
        <f t="shared" si="6"/>
        <v>10130</v>
      </c>
    </row>
    <row r="163" spans="1:10" ht="27.6" customHeight="1">
      <c r="A163" s="1683"/>
      <c r="B163" s="1684"/>
      <c r="C163" s="301" t="s">
        <v>58</v>
      </c>
      <c r="D163" s="41">
        <v>499570</v>
      </c>
      <c r="E163" s="41">
        <v>499570</v>
      </c>
      <c r="F163" s="399"/>
      <c r="G163" s="398">
        <f t="shared" si="5"/>
        <v>0</v>
      </c>
      <c r="H163" s="1693"/>
      <c r="J163" s="137">
        <f t="shared" si="6"/>
        <v>0</v>
      </c>
    </row>
    <row r="164" spans="1:10" ht="27.6" customHeight="1">
      <c r="A164" s="1683"/>
      <c r="B164" s="1684"/>
      <c r="C164" s="301" t="s">
        <v>86</v>
      </c>
      <c r="D164" s="41">
        <v>360000</v>
      </c>
      <c r="E164" s="41">
        <v>450000</v>
      </c>
      <c r="F164" s="399" t="s">
        <v>380</v>
      </c>
      <c r="G164" s="398">
        <f t="shared" si="5"/>
        <v>90000</v>
      </c>
      <c r="H164" s="1694"/>
      <c r="J164" s="137">
        <f t="shared" si="6"/>
        <v>90000</v>
      </c>
    </row>
    <row r="165" spans="1:10" ht="27.6" customHeight="1">
      <c r="A165" s="1683"/>
      <c r="B165" s="1684"/>
      <c r="C165" s="301" t="s">
        <v>73</v>
      </c>
      <c r="D165" s="41">
        <v>3522500</v>
      </c>
      <c r="E165" s="41">
        <v>3512500</v>
      </c>
      <c r="F165" s="399" t="s">
        <v>379</v>
      </c>
      <c r="G165" s="398">
        <v>10000</v>
      </c>
      <c r="H165" s="396" t="s">
        <v>377</v>
      </c>
      <c r="J165" s="137">
        <f t="shared" si="6"/>
        <v>-10000</v>
      </c>
    </row>
    <row r="166" spans="1:10" ht="27.6" customHeight="1" thickBot="1">
      <c r="A166" s="1683"/>
      <c r="B166" s="1684"/>
      <c r="C166" s="400" t="s">
        <v>62</v>
      </c>
      <c r="D166" s="401">
        <v>64098260</v>
      </c>
      <c r="E166" s="401">
        <v>58556390</v>
      </c>
      <c r="F166" s="402" t="s">
        <v>379</v>
      </c>
      <c r="G166" s="398">
        <v>5541870</v>
      </c>
      <c r="H166" s="404" t="s">
        <v>0</v>
      </c>
      <c r="J166" s="137">
        <f>SUM(J158:J165)</f>
        <v>-5441740</v>
      </c>
    </row>
    <row r="167" spans="1:10" ht="27.6" customHeight="1" thickBot="1">
      <c r="A167" s="1673" t="s">
        <v>47</v>
      </c>
      <c r="B167" s="1674"/>
      <c r="C167" s="1674"/>
      <c r="D167" s="406">
        <f>SUM(D141:D152)+D157+D166</f>
        <v>165431647</v>
      </c>
      <c r="E167" s="406">
        <f>SUM(E141:E152)+E157+E166</f>
        <v>197657273</v>
      </c>
      <c r="F167" s="407" t="s">
        <v>380</v>
      </c>
      <c r="G167" s="408">
        <v>32225626</v>
      </c>
      <c r="H167" s="405"/>
      <c r="J167" s="137">
        <f>SUM(J141:J166)</f>
        <v>26569586</v>
      </c>
    </row>
    <row r="168" spans="1:10" ht="35.450000000000003" customHeight="1">
      <c r="A168" s="536"/>
      <c r="B168" s="536"/>
      <c r="C168" s="536"/>
      <c r="D168" s="537"/>
      <c r="E168" s="537"/>
      <c r="F168" s="538"/>
      <c r="G168" s="539"/>
      <c r="H168" s="540"/>
      <c r="J168" s="137"/>
    </row>
    <row r="169" spans="1:10" ht="37.9" customHeight="1">
      <c r="A169" s="1628" t="s">
        <v>273</v>
      </c>
      <c r="B169" s="1628"/>
      <c r="C169" s="1628"/>
      <c r="D169" s="1628"/>
      <c r="E169" s="1628"/>
      <c r="F169" s="1628"/>
      <c r="G169" s="1628"/>
      <c r="H169" s="1628"/>
    </row>
    <row r="170" spans="1:10" ht="20.25" thickBot="1">
      <c r="A170" s="35" t="s">
        <v>576</v>
      </c>
    </row>
    <row r="171" spans="1:10" ht="25.5">
      <c r="A171" s="1687" t="s">
        <v>274</v>
      </c>
      <c r="B171" s="1688"/>
      <c r="C171" s="1689"/>
      <c r="D171" s="39" t="s">
        <v>577</v>
      </c>
      <c r="E171" s="39" t="s">
        <v>578</v>
      </c>
      <c r="F171" s="1690" t="s">
        <v>497</v>
      </c>
      <c r="G171" s="1691"/>
      <c r="H171" s="40" t="s">
        <v>61</v>
      </c>
    </row>
    <row r="172" spans="1:10" ht="25.15" customHeight="1">
      <c r="A172" s="1675" t="s">
        <v>80</v>
      </c>
      <c r="B172" s="1676"/>
      <c r="C172" s="1677"/>
      <c r="D172" s="41">
        <v>30360060</v>
      </c>
      <c r="E172" s="41">
        <v>31669530</v>
      </c>
      <c r="F172" s="399" t="s">
        <v>380</v>
      </c>
      <c r="G172" s="398">
        <f>J172</f>
        <v>1309470</v>
      </c>
      <c r="H172" s="396" t="s">
        <v>579</v>
      </c>
      <c r="J172" s="137">
        <f>SUM(E172-D172)</f>
        <v>1309470</v>
      </c>
    </row>
    <row r="173" spans="1:10" ht="25.15" customHeight="1">
      <c r="A173" s="1675" t="s">
        <v>64</v>
      </c>
      <c r="B173" s="1676"/>
      <c r="C173" s="1677"/>
      <c r="D173" s="41">
        <v>26922900</v>
      </c>
      <c r="E173" s="41">
        <v>26953930</v>
      </c>
      <c r="F173" s="399" t="s">
        <v>380</v>
      </c>
      <c r="G173" s="398">
        <f>J173</f>
        <v>31030</v>
      </c>
      <c r="H173" s="396" t="s">
        <v>583</v>
      </c>
      <c r="J173" s="137">
        <f t="shared" ref="J173:J196" si="7">SUM(E173-D173)</f>
        <v>31030</v>
      </c>
    </row>
    <row r="174" spans="1:10" ht="25.15" customHeight="1">
      <c r="A174" s="1675" t="s">
        <v>81</v>
      </c>
      <c r="B174" s="1676"/>
      <c r="C174" s="1677"/>
      <c r="D174" s="41">
        <v>26746427</v>
      </c>
      <c r="E174" s="41">
        <v>26746477</v>
      </c>
      <c r="F174" s="399" t="s">
        <v>380</v>
      </c>
      <c r="G174" s="398">
        <f>J174</f>
        <v>50</v>
      </c>
      <c r="H174" s="396" t="s">
        <v>0</v>
      </c>
      <c r="J174" s="137">
        <f t="shared" si="7"/>
        <v>50</v>
      </c>
    </row>
    <row r="175" spans="1:10" ht="25.15" customHeight="1">
      <c r="A175" s="1675" t="s">
        <v>82</v>
      </c>
      <c r="B175" s="1676"/>
      <c r="C175" s="1677"/>
      <c r="D175" s="41">
        <v>642510</v>
      </c>
      <c r="E175" s="41">
        <v>642510</v>
      </c>
      <c r="F175" s="399" t="s">
        <v>0</v>
      </c>
      <c r="G175" s="398">
        <f t="shared" ref="G175:G196" si="8">J175</f>
        <v>0</v>
      </c>
      <c r="H175" s="396" t="s">
        <v>0</v>
      </c>
      <c r="J175" s="137">
        <f t="shared" si="7"/>
        <v>0</v>
      </c>
    </row>
    <row r="176" spans="1:10" ht="25.15" customHeight="1">
      <c r="A176" s="1675" t="s">
        <v>65</v>
      </c>
      <c r="B176" s="1676"/>
      <c r="C176" s="1677"/>
      <c r="D176" s="41">
        <v>1978000</v>
      </c>
      <c r="E176" s="41">
        <v>1978000</v>
      </c>
      <c r="F176" s="399" t="s">
        <v>0</v>
      </c>
      <c r="G176" s="398">
        <f t="shared" si="8"/>
        <v>0</v>
      </c>
      <c r="H176" s="396" t="s">
        <v>0</v>
      </c>
      <c r="J176" s="137">
        <f t="shared" si="7"/>
        <v>0</v>
      </c>
    </row>
    <row r="177" spans="1:10" ht="25.15" customHeight="1">
      <c r="A177" s="1675" t="s">
        <v>178</v>
      </c>
      <c r="B177" s="1676"/>
      <c r="C177" s="1677"/>
      <c r="D177" s="41">
        <v>458326</v>
      </c>
      <c r="E177" s="41">
        <v>458326</v>
      </c>
      <c r="F177" s="399" t="s">
        <v>0</v>
      </c>
      <c r="G177" s="398">
        <f t="shared" si="8"/>
        <v>0</v>
      </c>
      <c r="H177" s="396" t="s">
        <v>0</v>
      </c>
      <c r="J177" s="137">
        <f t="shared" si="7"/>
        <v>0</v>
      </c>
    </row>
    <row r="178" spans="1:10" ht="25.15" customHeight="1">
      <c r="A178" s="1675" t="s">
        <v>68</v>
      </c>
      <c r="B178" s="1676"/>
      <c r="C178" s="1677"/>
      <c r="D178" s="41">
        <v>1272580</v>
      </c>
      <c r="E178" s="41">
        <v>6182480</v>
      </c>
      <c r="F178" s="399" t="s">
        <v>380</v>
      </c>
      <c r="G178" s="398">
        <f t="shared" si="8"/>
        <v>4909900</v>
      </c>
      <c r="H178" s="396" t="s">
        <v>580</v>
      </c>
      <c r="J178" s="137">
        <f t="shared" si="7"/>
        <v>4909900</v>
      </c>
    </row>
    <row r="179" spans="1:10" ht="25.15" customHeight="1">
      <c r="A179" s="1675" t="s">
        <v>83</v>
      </c>
      <c r="B179" s="1676"/>
      <c r="C179" s="1677"/>
      <c r="D179" s="41">
        <v>16638150</v>
      </c>
      <c r="E179" s="41">
        <v>16638150</v>
      </c>
      <c r="F179" s="399"/>
      <c r="G179" s="398">
        <f t="shared" si="8"/>
        <v>0</v>
      </c>
      <c r="H179" s="396" t="s">
        <v>268</v>
      </c>
      <c r="J179" s="137">
        <f t="shared" si="7"/>
        <v>0</v>
      </c>
    </row>
    <row r="180" spans="1:10" ht="25.15" customHeight="1">
      <c r="A180" s="1675" t="s">
        <v>66</v>
      </c>
      <c r="B180" s="1676"/>
      <c r="C180" s="1677"/>
      <c r="D180" s="41">
        <v>1207840</v>
      </c>
      <c r="E180" s="41">
        <v>1207840</v>
      </c>
      <c r="F180" s="399" t="s">
        <v>0</v>
      </c>
      <c r="G180" s="398">
        <f t="shared" si="8"/>
        <v>0</v>
      </c>
      <c r="H180" s="396" t="s">
        <v>0</v>
      </c>
      <c r="J180" s="137">
        <f t="shared" si="7"/>
        <v>0</v>
      </c>
    </row>
    <row r="181" spans="1:10" ht="25.15" customHeight="1">
      <c r="A181" s="1675" t="s">
        <v>67</v>
      </c>
      <c r="B181" s="1676"/>
      <c r="C181" s="1677"/>
      <c r="D181" s="41">
        <v>1571800</v>
      </c>
      <c r="E181" s="41">
        <v>1581220</v>
      </c>
      <c r="F181" s="399" t="s">
        <v>380</v>
      </c>
      <c r="G181" s="398">
        <f t="shared" si="8"/>
        <v>9420</v>
      </c>
      <c r="H181" s="541" t="s">
        <v>581</v>
      </c>
      <c r="J181" s="137">
        <f t="shared" si="7"/>
        <v>9420</v>
      </c>
    </row>
    <row r="182" spans="1:10" ht="25.15" customHeight="1">
      <c r="A182" s="1675" t="s">
        <v>69</v>
      </c>
      <c r="B182" s="1676"/>
      <c r="C182" s="1677"/>
      <c r="D182" s="41">
        <v>2457230</v>
      </c>
      <c r="E182" s="41">
        <v>2571460</v>
      </c>
      <c r="F182" s="399" t="s">
        <v>380</v>
      </c>
      <c r="G182" s="398">
        <f t="shared" si="8"/>
        <v>114230</v>
      </c>
      <c r="H182" s="396" t="s">
        <v>84</v>
      </c>
      <c r="J182" s="137">
        <f t="shared" si="7"/>
        <v>114230</v>
      </c>
    </row>
    <row r="183" spans="1:10" ht="25.15" customHeight="1">
      <c r="A183" s="1675" t="s">
        <v>70</v>
      </c>
      <c r="B183" s="1676"/>
      <c r="C183" s="1677"/>
      <c r="D183" s="41">
        <v>1181800</v>
      </c>
      <c r="E183" s="41">
        <v>1380000</v>
      </c>
      <c r="F183" s="399" t="s">
        <v>380</v>
      </c>
      <c r="G183" s="398">
        <f t="shared" si="8"/>
        <v>198200</v>
      </c>
      <c r="H183" s="396" t="s">
        <v>582</v>
      </c>
      <c r="J183" s="137">
        <f t="shared" si="7"/>
        <v>198200</v>
      </c>
    </row>
    <row r="184" spans="1:10" ht="25.15" customHeight="1">
      <c r="A184" s="1681" t="s">
        <v>85</v>
      </c>
      <c r="B184" s="1682"/>
      <c r="C184" s="301" t="s">
        <v>44</v>
      </c>
      <c r="D184" s="41">
        <v>12352890</v>
      </c>
      <c r="E184" s="41">
        <v>18235900</v>
      </c>
      <c r="F184" s="399" t="s">
        <v>380</v>
      </c>
      <c r="G184" s="398">
        <f t="shared" si="8"/>
        <v>5883010</v>
      </c>
      <c r="H184" s="396" t="s">
        <v>75</v>
      </c>
      <c r="J184" s="137">
        <f t="shared" si="7"/>
        <v>5883010</v>
      </c>
    </row>
    <row r="185" spans="1:10" ht="25.15" customHeight="1">
      <c r="A185" s="1683"/>
      <c r="B185" s="1684"/>
      <c r="C185" s="301" t="s">
        <v>43</v>
      </c>
      <c r="D185" s="41">
        <v>12793950</v>
      </c>
      <c r="E185" s="41">
        <v>17380380</v>
      </c>
      <c r="F185" s="399" t="s">
        <v>380</v>
      </c>
      <c r="G185" s="398">
        <f t="shared" si="8"/>
        <v>4586430</v>
      </c>
      <c r="H185" s="396" t="s">
        <v>75</v>
      </c>
      <c r="J185" s="137">
        <f t="shared" si="7"/>
        <v>4586430</v>
      </c>
    </row>
    <row r="186" spans="1:10" ht="25.15" customHeight="1">
      <c r="A186" s="1683"/>
      <c r="B186" s="1684"/>
      <c r="C186" s="301" t="s">
        <v>50</v>
      </c>
      <c r="D186" s="41">
        <v>2743300</v>
      </c>
      <c r="E186" s="41">
        <v>3512040</v>
      </c>
      <c r="F186" s="399" t="s">
        <v>380</v>
      </c>
      <c r="G186" s="398">
        <f t="shared" si="8"/>
        <v>768740</v>
      </c>
      <c r="H186" s="396" t="s">
        <v>75</v>
      </c>
      <c r="J186" s="137">
        <f t="shared" si="7"/>
        <v>768740</v>
      </c>
    </row>
    <row r="187" spans="1:10" ht="25.15" customHeight="1">
      <c r="A187" s="1683"/>
      <c r="B187" s="1684"/>
      <c r="C187" s="301" t="s">
        <v>49</v>
      </c>
      <c r="D187" s="42">
        <v>-226880</v>
      </c>
      <c r="E187" s="41">
        <v>-242080</v>
      </c>
      <c r="F187" s="399" t="s">
        <v>499</v>
      </c>
      <c r="G187" s="398">
        <v>15200</v>
      </c>
      <c r="H187" s="396" t="s">
        <v>75</v>
      </c>
      <c r="J187" s="137">
        <f t="shared" si="7"/>
        <v>-15200</v>
      </c>
    </row>
    <row r="188" spans="1:10" ht="25.15" customHeight="1">
      <c r="A188" s="1685"/>
      <c r="B188" s="1686"/>
      <c r="C188" s="301" t="s">
        <v>62</v>
      </c>
      <c r="D188" s="41">
        <f>SUM(D184:D186)+D187</f>
        <v>27663260</v>
      </c>
      <c r="E188" s="41">
        <f>SUM(E184:E186)+E187</f>
        <v>38886240</v>
      </c>
      <c r="F188" s="399" t="s">
        <v>380</v>
      </c>
      <c r="G188" s="398">
        <f>J188</f>
        <v>11222980</v>
      </c>
      <c r="H188" s="396" t="s">
        <v>0</v>
      </c>
      <c r="J188" s="137">
        <f t="shared" si="7"/>
        <v>11222980</v>
      </c>
    </row>
    <row r="189" spans="1:10" ht="25.15" customHeight="1">
      <c r="A189" s="1681" t="s">
        <v>63</v>
      </c>
      <c r="B189" s="1682"/>
      <c r="C189" s="301" t="s">
        <v>72</v>
      </c>
      <c r="D189" s="41">
        <v>38418140</v>
      </c>
      <c r="E189" s="41">
        <v>37598000</v>
      </c>
      <c r="F189" s="399" t="s">
        <v>499</v>
      </c>
      <c r="G189" s="398">
        <v>820140</v>
      </c>
      <c r="H189" s="396" t="s">
        <v>75</v>
      </c>
      <c r="J189" s="137">
        <f t="shared" si="7"/>
        <v>-820140</v>
      </c>
    </row>
    <row r="190" spans="1:10" ht="25.15" customHeight="1">
      <c r="A190" s="1683"/>
      <c r="B190" s="1684"/>
      <c r="C190" s="301" t="s">
        <v>41</v>
      </c>
      <c r="D190" s="41">
        <v>817080</v>
      </c>
      <c r="E190" s="41">
        <v>865260</v>
      </c>
      <c r="F190" s="399" t="s">
        <v>380</v>
      </c>
      <c r="G190" s="398">
        <f t="shared" si="8"/>
        <v>48180</v>
      </c>
      <c r="H190" s="396" t="s">
        <v>75</v>
      </c>
      <c r="J190" s="137">
        <f t="shared" si="7"/>
        <v>48180</v>
      </c>
    </row>
    <row r="191" spans="1:10" ht="25.15" customHeight="1">
      <c r="A191" s="1683"/>
      <c r="B191" s="1684"/>
      <c r="C191" s="301" t="s">
        <v>40</v>
      </c>
      <c r="D191" s="41">
        <v>2631540</v>
      </c>
      <c r="E191" s="41">
        <v>2712200</v>
      </c>
      <c r="F191" s="399" t="s">
        <v>380</v>
      </c>
      <c r="G191" s="398">
        <f t="shared" si="8"/>
        <v>80660</v>
      </c>
      <c r="H191" s="396" t="s">
        <v>75</v>
      </c>
      <c r="J191" s="137">
        <f t="shared" si="7"/>
        <v>80660</v>
      </c>
    </row>
    <row r="192" spans="1:10" ht="25.15" customHeight="1">
      <c r="A192" s="1683"/>
      <c r="B192" s="1684"/>
      <c r="C192" s="301" t="s">
        <v>39</v>
      </c>
      <c r="D192" s="41">
        <v>13177130</v>
      </c>
      <c r="E192" s="41">
        <v>14623270</v>
      </c>
      <c r="F192" s="399" t="s">
        <v>380</v>
      </c>
      <c r="G192" s="398">
        <f t="shared" si="8"/>
        <v>1446140</v>
      </c>
      <c r="H192" s="1692" t="s">
        <v>369</v>
      </c>
      <c r="J192" s="137">
        <f t="shared" si="7"/>
        <v>1446140</v>
      </c>
    </row>
    <row r="193" spans="1:10" ht="25.15" customHeight="1">
      <c r="A193" s="1683"/>
      <c r="B193" s="1684"/>
      <c r="C193" s="156" t="s">
        <v>57</v>
      </c>
      <c r="D193" s="41">
        <v>449910</v>
      </c>
      <c r="E193" s="41">
        <v>455750</v>
      </c>
      <c r="F193" s="399" t="s">
        <v>380</v>
      </c>
      <c r="G193" s="398">
        <f t="shared" si="8"/>
        <v>5840</v>
      </c>
      <c r="H193" s="1693"/>
      <c r="J193" s="137">
        <f t="shared" si="7"/>
        <v>5840</v>
      </c>
    </row>
    <row r="194" spans="1:10" ht="25.15" customHeight="1">
      <c r="A194" s="1683"/>
      <c r="B194" s="1684"/>
      <c r="C194" s="301" t="s">
        <v>58</v>
      </c>
      <c r="D194" s="41">
        <v>499570</v>
      </c>
      <c r="E194" s="41">
        <v>499570</v>
      </c>
      <c r="F194" s="399"/>
      <c r="G194" s="398">
        <f t="shared" si="8"/>
        <v>0</v>
      </c>
      <c r="H194" s="1693"/>
      <c r="J194" s="137">
        <f t="shared" si="7"/>
        <v>0</v>
      </c>
    </row>
    <row r="195" spans="1:10" ht="25.15" customHeight="1">
      <c r="A195" s="1683"/>
      <c r="B195" s="1684"/>
      <c r="C195" s="301" t="s">
        <v>86</v>
      </c>
      <c r="D195" s="41">
        <v>450000</v>
      </c>
      <c r="E195" s="41">
        <v>360000</v>
      </c>
      <c r="F195" s="399" t="s">
        <v>499</v>
      </c>
      <c r="G195" s="398">
        <v>90000</v>
      </c>
      <c r="H195" s="1694"/>
      <c r="J195" s="137">
        <f t="shared" si="7"/>
        <v>-90000</v>
      </c>
    </row>
    <row r="196" spans="1:10" ht="25.15" customHeight="1">
      <c r="A196" s="1683"/>
      <c r="B196" s="1684"/>
      <c r="C196" s="301" t="s">
        <v>73</v>
      </c>
      <c r="D196" s="41">
        <v>3512500</v>
      </c>
      <c r="E196" s="41">
        <v>3512500</v>
      </c>
      <c r="F196" s="399" t="s">
        <v>0</v>
      </c>
      <c r="G196" s="398">
        <f t="shared" si="8"/>
        <v>0</v>
      </c>
      <c r="H196" s="396" t="s">
        <v>377</v>
      </c>
      <c r="J196" s="137">
        <f t="shared" si="7"/>
        <v>0</v>
      </c>
    </row>
    <row r="197" spans="1:10" ht="25.15" customHeight="1" thickBot="1">
      <c r="A197" s="1683"/>
      <c r="B197" s="1684"/>
      <c r="C197" s="400" t="s">
        <v>62</v>
      </c>
      <c r="D197" s="401">
        <v>58556390</v>
      </c>
      <c r="E197" s="401">
        <v>59311230</v>
      </c>
      <c r="F197" s="402" t="s">
        <v>380</v>
      </c>
      <c r="G197" s="398">
        <v>754840</v>
      </c>
      <c r="H197" s="404" t="s">
        <v>0</v>
      </c>
      <c r="J197" s="137">
        <f>SUM(J189:J196)</f>
        <v>670680</v>
      </c>
    </row>
    <row r="198" spans="1:10" ht="25.15" customHeight="1" thickBot="1">
      <c r="A198" s="1673" t="s">
        <v>47</v>
      </c>
      <c r="B198" s="1674"/>
      <c r="C198" s="1674"/>
      <c r="D198" s="406">
        <f>SUM(D172:D183)+D188+D197</f>
        <v>197657273</v>
      </c>
      <c r="E198" s="406">
        <f>SUM(E172:E183)+E188+E197</f>
        <v>216207393</v>
      </c>
      <c r="F198" s="407" t="s">
        <v>380</v>
      </c>
      <c r="G198" s="408">
        <v>18550120</v>
      </c>
      <c r="H198" s="405"/>
      <c r="J198" s="137">
        <f>SUM(J172:J197)</f>
        <v>30359620</v>
      </c>
    </row>
    <row r="201" spans="1:10" ht="25.5">
      <c r="A201" s="1628" t="s">
        <v>273</v>
      </c>
      <c r="B201" s="1628"/>
      <c r="C201" s="1628"/>
      <c r="D201" s="1628"/>
      <c r="E201" s="1628"/>
      <c r="F201" s="1628"/>
      <c r="G201" s="1628"/>
      <c r="H201" s="1628"/>
    </row>
    <row r="202" spans="1:10" ht="20.25" thickBot="1">
      <c r="A202" s="35" t="s">
        <v>599</v>
      </c>
    </row>
    <row r="203" spans="1:10" ht="25.5">
      <c r="A203" s="1687" t="s">
        <v>274</v>
      </c>
      <c r="B203" s="1688"/>
      <c r="C203" s="1689"/>
      <c r="D203" s="39" t="s">
        <v>607</v>
      </c>
      <c r="E203" s="39" t="s">
        <v>608</v>
      </c>
      <c r="F203" s="1690" t="s">
        <v>497</v>
      </c>
      <c r="G203" s="1691"/>
      <c r="H203" s="40" t="s">
        <v>61</v>
      </c>
    </row>
    <row r="204" spans="1:10" ht="26.45" customHeight="1">
      <c r="A204" s="1675" t="s">
        <v>80</v>
      </c>
      <c r="B204" s="1676"/>
      <c r="C204" s="1677"/>
      <c r="D204" s="41">
        <v>31669530</v>
      </c>
      <c r="E204" s="41">
        <v>31510760</v>
      </c>
      <c r="F204" s="399" t="s">
        <v>500</v>
      </c>
      <c r="G204" s="398">
        <f>J204</f>
        <v>-158770</v>
      </c>
      <c r="H204" s="396" t="s">
        <v>609</v>
      </c>
      <c r="J204" s="137">
        <f>SUM(E204-D204)</f>
        <v>-158770</v>
      </c>
    </row>
    <row r="205" spans="1:10" ht="26.45" customHeight="1">
      <c r="A205" s="1675" t="s">
        <v>64</v>
      </c>
      <c r="B205" s="1676"/>
      <c r="C205" s="1677"/>
      <c r="D205" s="41">
        <v>26953930</v>
      </c>
      <c r="E205" s="41">
        <v>26831020</v>
      </c>
      <c r="F205" s="399" t="s">
        <v>500</v>
      </c>
      <c r="G205" s="398">
        <f t="shared" ref="G205:G219" si="9">J205</f>
        <v>-122910</v>
      </c>
      <c r="H205" s="396" t="s">
        <v>583</v>
      </c>
      <c r="J205" s="137">
        <f t="shared" ref="J205:J229" si="10">SUM(E205-D205)</f>
        <v>-122910</v>
      </c>
    </row>
    <row r="206" spans="1:10" ht="26.45" customHeight="1">
      <c r="A206" s="1675" t="s">
        <v>81</v>
      </c>
      <c r="B206" s="1676"/>
      <c r="C206" s="1677"/>
      <c r="D206" s="41">
        <v>26746427</v>
      </c>
      <c r="E206" s="41">
        <v>26746427</v>
      </c>
      <c r="F206" s="399" t="s">
        <v>12</v>
      </c>
      <c r="G206" s="398">
        <f t="shared" si="9"/>
        <v>0</v>
      </c>
      <c r="H206" s="396" t="s">
        <v>0</v>
      </c>
      <c r="J206" s="137">
        <f t="shared" si="10"/>
        <v>0</v>
      </c>
    </row>
    <row r="207" spans="1:10" ht="26.45" customHeight="1">
      <c r="A207" s="1675" t="s">
        <v>82</v>
      </c>
      <c r="B207" s="1676"/>
      <c r="C207" s="1677"/>
      <c r="D207" s="41">
        <v>642510</v>
      </c>
      <c r="E207" s="41">
        <v>642510</v>
      </c>
      <c r="F207" s="399" t="s">
        <v>0</v>
      </c>
      <c r="G207" s="398">
        <f t="shared" si="9"/>
        <v>0</v>
      </c>
      <c r="H207" s="396" t="s">
        <v>0</v>
      </c>
      <c r="J207" s="137">
        <f t="shared" si="10"/>
        <v>0</v>
      </c>
    </row>
    <row r="208" spans="1:10" ht="26.45" customHeight="1">
      <c r="A208" s="1675" t="s">
        <v>65</v>
      </c>
      <c r="B208" s="1676"/>
      <c r="C208" s="1677"/>
      <c r="D208" s="41">
        <v>1978000</v>
      </c>
      <c r="E208" s="41">
        <v>1978000</v>
      </c>
      <c r="F208" s="399" t="s">
        <v>0</v>
      </c>
      <c r="G208" s="398">
        <f t="shared" si="9"/>
        <v>0</v>
      </c>
      <c r="H208" s="396" t="s">
        <v>0</v>
      </c>
      <c r="J208" s="137">
        <f t="shared" si="10"/>
        <v>0</v>
      </c>
    </row>
    <row r="209" spans="1:10" ht="26.45" customHeight="1">
      <c r="A209" s="1675" t="s">
        <v>178</v>
      </c>
      <c r="B209" s="1676"/>
      <c r="C209" s="1677"/>
      <c r="D209" s="41">
        <v>458326</v>
      </c>
      <c r="E209" s="41">
        <v>458326</v>
      </c>
      <c r="F209" s="399" t="s">
        <v>0</v>
      </c>
      <c r="G209" s="398">
        <f t="shared" si="9"/>
        <v>0</v>
      </c>
      <c r="H209" s="396" t="s">
        <v>0</v>
      </c>
      <c r="J209" s="137">
        <f t="shared" si="10"/>
        <v>0</v>
      </c>
    </row>
    <row r="210" spans="1:10" ht="26.45" customHeight="1">
      <c r="A210" s="1675" t="s">
        <v>68</v>
      </c>
      <c r="B210" s="1676"/>
      <c r="C210" s="1677"/>
      <c r="D210" s="41">
        <v>6182480</v>
      </c>
      <c r="E210" s="41">
        <v>1878000</v>
      </c>
      <c r="F210" s="399" t="s">
        <v>500</v>
      </c>
      <c r="G210" s="398">
        <f t="shared" si="9"/>
        <v>-4304480</v>
      </c>
      <c r="H210" s="396" t="s">
        <v>610</v>
      </c>
      <c r="J210" s="137">
        <f t="shared" si="10"/>
        <v>-4304480</v>
      </c>
    </row>
    <row r="211" spans="1:10" ht="26.45" customHeight="1">
      <c r="A211" s="1675" t="s">
        <v>83</v>
      </c>
      <c r="B211" s="1676"/>
      <c r="C211" s="1677"/>
      <c r="D211" s="41">
        <v>16638150</v>
      </c>
      <c r="E211" s="41">
        <v>16638150</v>
      </c>
      <c r="F211" s="399"/>
      <c r="G211" s="398">
        <f t="shared" si="9"/>
        <v>0</v>
      </c>
      <c r="H211" s="396" t="s">
        <v>268</v>
      </c>
      <c r="J211" s="137">
        <f t="shared" si="10"/>
        <v>0</v>
      </c>
    </row>
    <row r="212" spans="1:10" ht="26.45" customHeight="1">
      <c r="A212" s="1675" t="s">
        <v>66</v>
      </c>
      <c r="B212" s="1676"/>
      <c r="C212" s="1677"/>
      <c r="D212" s="41">
        <v>1207840</v>
      </c>
      <c r="E212" s="41">
        <v>1207840</v>
      </c>
      <c r="F212" s="399" t="s">
        <v>0</v>
      </c>
      <c r="G212" s="398">
        <f t="shared" si="9"/>
        <v>0</v>
      </c>
      <c r="H212" s="396" t="s">
        <v>0</v>
      </c>
      <c r="J212" s="137">
        <f t="shared" si="10"/>
        <v>0</v>
      </c>
    </row>
    <row r="213" spans="1:10" ht="26.45" customHeight="1">
      <c r="A213" s="1675" t="s">
        <v>67</v>
      </c>
      <c r="B213" s="1676"/>
      <c r="C213" s="1677"/>
      <c r="D213" s="41">
        <v>1581220</v>
      </c>
      <c r="E213" s="41">
        <v>1581220</v>
      </c>
      <c r="F213" s="399" t="s">
        <v>12</v>
      </c>
      <c r="G213" s="398">
        <f t="shared" si="9"/>
        <v>0</v>
      </c>
      <c r="H213" s="541" t="s">
        <v>12</v>
      </c>
      <c r="J213" s="137">
        <f t="shared" si="10"/>
        <v>0</v>
      </c>
    </row>
    <row r="214" spans="1:10" ht="26.45" customHeight="1">
      <c r="A214" s="1675" t="s">
        <v>69</v>
      </c>
      <c r="B214" s="1676"/>
      <c r="C214" s="1677"/>
      <c r="D214" s="41">
        <v>2571460</v>
      </c>
      <c r="E214" s="41">
        <v>2918650</v>
      </c>
      <c r="F214" s="399" t="s">
        <v>380</v>
      </c>
      <c r="G214" s="398">
        <f t="shared" si="9"/>
        <v>347190</v>
      </c>
      <c r="H214" s="396" t="s">
        <v>84</v>
      </c>
      <c r="J214" s="137">
        <f t="shared" si="10"/>
        <v>347190</v>
      </c>
    </row>
    <row r="215" spans="1:10" ht="26.45" customHeight="1">
      <c r="A215" s="1675" t="s">
        <v>70</v>
      </c>
      <c r="B215" s="1676"/>
      <c r="C215" s="1677"/>
      <c r="D215" s="41">
        <v>1380000</v>
      </c>
      <c r="E215" s="41">
        <v>1261300</v>
      </c>
      <c r="F215" s="399" t="s">
        <v>500</v>
      </c>
      <c r="G215" s="398">
        <f t="shared" si="9"/>
        <v>-118700</v>
      </c>
      <c r="H215" s="396" t="s">
        <v>611</v>
      </c>
      <c r="J215" s="137">
        <f t="shared" si="10"/>
        <v>-118700</v>
      </c>
    </row>
    <row r="216" spans="1:10" ht="26.45" customHeight="1">
      <c r="A216" s="1681" t="s">
        <v>85</v>
      </c>
      <c r="B216" s="1682"/>
      <c r="C216" s="301" t="s">
        <v>44</v>
      </c>
      <c r="D216" s="41">
        <v>18235900</v>
      </c>
      <c r="E216" s="41">
        <v>17881210</v>
      </c>
      <c r="F216" s="399" t="s">
        <v>500</v>
      </c>
      <c r="G216" s="398">
        <f t="shared" si="9"/>
        <v>-354690</v>
      </c>
      <c r="H216" s="396" t="s">
        <v>75</v>
      </c>
      <c r="J216" s="137">
        <f t="shared" si="10"/>
        <v>-354690</v>
      </c>
    </row>
    <row r="217" spans="1:10" ht="26.45" customHeight="1">
      <c r="A217" s="1683"/>
      <c r="B217" s="1684"/>
      <c r="C217" s="301" t="s">
        <v>43</v>
      </c>
      <c r="D217" s="41">
        <v>17380380</v>
      </c>
      <c r="E217" s="41">
        <v>17036950</v>
      </c>
      <c r="F217" s="399" t="s">
        <v>500</v>
      </c>
      <c r="G217" s="398">
        <f t="shared" si="9"/>
        <v>-343430</v>
      </c>
      <c r="H217" s="396" t="s">
        <v>75</v>
      </c>
      <c r="J217" s="137">
        <f t="shared" si="10"/>
        <v>-343430</v>
      </c>
    </row>
    <row r="218" spans="1:10" ht="26.45" customHeight="1">
      <c r="A218" s="1683"/>
      <c r="B218" s="1684"/>
      <c r="C218" s="301" t="s">
        <v>50</v>
      </c>
      <c r="D218" s="41">
        <v>3512040</v>
      </c>
      <c r="E218" s="41">
        <v>3457710</v>
      </c>
      <c r="F218" s="399" t="s">
        <v>500</v>
      </c>
      <c r="G218" s="398">
        <f t="shared" si="9"/>
        <v>-54330</v>
      </c>
      <c r="H218" s="396" t="s">
        <v>75</v>
      </c>
      <c r="J218" s="137">
        <f t="shared" si="10"/>
        <v>-54330</v>
      </c>
    </row>
    <row r="219" spans="1:10" ht="26.45" customHeight="1">
      <c r="A219" s="1683"/>
      <c r="B219" s="1684"/>
      <c r="C219" s="301" t="s">
        <v>49</v>
      </c>
      <c r="D219" s="42">
        <v>-242080</v>
      </c>
      <c r="E219" s="41">
        <v>-247740</v>
      </c>
      <c r="F219" s="399" t="s">
        <v>500</v>
      </c>
      <c r="G219" s="398">
        <f t="shared" si="9"/>
        <v>-5660</v>
      </c>
      <c r="H219" s="396" t="s">
        <v>75</v>
      </c>
      <c r="J219" s="137">
        <f t="shared" si="10"/>
        <v>-5660</v>
      </c>
    </row>
    <row r="220" spans="1:10" ht="26.45" customHeight="1">
      <c r="A220" s="1685"/>
      <c r="B220" s="1686"/>
      <c r="C220" s="301" t="s">
        <v>62</v>
      </c>
      <c r="D220" s="41">
        <f>SUM(D216:D218)+D219</f>
        <v>38886240</v>
      </c>
      <c r="E220" s="41">
        <f>SUM(E216:E218)+E219</f>
        <v>38128130</v>
      </c>
      <c r="F220" s="399" t="s">
        <v>500</v>
      </c>
      <c r="G220" s="398">
        <f t="shared" ref="G220:G226" si="11">J220</f>
        <v>-758110</v>
      </c>
      <c r="H220" s="396" t="s">
        <v>0</v>
      </c>
      <c r="J220" s="137">
        <f t="shared" si="10"/>
        <v>-758110</v>
      </c>
    </row>
    <row r="221" spans="1:10" ht="26.45" customHeight="1">
      <c r="A221" s="1681" t="s">
        <v>63</v>
      </c>
      <c r="B221" s="1682"/>
      <c r="C221" s="301" t="s">
        <v>72</v>
      </c>
      <c r="D221" s="41">
        <v>37598000</v>
      </c>
      <c r="E221" s="41">
        <v>43900260</v>
      </c>
      <c r="F221" s="399" t="s">
        <v>380</v>
      </c>
      <c r="G221" s="398">
        <f t="shared" si="11"/>
        <v>6302260</v>
      </c>
      <c r="H221" s="396" t="s">
        <v>75</v>
      </c>
      <c r="J221" s="137">
        <f t="shared" si="10"/>
        <v>6302260</v>
      </c>
    </row>
    <row r="222" spans="1:10" ht="26.45" customHeight="1">
      <c r="A222" s="1683"/>
      <c r="B222" s="1684"/>
      <c r="C222" s="301" t="s">
        <v>41</v>
      </c>
      <c r="D222" s="41">
        <v>865260</v>
      </c>
      <c r="E222" s="41">
        <v>854820</v>
      </c>
      <c r="F222" s="399" t="s">
        <v>500</v>
      </c>
      <c r="G222" s="398">
        <f t="shared" si="11"/>
        <v>-10440</v>
      </c>
      <c r="H222" s="396" t="s">
        <v>75</v>
      </c>
      <c r="J222" s="137">
        <f t="shared" si="10"/>
        <v>-10440</v>
      </c>
    </row>
    <row r="223" spans="1:10" ht="26.45" customHeight="1">
      <c r="A223" s="1683"/>
      <c r="B223" s="1684"/>
      <c r="C223" s="301" t="s">
        <v>40</v>
      </c>
      <c r="D223" s="41">
        <v>2712200</v>
      </c>
      <c r="E223" s="41">
        <v>2752300</v>
      </c>
      <c r="F223" s="399" t="s">
        <v>380</v>
      </c>
      <c r="G223" s="398">
        <f t="shared" si="11"/>
        <v>40100</v>
      </c>
      <c r="H223" s="396" t="s">
        <v>75</v>
      </c>
      <c r="J223" s="137">
        <f t="shared" si="10"/>
        <v>40100</v>
      </c>
    </row>
    <row r="224" spans="1:10" ht="26.45" customHeight="1">
      <c r="A224" s="1683"/>
      <c r="B224" s="1684"/>
      <c r="C224" s="301" t="s">
        <v>39</v>
      </c>
      <c r="D224" s="41">
        <v>14623270</v>
      </c>
      <c r="E224" s="41">
        <v>16225500</v>
      </c>
      <c r="F224" s="399" t="s">
        <v>380</v>
      </c>
      <c r="G224" s="398">
        <f t="shared" si="11"/>
        <v>1602230</v>
      </c>
      <c r="H224" s="1692" t="s">
        <v>369</v>
      </c>
      <c r="J224" s="137">
        <f t="shared" si="10"/>
        <v>1602230</v>
      </c>
    </row>
    <row r="225" spans="1:10" ht="26.45" customHeight="1">
      <c r="A225" s="1683"/>
      <c r="B225" s="1684"/>
      <c r="C225" s="156" t="s">
        <v>57</v>
      </c>
      <c r="D225" s="41">
        <v>455750</v>
      </c>
      <c r="E225" s="41">
        <v>517060</v>
      </c>
      <c r="F225" s="399" t="s">
        <v>380</v>
      </c>
      <c r="G225" s="398">
        <f t="shared" si="11"/>
        <v>61310</v>
      </c>
      <c r="H225" s="1693"/>
      <c r="J225" s="137">
        <f t="shared" si="10"/>
        <v>61310</v>
      </c>
    </row>
    <row r="226" spans="1:10" ht="26.45" customHeight="1">
      <c r="A226" s="1683"/>
      <c r="B226" s="1684"/>
      <c r="C226" s="301" t="s">
        <v>58</v>
      </c>
      <c r="D226" s="41">
        <v>499570</v>
      </c>
      <c r="E226" s="41">
        <v>499570</v>
      </c>
      <c r="F226" s="399"/>
      <c r="G226" s="398">
        <f t="shared" si="11"/>
        <v>0</v>
      </c>
      <c r="H226" s="1693"/>
      <c r="J226" s="137">
        <f t="shared" si="10"/>
        <v>0</v>
      </c>
    </row>
    <row r="227" spans="1:10" ht="26.45" customHeight="1">
      <c r="A227" s="1683"/>
      <c r="B227" s="1684"/>
      <c r="C227" s="301" t="s">
        <v>86</v>
      </c>
      <c r="D227" s="41">
        <v>360000</v>
      </c>
      <c r="E227" s="41">
        <v>360000</v>
      </c>
      <c r="F227" s="399" t="s">
        <v>12</v>
      </c>
      <c r="G227" s="398">
        <v>0</v>
      </c>
      <c r="H227" s="1694"/>
      <c r="J227" s="137">
        <f t="shared" si="10"/>
        <v>0</v>
      </c>
    </row>
    <row r="228" spans="1:10" ht="26.45" customHeight="1">
      <c r="A228" s="1683"/>
      <c r="B228" s="1684"/>
      <c r="C228" s="301" t="s">
        <v>73</v>
      </c>
      <c r="D228" s="41">
        <v>3512500</v>
      </c>
      <c r="E228" s="41">
        <v>3510000</v>
      </c>
      <c r="F228" s="399" t="s">
        <v>500</v>
      </c>
      <c r="G228" s="398">
        <f>J228</f>
        <v>-2500</v>
      </c>
      <c r="H228" s="396" t="s">
        <v>377</v>
      </c>
      <c r="J228" s="137">
        <f t="shared" si="10"/>
        <v>-2500</v>
      </c>
    </row>
    <row r="229" spans="1:10" ht="26.45" customHeight="1" thickBot="1">
      <c r="A229" s="1683"/>
      <c r="B229" s="1684"/>
      <c r="C229" s="400" t="s">
        <v>62</v>
      </c>
      <c r="D229" s="401">
        <v>59311230</v>
      </c>
      <c r="E229" s="401">
        <v>67242880</v>
      </c>
      <c r="F229" s="402" t="s">
        <v>380</v>
      </c>
      <c r="G229" s="398">
        <f>J229</f>
        <v>7931650</v>
      </c>
      <c r="H229" s="404" t="s">
        <v>0</v>
      </c>
      <c r="J229" s="137">
        <f t="shared" si="10"/>
        <v>7931650</v>
      </c>
    </row>
    <row r="230" spans="1:10" ht="26.45" customHeight="1" thickBot="1">
      <c r="A230" s="1673" t="s">
        <v>47</v>
      </c>
      <c r="B230" s="1674"/>
      <c r="C230" s="1674"/>
      <c r="D230" s="406">
        <f>SUM(D204:D215)+D220+D229</f>
        <v>216207343</v>
      </c>
      <c r="E230" s="406">
        <f>SUM(E204:E215)+E220+E229</f>
        <v>219023213</v>
      </c>
      <c r="F230" s="407" t="s">
        <v>380</v>
      </c>
      <c r="G230" s="408">
        <v>2815870</v>
      </c>
      <c r="H230" s="405"/>
      <c r="J230" s="137">
        <f>SUM(J204:J229)</f>
        <v>10050720</v>
      </c>
    </row>
    <row r="232" spans="1:10" ht="28.9" customHeight="1"/>
    <row r="233" spans="1:10" ht="46.9" customHeight="1">
      <c r="A233" s="1628" t="s">
        <v>273</v>
      </c>
      <c r="B233" s="1628"/>
      <c r="C233" s="1628"/>
      <c r="D233" s="1628"/>
      <c r="E233" s="1628"/>
      <c r="F233" s="1628"/>
      <c r="G233" s="1628"/>
      <c r="H233" s="1628"/>
    </row>
    <row r="234" spans="1:10" ht="20.25" thickBot="1">
      <c r="A234" s="35" t="s">
        <v>626</v>
      </c>
    </row>
    <row r="235" spans="1:10" ht="25.5">
      <c r="A235" s="1687" t="s">
        <v>274</v>
      </c>
      <c r="B235" s="1688"/>
      <c r="C235" s="1689"/>
      <c r="D235" s="39" t="s">
        <v>627</v>
      </c>
      <c r="E235" s="39" t="s">
        <v>628</v>
      </c>
      <c r="F235" s="1690" t="s">
        <v>497</v>
      </c>
      <c r="G235" s="1691"/>
      <c r="H235" s="40" t="s">
        <v>61</v>
      </c>
    </row>
    <row r="236" spans="1:10" ht="24.6" customHeight="1">
      <c r="A236" s="1675" t="s">
        <v>80</v>
      </c>
      <c r="B236" s="1676"/>
      <c r="C236" s="1677"/>
      <c r="D236" s="41">
        <v>31510760</v>
      </c>
      <c r="E236" s="41">
        <v>31643510</v>
      </c>
      <c r="F236" s="399" t="s">
        <v>629</v>
      </c>
      <c r="G236" s="398">
        <f>J236</f>
        <v>132750</v>
      </c>
      <c r="H236" s="396" t="s">
        <v>630</v>
      </c>
      <c r="J236" s="137">
        <f>SUM(E236-D236)</f>
        <v>132750</v>
      </c>
    </row>
    <row r="237" spans="1:10" ht="24.6" customHeight="1">
      <c r="A237" s="1675" t="s">
        <v>64</v>
      </c>
      <c r="B237" s="1676"/>
      <c r="C237" s="1677"/>
      <c r="D237" s="41">
        <v>26831020</v>
      </c>
      <c r="E237" s="41">
        <v>26921069</v>
      </c>
      <c r="F237" s="399" t="s">
        <v>629</v>
      </c>
      <c r="G237" s="398">
        <f t="shared" ref="G237:G251" si="12">J237</f>
        <v>90049</v>
      </c>
      <c r="H237" s="396" t="s">
        <v>583</v>
      </c>
      <c r="J237" s="137">
        <f t="shared" ref="J237:J258" si="13">SUM(E237-D237)</f>
        <v>90049</v>
      </c>
    </row>
    <row r="238" spans="1:10" ht="24.6" customHeight="1">
      <c r="A238" s="1675" t="s">
        <v>81</v>
      </c>
      <c r="B238" s="1676"/>
      <c r="C238" s="1677"/>
      <c r="D238" s="41">
        <v>26746427</v>
      </c>
      <c r="E238" s="41">
        <v>26739459</v>
      </c>
      <c r="F238" s="399" t="s">
        <v>379</v>
      </c>
      <c r="G238" s="398">
        <f t="shared" si="12"/>
        <v>-6968</v>
      </c>
      <c r="H238" s="396" t="s">
        <v>604</v>
      </c>
      <c r="J238" s="137">
        <f t="shared" si="13"/>
        <v>-6968</v>
      </c>
    </row>
    <row r="239" spans="1:10" ht="24.6" customHeight="1">
      <c r="A239" s="1675" t="s">
        <v>82</v>
      </c>
      <c r="B239" s="1676"/>
      <c r="C239" s="1677"/>
      <c r="D239" s="41">
        <v>642510</v>
      </c>
      <c r="E239" s="41">
        <v>642510</v>
      </c>
      <c r="F239" s="399" t="s">
        <v>0</v>
      </c>
      <c r="G239" s="398">
        <f t="shared" si="12"/>
        <v>0</v>
      </c>
      <c r="H239" s="396" t="s">
        <v>0</v>
      </c>
      <c r="J239" s="137">
        <f t="shared" si="13"/>
        <v>0</v>
      </c>
    </row>
    <row r="240" spans="1:10" ht="24.6" customHeight="1">
      <c r="A240" s="1675" t="s">
        <v>65</v>
      </c>
      <c r="B240" s="1676"/>
      <c r="C240" s="1677"/>
      <c r="D240" s="41">
        <v>1978000</v>
      </c>
      <c r="E240" s="41">
        <v>1978000</v>
      </c>
      <c r="F240" s="399" t="s">
        <v>0</v>
      </c>
      <c r="G240" s="398">
        <f t="shared" si="12"/>
        <v>0</v>
      </c>
      <c r="H240" s="396" t="s">
        <v>0</v>
      </c>
      <c r="J240" s="137">
        <f t="shared" si="13"/>
        <v>0</v>
      </c>
    </row>
    <row r="241" spans="1:10" ht="24.6" customHeight="1">
      <c r="A241" s="1675" t="s">
        <v>178</v>
      </c>
      <c r="B241" s="1676"/>
      <c r="C241" s="1677"/>
      <c r="D241" s="41">
        <v>458326</v>
      </c>
      <c r="E241" s="41">
        <v>458326</v>
      </c>
      <c r="F241" s="399" t="s">
        <v>0</v>
      </c>
      <c r="G241" s="398">
        <f t="shared" si="12"/>
        <v>0</v>
      </c>
      <c r="H241" s="396" t="s">
        <v>0</v>
      </c>
      <c r="J241" s="137">
        <f t="shared" si="13"/>
        <v>0</v>
      </c>
    </row>
    <row r="242" spans="1:10" ht="24.6" customHeight="1">
      <c r="A242" s="1675" t="s">
        <v>68</v>
      </c>
      <c r="B242" s="1676"/>
      <c r="C242" s="1677"/>
      <c r="D242" s="41">
        <v>1878000</v>
      </c>
      <c r="E242" s="41">
        <v>1223280</v>
      </c>
      <c r="F242" s="399" t="s">
        <v>379</v>
      </c>
      <c r="G242" s="398">
        <f t="shared" si="12"/>
        <v>-654720</v>
      </c>
      <c r="H242" s="396" t="s">
        <v>610</v>
      </c>
      <c r="J242" s="137">
        <f t="shared" si="13"/>
        <v>-654720</v>
      </c>
    </row>
    <row r="243" spans="1:10" ht="24.6" customHeight="1">
      <c r="A243" s="1675" t="s">
        <v>83</v>
      </c>
      <c r="B243" s="1676"/>
      <c r="C243" s="1677"/>
      <c r="D243" s="41">
        <v>16638150</v>
      </c>
      <c r="E243" s="41">
        <v>16638150</v>
      </c>
      <c r="F243" s="399"/>
      <c r="G243" s="398">
        <f t="shared" si="12"/>
        <v>0</v>
      </c>
      <c r="H243" s="396" t="s">
        <v>0</v>
      </c>
      <c r="J243" s="137">
        <f t="shared" si="13"/>
        <v>0</v>
      </c>
    </row>
    <row r="244" spans="1:10" ht="24.6" customHeight="1">
      <c r="A244" s="1675" t="s">
        <v>66</v>
      </c>
      <c r="B244" s="1676"/>
      <c r="C244" s="1677"/>
      <c r="D244" s="41">
        <v>1207840</v>
      </c>
      <c r="E244" s="41">
        <v>1207840</v>
      </c>
      <c r="F244" s="399" t="s">
        <v>0</v>
      </c>
      <c r="G244" s="398">
        <f t="shared" si="12"/>
        <v>0</v>
      </c>
      <c r="H244" s="396" t="s">
        <v>0</v>
      </c>
      <c r="J244" s="137">
        <f t="shared" si="13"/>
        <v>0</v>
      </c>
    </row>
    <row r="245" spans="1:10" ht="24.6" customHeight="1">
      <c r="A245" s="1675" t="s">
        <v>67</v>
      </c>
      <c r="B245" s="1676"/>
      <c r="C245" s="1677"/>
      <c r="D245" s="41">
        <v>1581220</v>
      </c>
      <c r="E245" s="41">
        <v>1581220</v>
      </c>
      <c r="F245" s="399" t="s">
        <v>0</v>
      </c>
      <c r="G245" s="398">
        <f t="shared" si="12"/>
        <v>0</v>
      </c>
      <c r="H245" s="541" t="s">
        <v>0</v>
      </c>
      <c r="J245" s="137">
        <f t="shared" si="13"/>
        <v>0</v>
      </c>
    </row>
    <row r="246" spans="1:10" ht="24.6" customHeight="1">
      <c r="A246" s="1675" t="s">
        <v>69</v>
      </c>
      <c r="B246" s="1676"/>
      <c r="C246" s="1677"/>
      <c r="D246" s="41">
        <v>2918650</v>
      </c>
      <c r="E246" s="41">
        <v>2616480</v>
      </c>
      <c r="F246" s="399" t="s">
        <v>379</v>
      </c>
      <c r="G246" s="398">
        <f t="shared" si="12"/>
        <v>-302170</v>
      </c>
      <c r="H246" s="396" t="s">
        <v>84</v>
      </c>
      <c r="J246" s="137">
        <f t="shared" si="13"/>
        <v>-302170</v>
      </c>
    </row>
    <row r="247" spans="1:10" ht="24.6" customHeight="1">
      <c r="A247" s="1675" t="s">
        <v>70</v>
      </c>
      <c r="B247" s="1676"/>
      <c r="C247" s="1677"/>
      <c r="D247" s="41">
        <v>1261300</v>
      </c>
      <c r="E247" s="41">
        <v>1276000</v>
      </c>
      <c r="F247" s="399" t="s">
        <v>629</v>
      </c>
      <c r="G247" s="398">
        <f t="shared" si="12"/>
        <v>14700</v>
      </c>
      <c r="H247" s="396" t="s">
        <v>631</v>
      </c>
      <c r="J247" s="137">
        <f t="shared" si="13"/>
        <v>14700</v>
      </c>
    </row>
    <row r="248" spans="1:10" ht="24.6" customHeight="1">
      <c r="A248" s="1681" t="s">
        <v>85</v>
      </c>
      <c r="B248" s="1682"/>
      <c r="C248" s="301" t="s">
        <v>44</v>
      </c>
      <c r="D248" s="41">
        <v>17881210</v>
      </c>
      <c r="E248" s="41">
        <v>11374660</v>
      </c>
      <c r="F248" s="399" t="s">
        <v>379</v>
      </c>
      <c r="G248" s="398">
        <f t="shared" si="12"/>
        <v>-6506550</v>
      </c>
      <c r="H248" s="396" t="s">
        <v>75</v>
      </c>
      <c r="J248" s="137">
        <f t="shared" si="13"/>
        <v>-6506550</v>
      </c>
    </row>
    <row r="249" spans="1:10" ht="24.6" customHeight="1">
      <c r="A249" s="1683"/>
      <c r="B249" s="1684"/>
      <c r="C249" s="301" t="s">
        <v>43</v>
      </c>
      <c r="D249" s="41">
        <v>17036950</v>
      </c>
      <c r="E249" s="41">
        <v>10768500</v>
      </c>
      <c r="F249" s="399" t="s">
        <v>379</v>
      </c>
      <c r="G249" s="398">
        <f t="shared" si="12"/>
        <v>-6268450</v>
      </c>
      <c r="H249" s="396" t="s">
        <v>75</v>
      </c>
      <c r="J249" s="137">
        <f t="shared" si="13"/>
        <v>-6268450</v>
      </c>
    </row>
    <row r="250" spans="1:10" ht="24.6" customHeight="1">
      <c r="A250" s="1683"/>
      <c r="B250" s="1684"/>
      <c r="C250" s="301" t="s">
        <v>50</v>
      </c>
      <c r="D250" s="41">
        <v>3457710</v>
      </c>
      <c r="E250" s="41">
        <v>2309000</v>
      </c>
      <c r="F250" s="399" t="s">
        <v>379</v>
      </c>
      <c r="G250" s="398">
        <f t="shared" si="12"/>
        <v>-1148710</v>
      </c>
      <c r="H250" s="396" t="s">
        <v>75</v>
      </c>
      <c r="J250" s="137">
        <f t="shared" si="13"/>
        <v>-1148710</v>
      </c>
    </row>
    <row r="251" spans="1:10" ht="24.6" customHeight="1">
      <c r="A251" s="1683"/>
      <c r="B251" s="1684"/>
      <c r="C251" s="301" t="s">
        <v>49</v>
      </c>
      <c r="D251" s="42">
        <v>-247740</v>
      </c>
      <c r="E251" s="41">
        <v>-247740</v>
      </c>
      <c r="F251" s="399" t="s">
        <v>0</v>
      </c>
      <c r="G251" s="398">
        <f t="shared" si="12"/>
        <v>0</v>
      </c>
      <c r="H251" s="396" t="s">
        <v>75</v>
      </c>
      <c r="J251" s="137">
        <f t="shared" si="13"/>
        <v>0</v>
      </c>
    </row>
    <row r="252" spans="1:10" ht="24.6" customHeight="1">
      <c r="A252" s="1685"/>
      <c r="B252" s="1686"/>
      <c r="C252" s="301" t="s">
        <v>62</v>
      </c>
      <c r="D252" s="41">
        <f>SUM(D248:D250)+D251</f>
        <v>38128130</v>
      </c>
      <c r="E252" s="41">
        <f>SUM(E248:E250)+E251</f>
        <v>24204420</v>
      </c>
      <c r="F252" s="399" t="s">
        <v>379</v>
      </c>
      <c r="G252" s="398">
        <f t="shared" ref="G252:G259" si="14">J252</f>
        <v>-13923710</v>
      </c>
      <c r="H252" s="592" t="s">
        <v>632</v>
      </c>
      <c r="J252" s="137">
        <f t="shared" si="13"/>
        <v>-13923710</v>
      </c>
    </row>
    <row r="253" spans="1:10" ht="24.6" customHeight="1">
      <c r="A253" s="1681" t="s">
        <v>63</v>
      </c>
      <c r="B253" s="1682"/>
      <c r="C253" s="301" t="s">
        <v>72</v>
      </c>
      <c r="D253" s="41">
        <v>43900260</v>
      </c>
      <c r="E253" s="41">
        <v>65194880</v>
      </c>
      <c r="F253" s="399" t="s">
        <v>380</v>
      </c>
      <c r="G253" s="398">
        <f t="shared" si="14"/>
        <v>21294620</v>
      </c>
      <c r="H253" s="396" t="s">
        <v>75</v>
      </c>
      <c r="J253" s="137">
        <f t="shared" si="13"/>
        <v>21294620</v>
      </c>
    </row>
    <row r="254" spans="1:10" ht="24.6" customHeight="1">
      <c r="A254" s="1683"/>
      <c r="B254" s="1684"/>
      <c r="C254" s="301" t="s">
        <v>41</v>
      </c>
      <c r="D254" s="41">
        <v>2231450</v>
      </c>
      <c r="E254" s="41">
        <v>2729790</v>
      </c>
      <c r="F254" s="399" t="s">
        <v>629</v>
      </c>
      <c r="G254" s="398">
        <f t="shared" si="14"/>
        <v>498340</v>
      </c>
      <c r="H254" s="396" t="s">
        <v>75</v>
      </c>
      <c r="J254" s="137">
        <f t="shared" si="13"/>
        <v>498340</v>
      </c>
    </row>
    <row r="255" spans="1:10" ht="24.6" customHeight="1">
      <c r="A255" s="1683"/>
      <c r="B255" s="1684"/>
      <c r="C255" s="301" t="s">
        <v>40</v>
      </c>
      <c r="D255" s="41">
        <v>2752300</v>
      </c>
      <c r="E255" s="41">
        <v>2663800</v>
      </c>
      <c r="F255" s="399" t="s">
        <v>379</v>
      </c>
      <c r="G255" s="398">
        <f t="shared" si="14"/>
        <v>-88500</v>
      </c>
      <c r="H255" s="396" t="s">
        <v>75</v>
      </c>
      <c r="J255" s="137">
        <f t="shared" si="13"/>
        <v>-88500</v>
      </c>
    </row>
    <row r="256" spans="1:10" ht="24.6" customHeight="1">
      <c r="A256" s="1683"/>
      <c r="B256" s="1684"/>
      <c r="C256" s="301" t="s">
        <v>39</v>
      </c>
      <c r="D256" s="41">
        <v>14848870</v>
      </c>
      <c r="E256" s="41">
        <v>22452130</v>
      </c>
      <c r="F256" s="399" t="s">
        <v>380</v>
      </c>
      <c r="G256" s="398">
        <f t="shared" si="14"/>
        <v>7603260</v>
      </c>
      <c r="H256" s="591" t="s">
        <v>0</v>
      </c>
      <c r="J256" s="137">
        <f t="shared" si="13"/>
        <v>7603260</v>
      </c>
    </row>
    <row r="257" spans="1:10" ht="24.6" customHeight="1">
      <c r="A257" s="1683"/>
      <c r="B257" s="1684"/>
      <c r="C257" s="301" t="s">
        <v>73</v>
      </c>
      <c r="D257" s="41">
        <v>3510000</v>
      </c>
      <c r="E257" s="41">
        <v>3507500</v>
      </c>
      <c r="F257" s="399" t="s">
        <v>379</v>
      </c>
      <c r="G257" s="398">
        <f t="shared" si="14"/>
        <v>-2500</v>
      </c>
      <c r="H257" s="396" t="s">
        <v>377</v>
      </c>
      <c r="J257" s="137">
        <f t="shared" si="13"/>
        <v>-2500</v>
      </c>
    </row>
    <row r="258" spans="1:10" ht="24.6" customHeight="1" thickBot="1">
      <c r="A258" s="1683"/>
      <c r="B258" s="1684"/>
      <c r="C258" s="400" t="s">
        <v>62</v>
      </c>
      <c r="D258" s="401">
        <f>SUM(D253:D257)</f>
        <v>67242880</v>
      </c>
      <c r="E258" s="401">
        <f>SUM(E253:E257)</f>
        <v>96548100</v>
      </c>
      <c r="F258" s="402" t="s">
        <v>380</v>
      </c>
      <c r="G258" s="398">
        <f t="shared" si="14"/>
        <v>29305220</v>
      </c>
      <c r="H258" s="404" t="s">
        <v>0</v>
      </c>
      <c r="J258" s="137">
        <f t="shared" si="13"/>
        <v>29305220</v>
      </c>
    </row>
    <row r="259" spans="1:10" ht="24.6" customHeight="1" thickBot="1">
      <c r="A259" s="1673" t="s">
        <v>47</v>
      </c>
      <c r="B259" s="1674"/>
      <c r="C259" s="1674"/>
      <c r="D259" s="406">
        <f>SUM(D236:D247)+D252+D258</f>
        <v>219023213</v>
      </c>
      <c r="E259" s="406">
        <f>SUM(E236:E247)+E252+E258</f>
        <v>233678364</v>
      </c>
      <c r="F259" s="407" t="s">
        <v>380</v>
      </c>
      <c r="G259" s="408">
        <f t="shared" si="14"/>
        <v>14655151</v>
      </c>
      <c r="H259" s="405"/>
      <c r="J259" s="137">
        <f>SUM(J236:J247)+J252+J258</f>
        <v>14655151</v>
      </c>
    </row>
    <row r="261" spans="1:10" ht="58.15" customHeight="1">
      <c r="A261" s="1628" t="s">
        <v>273</v>
      </c>
      <c r="B261" s="1628"/>
      <c r="C261" s="1628"/>
      <c r="D261" s="1628"/>
      <c r="E261" s="1628"/>
      <c r="F261" s="1628"/>
      <c r="G261" s="1628"/>
      <c r="H261" s="1628"/>
    </row>
    <row r="262" spans="1:10" ht="22.15" customHeight="1" thickBot="1">
      <c r="A262" s="35" t="s">
        <v>658</v>
      </c>
    </row>
    <row r="263" spans="1:10" ht="31.15" customHeight="1">
      <c r="A263" s="1687" t="s">
        <v>274</v>
      </c>
      <c r="B263" s="1688"/>
      <c r="C263" s="1689"/>
      <c r="D263" s="39" t="s">
        <v>659</v>
      </c>
      <c r="E263" s="39" t="s">
        <v>660</v>
      </c>
      <c r="F263" s="1690" t="s">
        <v>497</v>
      </c>
      <c r="G263" s="1691"/>
      <c r="H263" s="40" t="s">
        <v>61</v>
      </c>
    </row>
    <row r="264" spans="1:10" ht="29.45" customHeight="1">
      <c r="A264" s="1675" t="s">
        <v>80</v>
      </c>
      <c r="B264" s="1676"/>
      <c r="C264" s="1677"/>
      <c r="D264" s="41">
        <v>31643510</v>
      </c>
      <c r="E264" s="41">
        <v>31737570</v>
      </c>
      <c r="F264" s="399" t="s">
        <v>380</v>
      </c>
      <c r="G264" s="398">
        <f>J264</f>
        <v>94060</v>
      </c>
      <c r="H264" s="396" t="s">
        <v>662</v>
      </c>
      <c r="J264" s="137">
        <f>SUM(E264-D264)</f>
        <v>94060</v>
      </c>
    </row>
    <row r="265" spans="1:10" ht="29.45" customHeight="1">
      <c r="A265" s="1675" t="s">
        <v>64</v>
      </c>
      <c r="B265" s="1676"/>
      <c r="C265" s="1677"/>
      <c r="D265" s="41">
        <v>26921069</v>
      </c>
      <c r="E265" s="41">
        <v>26705440</v>
      </c>
      <c r="F265" s="399" t="s">
        <v>499</v>
      </c>
      <c r="G265" s="398">
        <f t="shared" ref="G265:G279" si="15">J265</f>
        <v>-215629</v>
      </c>
      <c r="H265" s="396" t="s">
        <v>661</v>
      </c>
      <c r="J265" s="137">
        <f t="shared" ref="J265:J286" si="16">SUM(E265-D265)</f>
        <v>-215629</v>
      </c>
    </row>
    <row r="266" spans="1:10" ht="29.45" customHeight="1">
      <c r="A266" s="1675" t="s">
        <v>81</v>
      </c>
      <c r="B266" s="1676"/>
      <c r="C266" s="1677"/>
      <c r="D266" s="41">
        <v>26739459</v>
      </c>
      <c r="E266" s="41">
        <v>26739459</v>
      </c>
      <c r="F266" s="399" t="s">
        <v>0</v>
      </c>
      <c r="G266" s="398">
        <f t="shared" si="15"/>
        <v>0</v>
      </c>
      <c r="H266" s="396" t="s">
        <v>0</v>
      </c>
      <c r="J266" s="137">
        <f t="shared" si="16"/>
        <v>0</v>
      </c>
    </row>
    <row r="267" spans="1:10" ht="29.45" customHeight="1">
      <c r="A267" s="1675" t="s">
        <v>82</v>
      </c>
      <c r="B267" s="1676"/>
      <c r="C267" s="1677"/>
      <c r="D267" s="41">
        <v>642510</v>
      </c>
      <c r="E267" s="41">
        <v>642510</v>
      </c>
      <c r="F267" s="399" t="s">
        <v>0</v>
      </c>
      <c r="G267" s="398">
        <f t="shared" si="15"/>
        <v>0</v>
      </c>
      <c r="H267" s="396" t="s">
        <v>0</v>
      </c>
      <c r="J267" s="137">
        <f t="shared" si="16"/>
        <v>0</v>
      </c>
    </row>
    <row r="268" spans="1:10" ht="29.45" customHeight="1">
      <c r="A268" s="1675" t="s">
        <v>65</v>
      </c>
      <c r="B268" s="1676"/>
      <c r="C268" s="1677"/>
      <c r="D268" s="41">
        <v>1978000</v>
      </c>
      <c r="E268" s="41">
        <v>2479400</v>
      </c>
      <c r="F268" s="399" t="s">
        <v>380</v>
      </c>
      <c r="G268" s="398">
        <f t="shared" si="15"/>
        <v>501400</v>
      </c>
      <c r="H268" s="396" t="s">
        <v>663</v>
      </c>
      <c r="J268" s="137">
        <f t="shared" si="16"/>
        <v>501400</v>
      </c>
    </row>
    <row r="269" spans="1:10" ht="29.45" customHeight="1">
      <c r="A269" s="1675" t="s">
        <v>178</v>
      </c>
      <c r="B269" s="1676"/>
      <c r="C269" s="1677"/>
      <c r="D269" s="41">
        <v>458326</v>
      </c>
      <c r="E269" s="41">
        <v>458326</v>
      </c>
      <c r="F269" s="399" t="s">
        <v>0</v>
      </c>
      <c r="G269" s="398">
        <f t="shared" si="15"/>
        <v>0</v>
      </c>
      <c r="H269" s="396" t="s">
        <v>0</v>
      </c>
      <c r="J269" s="137">
        <f t="shared" si="16"/>
        <v>0</v>
      </c>
    </row>
    <row r="270" spans="1:10" ht="29.45" customHeight="1">
      <c r="A270" s="1675" t="s">
        <v>68</v>
      </c>
      <c r="B270" s="1676"/>
      <c r="C270" s="1677"/>
      <c r="D270" s="41">
        <v>1223280</v>
      </c>
      <c r="E270" s="41">
        <v>1568390</v>
      </c>
      <c r="F270" s="399" t="s">
        <v>380</v>
      </c>
      <c r="G270" s="398">
        <f t="shared" si="15"/>
        <v>345110</v>
      </c>
      <c r="H270" s="396" t="s">
        <v>664</v>
      </c>
      <c r="J270" s="137">
        <f t="shared" si="16"/>
        <v>345110</v>
      </c>
    </row>
    <row r="271" spans="1:10" ht="29.45" customHeight="1">
      <c r="A271" s="1675" t="s">
        <v>83</v>
      </c>
      <c r="B271" s="1676"/>
      <c r="C271" s="1677"/>
      <c r="D271" s="41">
        <v>16638150</v>
      </c>
      <c r="E271" s="41">
        <v>16638150</v>
      </c>
      <c r="F271" s="399"/>
      <c r="G271" s="398">
        <f t="shared" si="15"/>
        <v>0</v>
      </c>
      <c r="H271" s="396" t="s">
        <v>0</v>
      </c>
      <c r="J271" s="137">
        <f t="shared" si="16"/>
        <v>0</v>
      </c>
    </row>
    <row r="272" spans="1:10" ht="29.45" customHeight="1">
      <c r="A272" s="1675" t="s">
        <v>66</v>
      </c>
      <c r="B272" s="1676"/>
      <c r="C272" s="1677"/>
      <c r="D272" s="41">
        <v>1207840</v>
      </c>
      <c r="E272" s="41">
        <v>1207840</v>
      </c>
      <c r="F272" s="399" t="s">
        <v>0</v>
      </c>
      <c r="G272" s="398">
        <f t="shared" si="15"/>
        <v>0</v>
      </c>
      <c r="H272" s="396" t="s">
        <v>0</v>
      </c>
      <c r="J272" s="137">
        <f t="shared" si="16"/>
        <v>0</v>
      </c>
    </row>
    <row r="273" spans="1:10" ht="29.45" customHeight="1">
      <c r="A273" s="1675" t="s">
        <v>67</v>
      </c>
      <c r="B273" s="1676"/>
      <c r="C273" s="1677"/>
      <c r="D273" s="41">
        <v>1581220</v>
      </c>
      <c r="E273" s="41">
        <v>1581220</v>
      </c>
      <c r="F273" s="399" t="s">
        <v>0</v>
      </c>
      <c r="G273" s="398">
        <f t="shared" si="15"/>
        <v>0</v>
      </c>
      <c r="H273" s="541" t="s">
        <v>0</v>
      </c>
      <c r="J273" s="137">
        <f t="shared" si="16"/>
        <v>0</v>
      </c>
    </row>
    <row r="274" spans="1:10" ht="29.45" customHeight="1">
      <c r="A274" s="1675" t="s">
        <v>69</v>
      </c>
      <c r="B274" s="1676"/>
      <c r="C274" s="1677"/>
      <c r="D274" s="41">
        <v>2616480</v>
      </c>
      <c r="E274" s="41">
        <v>2296670</v>
      </c>
      <c r="F274" s="399" t="s">
        <v>379</v>
      </c>
      <c r="G274" s="398">
        <f t="shared" si="15"/>
        <v>-319810</v>
      </c>
      <c r="H274" s="396" t="s">
        <v>84</v>
      </c>
      <c r="J274" s="137">
        <f t="shared" si="16"/>
        <v>-319810</v>
      </c>
    </row>
    <row r="275" spans="1:10" ht="29.45" customHeight="1">
      <c r="A275" s="1675" t="s">
        <v>70</v>
      </c>
      <c r="B275" s="1676"/>
      <c r="C275" s="1677"/>
      <c r="D275" s="41">
        <v>1276000</v>
      </c>
      <c r="E275" s="41">
        <v>1388200</v>
      </c>
      <c r="F275" s="399" t="s">
        <v>380</v>
      </c>
      <c r="G275" s="398">
        <f t="shared" si="15"/>
        <v>112200</v>
      </c>
      <c r="H275" s="396" t="s">
        <v>665</v>
      </c>
      <c r="J275" s="137">
        <f t="shared" si="16"/>
        <v>112200</v>
      </c>
    </row>
    <row r="276" spans="1:10" ht="29.45" customHeight="1">
      <c r="A276" s="1681" t="s">
        <v>85</v>
      </c>
      <c r="B276" s="1682"/>
      <c r="C276" s="301" t="s">
        <v>44</v>
      </c>
      <c r="D276" s="41">
        <v>11374660</v>
      </c>
      <c r="E276" s="41">
        <v>14354470</v>
      </c>
      <c r="F276" s="399" t="s">
        <v>380</v>
      </c>
      <c r="G276" s="398">
        <f t="shared" si="15"/>
        <v>2979810</v>
      </c>
      <c r="H276" s="396" t="s">
        <v>75</v>
      </c>
      <c r="J276" s="137">
        <f t="shared" si="16"/>
        <v>2979810</v>
      </c>
    </row>
    <row r="277" spans="1:10" ht="29.45" customHeight="1">
      <c r="A277" s="1683"/>
      <c r="B277" s="1684"/>
      <c r="C277" s="301" t="s">
        <v>43</v>
      </c>
      <c r="D277" s="41">
        <v>10768500</v>
      </c>
      <c r="E277" s="41">
        <v>13622170</v>
      </c>
      <c r="F277" s="399" t="s">
        <v>380</v>
      </c>
      <c r="G277" s="398">
        <f t="shared" si="15"/>
        <v>2853670</v>
      </c>
      <c r="H277" s="396" t="s">
        <v>75</v>
      </c>
      <c r="J277" s="137">
        <f t="shared" si="16"/>
        <v>2853670</v>
      </c>
    </row>
    <row r="278" spans="1:10" ht="29.45" customHeight="1">
      <c r="A278" s="1683"/>
      <c r="B278" s="1684"/>
      <c r="C278" s="301" t="s">
        <v>50</v>
      </c>
      <c r="D278" s="41">
        <v>2309000</v>
      </c>
      <c r="E278" s="41">
        <v>2917560</v>
      </c>
      <c r="F278" s="399" t="s">
        <v>380</v>
      </c>
      <c r="G278" s="398">
        <f t="shared" si="15"/>
        <v>608560</v>
      </c>
      <c r="H278" s="396" t="s">
        <v>75</v>
      </c>
      <c r="J278" s="137">
        <f t="shared" si="16"/>
        <v>608560</v>
      </c>
    </row>
    <row r="279" spans="1:10" ht="29.45" customHeight="1">
      <c r="A279" s="1683"/>
      <c r="B279" s="1684"/>
      <c r="C279" s="301" t="s">
        <v>49</v>
      </c>
      <c r="D279" s="42">
        <v>-247740</v>
      </c>
      <c r="E279" s="41">
        <v>-253400</v>
      </c>
      <c r="F279" s="399" t="s">
        <v>499</v>
      </c>
      <c r="G279" s="398">
        <f t="shared" si="15"/>
        <v>-5660</v>
      </c>
      <c r="H279" s="396" t="s">
        <v>75</v>
      </c>
      <c r="J279" s="137">
        <f t="shared" si="16"/>
        <v>-5660</v>
      </c>
    </row>
    <row r="280" spans="1:10" ht="29.45" customHeight="1">
      <c r="A280" s="1685"/>
      <c r="B280" s="1686"/>
      <c r="C280" s="301" t="s">
        <v>62</v>
      </c>
      <c r="D280" s="41">
        <f>SUM(D276:D278)+D279</f>
        <v>24204420</v>
      </c>
      <c r="E280" s="41">
        <f>SUM(E276:E278)+E279</f>
        <v>30640800</v>
      </c>
      <c r="F280" s="399" t="s">
        <v>380</v>
      </c>
      <c r="G280" s="398">
        <f t="shared" ref="G280:G287" si="17">J280</f>
        <v>6436380</v>
      </c>
      <c r="H280" s="592" t="s">
        <v>0</v>
      </c>
      <c r="J280" s="137">
        <f t="shared" si="16"/>
        <v>6436380</v>
      </c>
    </row>
    <row r="281" spans="1:10" ht="29.45" customHeight="1">
      <c r="A281" s="1681" t="s">
        <v>63</v>
      </c>
      <c r="B281" s="1682"/>
      <c r="C281" s="301" t="s">
        <v>72</v>
      </c>
      <c r="D281" s="41">
        <v>65194880</v>
      </c>
      <c r="E281" s="41">
        <v>45995620</v>
      </c>
      <c r="F281" s="399" t="s">
        <v>499</v>
      </c>
      <c r="G281" s="398">
        <f t="shared" si="17"/>
        <v>-19199260</v>
      </c>
      <c r="H281" s="396" t="s">
        <v>75</v>
      </c>
      <c r="J281" s="137">
        <f t="shared" si="16"/>
        <v>-19199260</v>
      </c>
    </row>
    <row r="282" spans="1:10" ht="29.45" customHeight="1">
      <c r="A282" s="1683"/>
      <c r="B282" s="1684"/>
      <c r="C282" s="301" t="s">
        <v>41</v>
      </c>
      <c r="D282" s="41">
        <v>2729790</v>
      </c>
      <c r="E282" s="41">
        <v>2388050</v>
      </c>
      <c r="F282" s="399" t="s">
        <v>499</v>
      </c>
      <c r="G282" s="398">
        <f t="shared" si="17"/>
        <v>-341740</v>
      </c>
      <c r="H282" s="396" t="s">
        <v>75</v>
      </c>
      <c r="J282" s="137">
        <f t="shared" si="16"/>
        <v>-341740</v>
      </c>
    </row>
    <row r="283" spans="1:10" ht="29.45" customHeight="1">
      <c r="A283" s="1683"/>
      <c r="B283" s="1684"/>
      <c r="C283" s="301" t="s">
        <v>40</v>
      </c>
      <c r="D283" s="41">
        <v>2663800</v>
      </c>
      <c r="E283" s="41">
        <v>2879480</v>
      </c>
      <c r="F283" s="399" t="s">
        <v>380</v>
      </c>
      <c r="G283" s="398">
        <f t="shared" si="17"/>
        <v>215680</v>
      </c>
      <c r="H283" s="396" t="s">
        <v>75</v>
      </c>
      <c r="J283" s="137">
        <f t="shared" si="16"/>
        <v>215680</v>
      </c>
    </row>
    <row r="284" spans="1:10" ht="29.45" customHeight="1">
      <c r="A284" s="1683"/>
      <c r="B284" s="1684"/>
      <c r="C284" s="301" t="s">
        <v>39</v>
      </c>
      <c r="D284" s="41">
        <v>22452130</v>
      </c>
      <c r="E284" s="41">
        <v>8903940</v>
      </c>
      <c r="F284" s="399" t="s">
        <v>499</v>
      </c>
      <c r="G284" s="398">
        <f t="shared" si="17"/>
        <v>-13548190</v>
      </c>
      <c r="H284" s="591" t="s">
        <v>0</v>
      </c>
      <c r="J284" s="137">
        <f t="shared" si="16"/>
        <v>-13548190</v>
      </c>
    </row>
    <row r="285" spans="1:10" ht="29.45" customHeight="1">
      <c r="A285" s="1683"/>
      <c r="B285" s="1684"/>
      <c r="C285" s="301" t="s">
        <v>73</v>
      </c>
      <c r="D285" s="41">
        <v>3507500</v>
      </c>
      <c r="E285" s="41">
        <v>3502500</v>
      </c>
      <c r="F285" s="399" t="s">
        <v>379</v>
      </c>
      <c r="G285" s="398">
        <f t="shared" si="17"/>
        <v>-5000</v>
      </c>
      <c r="H285" s="396" t="s">
        <v>377</v>
      </c>
      <c r="J285" s="137">
        <f t="shared" si="16"/>
        <v>-5000</v>
      </c>
    </row>
    <row r="286" spans="1:10" ht="29.45" customHeight="1" thickBot="1">
      <c r="A286" s="1683"/>
      <c r="B286" s="1684"/>
      <c r="C286" s="400" t="s">
        <v>62</v>
      </c>
      <c r="D286" s="401">
        <f>SUM(D281:D285)</f>
        <v>96548100</v>
      </c>
      <c r="E286" s="401">
        <f>SUM(E281:E285)</f>
        <v>63669590</v>
      </c>
      <c r="F286" s="402" t="s">
        <v>499</v>
      </c>
      <c r="G286" s="398">
        <f t="shared" si="17"/>
        <v>-32878510</v>
      </c>
      <c r="H286" s="404" t="s">
        <v>0</v>
      </c>
      <c r="J286" s="137">
        <f t="shared" si="16"/>
        <v>-32878510</v>
      </c>
    </row>
    <row r="287" spans="1:10" ht="29.45" customHeight="1" thickBot="1">
      <c r="A287" s="1673" t="s">
        <v>47</v>
      </c>
      <c r="B287" s="1674"/>
      <c r="C287" s="1674"/>
      <c r="D287" s="406">
        <f>SUM(D264:D275)+D280+D286</f>
        <v>233678364</v>
      </c>
      <c r="E287" s="406">
        <f>SUM(E264:E275)+E280+E286</f>
        <v>207753565</v>
      </c>
      <c r="F287" s="407" t="s">
        <v>499</v>
      </c>
      <c r="G287" s="408">
        <f t="shared" si="17"/>
        <v>-25924799</v>
      </c>
      <c r="H287" s="405"/>
      <c r="J287" s="137">
        <f>SUM(J264:J275)+J280+J286</f>
        <v>-25924799</v>
      </c>
    </row>
    <row r="288" spans="1:10" ht="33" customHeight="1"/>
    <row r="289" spans="1:10" ht="54.6" customHeight="1">
      <c r="A289" s="1628" t="s">
        <v>678</v>
      </c>
      <c r="B289" s="1628"/>
      <c r="C289" s="1628"/>
      <c r="D289" s="1628"/>
      <c r="E289" s="1628"/>
      <c r="F289" s="1628"/>
      <c r="G289" s="1628"/>
      <c r="H289" s="1628"/>
    </row>
    <row r="290" spans="1:10" ht="20.25" thickBot="1">
      <c r="A290" s="35" t="s">
        <v>671</v>
      </c>
    </row>
    <row r="291" spans="1:10" ht="25.5">
      <c r="A291" s="1687" t="s">
        <v>274</v>
      </c>
      <c r="B291" s="1688"/>
      <c r="C291" s="1689"/>
      <c r="D291" s="39" t="s">
        <v>672</v>
      </c>
      <c r="E291" s="39" t="s">
        <v>673</v>
      </c>
      <c r="F291" s="1690" t="s">
        <v>497</v>
      </c>
      <c r="G291" s="1691"/>
      <c r="H291" s="40" t="s">
        <v>61</v>
      </c>
    </row>
    <row r="292" spans="1:10" ht="25.15" customHeight="1">
      <c r="A292" s="1675" t="s">
        <v>80</v>
      </c>
      <c r="B292" s="1676"/>
      <c r="C292" s="1677"/>
      <c r="D292" s="41">
        <v>31737570</v>
      </c>
      <c r="E292" s="41">
        <v>31349570</v>
      </c>
      <c r="F292" s="399" t="s">
        <v>499</v>
      </c>
      <c r="G292" s="398">
        <f>J292</f>
        <v>-388000</v>
      </c>
      <c r="H292" s="396" t="s">
        <v>675</v>
      </c>
      <c r="J292" s="137">
        <f>SUM(E292-D292)</f>
        <v>-388000</v>
      </c>
    </row>
    <row r="293" spans="1:10" ht="25.15" customHeight="1">
      <c r="A293" s="1675" t="s">
        <v>64</v>
      </c>
      <c r="B293" s="1676"/>
      <c r="C293" s="1677"/>
      <c r="D293" s="41">
        <v>26705440</v>
      </c>
      <c r="E293" s="41">
        <v>26786810</v>
      </c>
      <c r="F293" s="399" t="s">
        <v>629</v>
      </c>
      <c r="G293" s="398">
        <f t="shared" ref="G293:G303" si="18">J293</f>
        <v>81370</v>
      </c>
      <c r="H293" s="396" t="s">
        <v>679</v>
      </c>
      <c r="J293" s="137">
        <f t="shared" ref="J293:J317" si="19">SUM(E293-D293)</f>
        <v>81370</v>
      </c>
    </row>
    <row r="294" spans="1:10" ht="25.15" customHeight="1">
      <c r="A294" s="1675" t="s">
        <v>81</v>
      </c>
      <c r="B294" s="1676"/>
      <c r="C294" s="1677"/>
      <c r="D294" s="41">
        <v>26739459</v>
      </c>
      <c r="E294" s="41">
        <v>26746427</v>
      </c>
      <c r="F294" s="399" t="s">
        <v>629</v>
      </c>
      <c r="G294" s="398">
        <f t="shared" si="18"/>
        <v>6968</v>
      </c>
      <c r="H294" s="396" t="s">
        <v>680</v>
      </c>
      <c r="J294" s="137">
        <f t="shared" si="19"/>
        <v>6968</v>
      </c>
    </row>
    <row r="295" spans="1:10" ht="25.15" customHeight="1">
      <c r="A295" s="1675" t="s">
        <v>82</v>
      </c>
      <c r="B295" s="1676"/>
      <c r="C295" s="1677"/>
      <c r="D295" s="41">
        <v>642510</v>
      </c>
      <c r="E295" s="41">
        <v>642510</v>
      </c>
      <c r="F295" s="399" t="s">
        <v>0</v>
      </c>
      <c r="G295" s="398">
        <f t="shared" si="18"/>
        <v>0</v>
      </c>
      <c r="H295" s="396" t="s">
        <v>0</v>
      </c>
      <c r="J295" s="137">
        <f t="shared" si="19"/>
        <v>0</v>
      </c>
    </row>
    <row r="296" spans="1:10" ht="25.15" customHeight="1">
      <c r="A296" s="1675" t="s">
        <v>65</v>
      </c>
      <c r="B296" s="1676"/>
      <c r="C296" s="1677"/>
      <c r="D296" s="41">
        <v>2479400</v>
      </c>
      <c r="E296" s="41">
        <v>2479400</v>
      </c>
      <c r="F296" s="399" t="s">
        <v>141</v>
      </c>
      <c r="G296" s="398">
        <f t="shared" si="18"/>
        <v>0</v>
      </c>
      <c r="H296" s="396" t="s">
        <v>141</v>
      </c>
      <c r="J296" s="137">
        <f t="shared" si="19"/>
        <v>0</v>
      </c>
    </row>
    <row r="297" spans="1:10" ht="25.15" customHeight="1">
      <c r="A297" s="1675" t="s">
        <v>178</v>
      </c>
      <c r="B297" s="1676"/>
      <c r="C297" s="1677"/>
      <c r="D297" s="41">
        <v>458326</v>
      </c>
      <c r="E297" s="41">
        <v>458326</v>
      </c>
      <c r="F297" s="399" t="s">
        <v>0</v>
      </c>
      <c r="G297" s="398">
        <f t="shared" si="18"/>
        <v>0</v>
      </c>
      <c r="H297" s="396" t="s">
        <v>0</v>
      </c>
      <c r="J297" s="137">
        <f t="shared" si="19"/>
        <v>0</v>
      </c>
    </row>
    <row r="298" spans="1:10" ht="25.15" customHeight="1">
      <c r="A298" s="1675" t="s">
        <v>68</v>
      </c>
      <c r="B298" s="1676"/>
      <c r="C298" s="1677"/>
      <c r="D298" s="41">
        <v>1568390</v>
      </c>
      <c r="E298" s="41">
        <v>1509490</v>
      </c>
      <c r="F298" s="399" t="s">
        <v>499</v>
      </c>
      <c r="G298" s="398">
        <f t="shared" si="18"/>
        <v>-58900</v>
      </c>
      <c r="H298" s="396" t="s">
        <v>681</v>
      </c>
      <c r="J298" s="137">
        <f t="shared" si="19"/>
        <v>-58900</v>
      </c>
    </row>
    <row r="299" spans="1:10" ht="25.15" customHeight="1">
      <c r="A299" s="1675" t="s">
        <v>83</v>
      </c>
      <c r="B299" s="1676"/>
      <c r="C299" s="1677"/>
      <c r="D299" s="41">
        <v>16638150</v>
      </c>
      <c r="E299" s="41">
        <v>16638150</v>
      </c>
      <c r="F299" s="399"/>
      <c r="G299" s="398">
        <f t="shared" si="18"/>
        <v>0</v>
      </c>
      <c r="H299" s="396" t="s">
        <v>0</v>
      </c>
      <c r="J299" s="137">
        <f t="shared" si="19"/>
        <v>0</v>
      </c>
    </row>
    <row r="300" spans="1:10" ht="25.15" customHeight="1">
      <c r="A300" s="1675" t="s">
        <v>66</v>
      </c>
      <c r="B300" s="1676"/>
      <c r="C300" s="1677"/>
      <c r="D300" s="41">
        <v>1207840</v>
      </c>
      <c r="E300" s="41">
        <v>1207840</v>
      </c>
      <c r="F300" s="399" t="s">
        <v>0</v>
      </c>
      <c r="G300" s="398">
        <f t="shared" si="18"/>
        <v>0</v>
      </c>
      <c r="H300" s="396" t="s">
        <v>0</v>
      </c>
      <c r="J300" s="137">
        <f t="shared" si="19"/>
        <v>0</v>
      </c>
    </row>
    <row r="301" spans="1:10" ht="25.15" customHeight="1">
      <c r="A301" s="1675" t="s">
        <v>67</v>
      </c>
      <c r="B301" s="1676"/>
      <c r="C301" s="1677"/>
      <c r="D301" s="41">
        <v>1581220</v>
      </c>
      <c r="E301" s="41">
        <v>1581220</v>
      </c>
      <c r="F301" s="399" t="s">
        <v>0</v>
      </c>
      <c r="G301" s="398">
        <f t="shared" si="18"/>
        <v>0</v>
      </c>
      <c r="H301" s="541" t="s">
        <v>0</v>
      </c>
      <c r="J301" s="137">
        <f t="shared" si="19"/>
        <v>0</v>
      </c>
    </row>
    <row r="302" spans="1:10" ht="25.15" customHeight="1">
      <c r="A302" s="1675" t="s">
        <v>69</v>
      </c>
      <c r="B302" s="1676"/>
      <c r="C302" s="1677"/>
      <c r="D302" s="41">
        <v>2296670</v>
      </c>
      <c r="E302" s="41">
        <v>2594530</v>
      </c>
      <c r="F302" s="399" t="s">
        <v>629</v>
      </c>
      <c r="G302" s="398">
        <f t="shared" si="18"/>
        <v>297860</v>
      </c>
      <c r="H302" s="396" t="s">
        <v>84</v>
      </c>
      <c r="J302" s="137">
        <f t="shared" si="19"/>
        <v>297860</v>
      </c>
    </row>
    <row r="303" spans="1:10" ht="25.15" customHeight="1">
      <c r="A303" s="1675" t="s">
        <v>70</v>
      </c>
      <c r="B303" s="1676"/>
      <c r="C303" s="1677"/>
      <c r="D303" s="41">
        <v>1388200</v>
      </c>
      <c r="E303" s="41">
        <v>1246800</v>
      </c>
      <c r="F303" s="399" t="s">
        <v>499</v>
      </c>
      <c r="G303" s="398">
        <f t="shared" si="18"/>
        <v>-141400</v>
      </c>
      <c r="H303" s="396" t="s">
        <v>676</v>
      </c>
      <c r="J303" s="137">
        <f t="shared" si="19"/>
        <v>-141400</v>
      </c>
    </row>
    <row r="304" spans="1:10" ht="25.15" customHeight="1">
      <c r="A304" s="1678" t="s">
        <v>674</v>
      </c>
      <c r="B304" s="1679"/>
      <c r="C304" s="1680"/>
      <c r="D304" s="41">
        <v>0</v>
      </c>
      <c r="E304" s="41">
        <v>487000</v>
      </c>
      <c r="F304" s="399" t="s">
        <v>629</v>
      </c>
      <c r="G304" s="398">
        <f>E304-D304</f>
        <v>487000</v>
      </c>
      <c r="H304" s="396" t="s">
        <v>677</v>
      </c>
      <c r="J304" s="137">
        <f t="shared" si="19"/>
        <v>487000</v>
      </c>
    </row>
    <row r="305" spans="1:10" ht="25.15" customHeight="1">
      <c r="A305" s="1681" t="s">
        <v>85</v>
      </c>
      <c r="B305" s="1682"/>
      <c r="C305" s="301" t="s">
        <v>44</v>
      </c>
      <c r="D305" s="41">
        <v>14354470</v>
      </c>
      <c r="E305" s="41">
        <v>13513160</v>
      </c>
      <c r="F305" s="399" t="s">
        <v>499</v>
      </c>
      <c r="G305" s="398">
        <f t="shared" ref="G305:G316" si="20">J305</f>
        <v>-841310</v>
      </c>
      <c r="H305" s="396" t="s">
        <v>75</v>
      </c>
      <c r="J305" s="137">
        <f t="shared" si="19"/>
        <v>-841310</v>
      </c>
    </row>
    <row r="306" spans="1:10" ht="25.15" customHeight="1">
      <c r="A306" s="1683"/>
      <c r="B306" s="1684"/>
      <c r="C306" s="301" t="s">
        <v>43</v>
      </c>
      <c r="D306" s="41">
        <v>13622170</v>
      </c>
      <c r="E306" s="41">
        <v>12816000</v>
      </c>
      <c r="F306" s="399" t="s">
        <v>499</v>
      </c>
      <c r="G306" s="398">
        <f t="shared" si="20"/>
        <v>-806170</v>
      </c>
      <c r="H306" s="396" t="s">
        <v>75</v>
      </c>
      <c r="J306" s="137">
        <f t="shared" si="19"/>
        <v>-806170</v>
      </c>
    </row>
    <row r="307" spans="1:10" ht="25.15" customHeight="1">
      <c r="A307" s="1683"/>
      <c r="B307" s="1684"/>
      <c r="C307" s="301" t="s">
        <v>50</v>
      </c>
      <c r="D307" s="41">
        <v>2917560</v>
      </c>
      <c r="E307" s="41">
        <v>2748030</v>
      </c>
      <c r="F307" s="399" t="s">
        <v>499</v>
      </c>
      <c r="G307" s="398">
        <f t="shared" si="20"/>
        <v>-169530</v>
      </c>
      <c r="H307" s="396" t="s">
        <v>75</v>
      </c>
      <c r="J307" s="137">
        <f t="shared" si="19"/>
        <v>-169530</v>
      </c>
    </row>
    <row r="308" spans="1:10" ht="25.15" customHeight="1">
      <c r="A308" s="1683"/>
      <c r="B308" s="1684"/>
      <c r="C308" s="301" t="s">
        <v>49</v>
      </c>
      <c r="D308" s="42">
        <v>-253400</v>
      </c>
      <c r="E308" s="41">
        <v>-264720</v>
      </c>
      <c r="F308" s="399" t="s">
        <v>499</v>
      </c>
      <c r="G308" s="398">
        <f t="shared" si="20"/>
        <v>-11320</v>
      </c>
      <c r="H308" s="396" t="s">
        <v>75</v>
      </c>
      <c r="J308" s="137">
        <f t="shared" si="19"/>
        <v>-11320</v>
      </c>
    </row>
    <row r="309" spans="1:10" ht="25.15" customHeight="1">
      <c r="A309" s="1685"/>
      <c r="B309" s="1686"/>
      <c r="C309" s="301" t="s">
        <v>62</v>
      </c>
      <c r="D309" s="41">
        <f>SUM(D305:D307)+D308</f>
        <v>30640800</v>
      </c>
      <c r="E309" s="41">
        <f>SUM(E305:E307)+E308</f>
        <v>28812470</v>
      </c>
      <c r="F309" s="399" t="s">
        <v>499</v>
      </c>
      <c r="G309" s="398">
        <f t="shared" si="20"/>
        <v>-1828330</v>
      </c>
      <c r="H309" s="592" t="s">
        <v>0</v>
      </c>
      <c r="J309" s="137">
        <f t="shared" si="19"/>
        <v>-1828330</v>
      </c>
    </row>
    <row r="310" spans="1:10" ht="25.15" customHeight="1">
      <c r="A310" s="1681" t="s">
        <v>63</v>
      </c>
      <c r="B310" s="1682"/>
      <c r="C310" s="301" t="s">
        <v>72</v>
      </c>
      <c r="D310" s="41">
        <v>45995620</v>
      </c>
      <c r="E310" s="41">
        <v>35989510</v>
      </c>
      <c r="F310" s="399" t="s">
        <v>499</v>
      </c>
      <c r="G310" s="398">
        <f t="shared" si="20"/>
        <v>-10006110</v>
      </c>
      <c r="H310" s="396" t="s">
        <v>75</v>
      </c>
      <c r="J310" s="137">
        <f t="shared" si="19"/>
        <v>-10006110</v>
      </c>
    </row>
    <row r="311" spans="1:10" ht="25.15" customHeight="1">
      <c r="A311" s="1683"/>
      <c r="B311" s="1684"/>
      <c r="C311" s="301" t="s">
        <v>41</v>
      </c>
      <c r="D311" s="41">
        <v>2388050</v>
      </c>
      <c r="E311" s="41">
        <v>1740580</v>
      </c>
      <c r="F311" s="399" t="s">
        <v>499</v>
      </c>
      <c r="G311" s="398">
        <f t="shared" si="20"/>
        <v>-647470</v>
      </c>
      <c r="H311" s="396" t="s">
        <v>75</v>
      </c>
      <c r="J311" s="137">
        <f t="shared" si="19"/>
        <v>-647470</v>
      </c>
    </row>
    <row r="312" spans="1:10" ht="25.15" customHeight="1">
      <c r="A312" s="1683"/>
      <c r="B312" s="1684"/>
      <c r="C312" s="301" t="s">
        <v>40</v>
      </c>
      <c r="D312" s="41">
        <v>2879480</v>
      </c>
      <c r="E312" s="41">
        <v>2689220</v>
      </c>
      <c r="F312" s="399" t="s">
        <v>499</v>
      </c>
      <c r="G312" s="398">
        <f t="shared" si="20"/>
        <v>-190260</v>
      </c>
      <c r="H312" s="396" t="s">
        <v>75</v>
      </c>
      <c r="J312" s="137">
        <f t="shared" si="19"/>
        <v>-190260</v>
      </c>
    </row>
    <row r="313" spans="1:10" ht="25.15" customHeight="1">
      <c r="A313" s="1683"/>
      <c r="B313" s="1684"/>
      <c r="C313" s="301" t="s">
        <v>39</v>
      </c>
      <c r="D313" s="41">
        <v>8903940</v>
      </c>
      <c r="E313" s="41">
        <v>11747850</v>
      </c>
      <c r="F313" s="399" t="s">
        <v>629</v>
      </c>
      <c r="G313" s="398">
        <f t="shared" si="20"/>
        <v>2843910</v>
      </c>
      <c r="H313" s="396" t="s">
        <v>75</v>
      </c>
      <c r="J313" s="137">
        <f t="shared" si="19"/>
        <v>2843910</v>
      </c>
    </row>
    <row r="314" spans="1:10" ht="25.15" customHeight="1">
      <c r="A314" s="1683"/>
      <c r="B314" s="1684"/>
      <c r="C314" s="301" t="s">
        <v>73</v>
      </c>
      <c r="D314" s="41">
        <v>3502500</v>
      </c>
      <c r="E314" s="41">
        <v>3492500</v>
      </c>
      <c r="F314" s="399" t="s">
        <v>499</v>
      </c>
      <c r="G314" s="398">
        <f t="shared" si="20"/>
        <v>-10000</v>
      </c>
      <c r="H314" s="396" t="s">
        <v>377</v>
      </c>
      <c r="J314" s="137">
        <f t="shared" si="19"/>
        <v>-10000</v>
      </c>
    </row>
    <row r="315" spans="1:10" ht="25.15" customHeight="1" thickBot="1">
      <c r="A315" s="1683"/>
      <c r="B315" s="1684"/>
      <c r="C315" s="400" t="s">
        <v>62</v>
      </c>
      <c r="D315" s="401">
        <f>SUM(D310:D314)</f>
        <v>63669590</v>
      </c>
      <c r="E315" s="401">
        <f>SUM(E310:E314)</f>
        <v>55659660</v>
      </c>
      <c r="F315" s="402" t="s">
        <v>499</v>
      </c>
      <c r="G315" s="398">
        <f t="shared" si="20"/>
        <v>-8009930</v>
      </c>
      <c r="H315" s="404" t="s">
        <v>0</v>
      </c>
      <c r="J315" s="137">
        <f t="shared" si="19"/>
        <v>-8009930</v>
      </c>
    </row>
    <row r="316" spans="1:10" ht="25.15" customHeight="1" thickBot="1">
      <c r="A316" s="1673" t="s">
        <v>47</v>
      </c>
      <c r="B316" s="1674"/>
      <c r="C316" s="1674"/>
      <c r="D316" s="406">
        <f>SUM(D292:D303)+D309+D315</f>
        <v>207753565</v>
      </c>
      <c r="E316" s="406">
        <f>SUM(E292:E304)+E309+E315</f>
        <v>198200203</v>
      </c>
      <c r="F316" s="407" t="s">
        <v>499</v>
      </c>
      <c r="G316" s="408">
        <f t="shared" si="20"/>
        <v>-9553362</v>
      </c>
      <c r="H316" s="405"/>
      <c r="J316" s="137">
        <f t="shared" si="19"/>
        <v>-9553362</v>
      </c>
    </row>
    <row r="317" spans="1:10">
      <c r="J317" s="137">
        <f t="shared" si="19"/>
        <v>0</v>
      </c>
    </row>
    <row r="320" spans="1:10" ht="48.6" customHeight="1">
      <c r="A320" s="1628" t="s">
        <v>678</v>
      </c>
      <c r="B320" s="1628"/>
      <c r="C320" s="1628"/>
      <c r="D320" s="1628"/>
      <c r="E320" s="1628"/>
      <c r="F320" s="1628"/>
      <c r="G320" s="1628"/>
      <c r="H320" s="1628"/>
    </row>
    <row r="321" spans="1:10" ht="20.25" thickBot="1">
      <c r="A321" s="35" t="s">
        <v>683</v>
      </c>
    </row>
    <row r="322" spans="1:10" ht="27" customHeight="1">
      <c r="A322" s="1687" t="s">
        <v>274</v>
      </c>
      <c r="B322" s="1688"/>
      <c r="C322" s="1689"/>
      <c r="D322" s="39" t="s">
        <v>684</v>
      </c>
      <c r="E322" s="39" t="s">
        <v>685</v>
      </c>
      <c r="F322" s="1690" t="s">
        <v>497</v>
      </c>
      <c r="G322" s="1691"/>
      <c r="H322" s="40" t="s">
        <v>61</v>
      </c>
    </row>
    <row r="323" spans="1:10" ht="27" customHeight="1">
      <c r="A323" s="1675" t="s">
        <v>80</v>
      </c>
      <c r="B323" s="1676"/>
      <c r="C323" s="1677"/>
      <c r="D323" s="41">
        <v>31349570</v>
      </c>
      <c r="E323" s="41">
        <v>31478840</v>
      </c>
      <c r="F323" s="399" t="s">
        <v>686</v>
      </c>
      <c r="G323" s="398">
        <f>J323</f>
        <v>129270</v>
      </c>
      <c r="H323" s="396" t="s">
        <v>687</v>
      </c>
      <c r="J323" s="137">
        <f>SUM(E323-D323)</f>
        <v>129270</v>
      </c>
    </row>
    <row r="324" spans="1:10" ht="27" customHeight="1">
      <c r="A324" s="1675" t="s">
        <v>64</v>
      </c>
      <c r="B324" s="1676"/>
      <c r="C324" s="1677"/>
      <c r="D324" s="41">
        <v>26786810</v>
      </c>
      <c r="E324" s="41">
        <v>26786810</v>
      </c>
      <c r="F324" s="399" t="s">
        <v>0</v>
      </c>
      <c r="G324" s="398">
        <f t="shared" ref="G324:G334" si="21">J324</f>
        <v>0</v>
      </c>
      <c r="H324" s="396" t="s">
        <v>679</v>
      </c>
      <c r="J324" s="137">
        <f t="shared" ref="J324:J348" si="22">SUM(E324-D324)</f>
        <v>0</v>
      </c>
    </row>
    <row r="325" spans="1:10" ht="27" customHeight="1">
      <c r="A325" s="1675" t="s">
        <v>81</v>
      </c>
      <c r="B325" s="1676"/>
      <c r="C325" s="1677"/>
      <c r="D325" s="41">
        <v>26746427</v>
      </c>
      <c r="E325" s="41">
        <v>26739459</v>
      </c>
      <c r="F325" s="399" t="s">
        <v>500</v>
      </c>
      <c r="G325" s="398">
        <f t="shared" si="21"/>
        <v>-6968</v>
      </c>
      <c r="H325" s="396" t="s">
        <v>679</v>
      </c>
      <c r="J325" s="137">
        <f t="shared" si="22"/>
        <v>-6968</v>
      </c>
    </row>
    <row r="326" spans="1:10" ht="27" customHeight="1">
      <c r="A326" s="1675" t="s">
        <v>82</v>
      </c>
      <c r="B326" s="1676"/>
      <c r="C326" s="1677"/>
      <c r="D326" s="41">
        <v>642510</v>
      </c>
      <c r="E326" s="41">
        <v>642510</v>
      </c>
      <c r="F326" s="399" t="s">
        <v>0</v>
      </c>
      <c r="G326" s="398">
        <f t="shared" si="21"/>
        <v>0</v>
      </c>
      <c r="H326" s="396" t="s">
        <v>0</v>
      </c>
      <c r="J326" s="137">
        <f t="shared" si="22"/>
        <v>0</v>
      </c>
    </row>
    <row r="327" spans="1:10" ht="27" customHeight="1">
      <c r="A327" s="1675" t="s">
        <v>65</v>
      </c>
      <c r="B327" s="1676"/>
      <c r="C327" s="1677"/>
      <c r="D327" s="41">
        <v>2479400</v>
      </c>
      <c r="E327" s="41">
        <v>2479400</v>
      </c>
      <c r="F327" s="399" t="s">
        <v>0</v>
      </c>
      <c r="G327" s="398">
        <f t="shared" si="21"/>
        <v>0</v>
      </c>
      <c r="H327" s="396" t="s">
        <v>0</v>
      </c>
      <c r="J327" s="137">
        <f t="shared" si="22"/>
        <v>0</v>
      </c>
    </row>
    <row r="328" spans="1:10" ht="27" customHeight="1">
      <c r="A328" s="1675" t="s">
        <v>178</v>
      </c>
      <c r="B328" s="1676"/>
      <c r="C328" s="1677"/>
      <c r="D328" s="41">
        <v>458326</v>
      </c>
      <c r="E328" s="41">
        <v>458326</v>
      </c>
      <c r="F328" s="399" t="s">
        <v>0</v>
      </c>
      <c r="G328" s="398">
        <f t="shared" si="21"/>
        <v>0</v>
      </c>
      <c r="H328" s="396" t="s">
        <v>0</v>
      </c>
      <c r="J328" s="137">
        <f t="shared" si="22"/>
        <v>0</v>
      </c>
    </row>
    <row r="329" spans="1:10" ht="27" customHeight="1">
      <c r="A329" s="1675" t="s">
        <v>68</v>
      </c>
      <c r="B329" s="1676"/>
      <c r="C329" s="1677"/>
      <c r="D329" s="41">
        <v>1509490</v>
      </c>
      <c r="E329" s="41">
        <v>1617847</v>
      </c>
      <c r="F329" s="399" t="s">
        <v>686</v>
      </c>
      <c r="G329" s="398">
        <f t="shared" si="21"/>
        <v>108357</v>
      </c>
      <c r="H329" s="396" t="s">
        <v>691</v>
      </c>
      <c r="J329" s="137">
        <f t="shared" si="22"/>
        <v>108357</v>
      </c>
    </row>
    <row r="330" spans="1:10" ht="27" customHeight="1">
      <c r="A330" s="1675" t="s">
        <v>83</v>
      </c>
      <c r="B330" s="1676"/>
      <c r="C330" s="1677"/>
      <c r="D330" s="41">
        <v>16638150</v>
      </c>
      <c r="E330" s="41">
        <v>16638150</v>
      </c>
      <c r="F330" s="399"/>
      <c r="G330" s="398">
        <f t="shared" si="21"/>
        <v>0</v>
      </c>
      <c r="H330" s="396" t="s">
        <v>0</v>
      </c>
      <c r="J330" s="137">
        <f t="shared" si="22"/>
        <v>0</v>
      </c>
    </row>
    <row r="331" spans="1:10" ht="27" customHeight="1">
      <c r="A331" s="1675" t="s">
        <v>66</v>
      </c>
      <c r="B331" s="1676"/>
      <c r="C331" s="1677"/>
      <c r="D331" s="41">
        <v>1207840</v>
      </c>
      <c r="E331" s="41">
        <v>1207840</v>
      </c>
      <c r="F331" s="399" t="s">
        <v>0</v>
      </c>
      <c r="G331" s="398">
        <f t="shared" si="21"/>
        <v>0</v>
      </c>
      <c r="H331" s="396" t="s">
        <v>0</v>
      </c>
      <c r="J331" s="137">
        <f t="shared" si="22"/>
        <v>0</v>
      </c>
    </row>
    <row r="332" spans="1:10" ht="27" customHeight="1">
      <c r="A332" s="1675" t="s">
        <v>67</v>
      </c>
      <c r="B332" s="1676"/>
      <c r="C332" s="1677"/>
      <c r="D332" s="41">
        <v>1581220</v>
      </c>
      <c r="E332" s="41">
        <v>1581220</v>
      </c>
      <c r="F332" s="399" t="s">
        <v>0</v>
      </c>
      <c r="G332" s="398">
        <f t="shared" si="21"/>
        <v>0</v>
      </c>
      <c r="H332" s="541" t="s">
        <v>0</v>
      </c>
      <c r="J332" s="137">
        <f t="shared" si="22"/>
        <v>0</v>
      </c>
    </row>
    <row r="333" spans="1:10" ht="27" customHeight="1">
      <c r="A333" s="1675" t="s">
        <v>69</v>
      </c>
      <c r="B333" s="1676"/>
      <c r="C333" s="1677"/>
      <c r="D333" s="41">
        <v>2594530</v>
      </c>
      <c r="E333" s="41">
        <v>2575340</v>
      </c>
      <c r="F333" s="399" t="s">
        <v>500</v>
      </c>
      <c r="G333" s="398">
        <f t="shared" si="21"/>
        <v>-19190</v>
      </c>
      <c r="H333" s="396" t="s">
        <v>84</v>
      </c>
      <c r="J333" s="137">
        <f t="shared" si="22"/>
        <v>-19190</v>
      </c>
    </row>
    <row r="334" spans="1:10" ht="27" customHeight="1">
      <c r="A334" s="1675" t="s">
        <v>70</v>
      </c>
      <c r="B334" s="1676"/>
      <c r="C334" s="1677"/>
      <c r="D334" s="41">
        <v>1246800</v>
      </c>
      <c r="E334" s="41">
        <v>1326200</v>
      </c>
      <c r="F334" s="399" t="s">
        <v>686</v>
      </c>
      <c r="G334" s="398">
        <f t="shared" si="21"/>
        <v>79400</v>
      </c>
      <c r="H334" s="396" t="s">
        <v>688</v>
      </c>
      <c r="J334" s="137">
        <f t="shared" si="22"/>
        <v>79400</v>
      </c>
    </row>
    <row r="335" spans="1:10" ht="27" customHeight="1">
      <c r="A335" s="1678" t="s">
        <v>674</v>
      </c>
      <c r="B335" s="1679"/>
      <c r="C335" s="1680"/>
      <c r="D335" s="41">
        <v>487000</v>
      </c>
      <c r="E335" s="41">
        <v>1169000</v>
      </c>
      <c r="F335" s="399" t="s">
        <v>686</v>
      </c>
      <c r="G335" s="398">
        <f>E335-D335</f>
        <v>682000</v>
      </c>
      <c r="H335" s="541" t="s">
        <v>689</v>
      </c>
      <c r="J335" s="137">
        <f t="shared" si="22"/>
        <v>682000</v>
      </c>
    </row>
    <row r="336" spans="1:10" ht="27" customHeight="1">
      <c r="A336" s="1681" t="s">
        <v>85</v>
      </c>
      <c r="B336" s="1682"/>
      <c r="C336" s="301" t="s">
        <v>44</v>
      </c>
      <c r="D336" s="41">
        <v>13513160</v>
      </c>
      <c r="E336" s="41">
        <v>13879760</v>
      </c>
      <c r="F336" s="399" t="s">
        <v>686</v>
      </c>
      <c r="G336" s="398">
        <f t="shared" ref="G336:G347" si="23">J336</f>
        <v>366600</v>
      </c>
      <c r="H336" s="396" t="s">
        <v>690</v>
      </c>
      <c r="J336" s="137">
        <f t="shared" si="22"/>
        <v>366600</v>
      </c>
    </row>
    <row r="337" spans="1:10" ht="27" customHeight="1">
      <c r="A337" s="1683"/>
      <c r="B337" s="1684"/>
      <c r="C337" s="301" t="s">
        <v>43</v>
      </c>
      <c r="D337" s="41">
        <v>12816000</v>
      </c>
      <c r="E337" s="41">
        <v>13167000</v>
      </c>
      <c r="F337" s="399" t="s">
        <v>686</v>
      </c>
      <c r="G337" s="398">
        <f t="shared" si="23"/>
        <v>351000</v>
      </c>
      <c r="H337" s="396" t="s">
        <v>75</v>
      </c>
      <c r="J337" s="137">
        <f t="shared" si="22"/>
        <v>351000</v>
      </c>
    </row>
    <row r="338" spans="1:10" ht="27" customHeight="1">
      <c r="A338" s="1683"/>
      <c r="B338" s="1684"/>
      <c r="C338" s="301" t="s">
        <v>50</v>
      </c>
      <c r="D338" s="41">
        <v>2748030</v>
      </c>
      <c r="E338" s="41">
        <v>2823290</v>
      </c>
      <c r="F338" s="399" t="s">
        <v>686</v>
      </c>
      <c r="G338" s="398">
        <f t="shared" si="23"/>
        <v>75260</v>
      </c>
      <c r="H338" s="396" t="s">
        <v>75</v>
      </c>
      <c r="J338" s="137">
        <f t="shared" si="22"/>
        <v>75260</v>
      </c>
    </row>
    <row r="339" spans="1:10" ht="27" customHeight="1">
      <c r="A339" s="1683"/>
      <c r="B339" s="1684"/>
      <c r="C339" s="301" t="s">
        <v>49</v>
      </c>
      <c r="D339" s="42">
        <v>-264720</v>
      </c>
      <c r="E339" s="41">
        <v>-264720</v>
      </c>
      <c r="F339" s="399" t="s">
        <v>0</v>
      </c>
      <c r="G339" s="398">
        <f t="shared" si="23"/>
        <v>0</v>
      </c>
      <c r="H339" s="396" t="s">
        <v>75</v>
      </c>
      <c r="J339" s="137">
        <f t="shared" si="22"/>
        <v>0</v>
      </c>
    </row>
    <row r="340" spans="1:10" ht="27" customHeight="1">
      <c r="A340" s="1685"/>
      <c r="B340" s="1686"/>
      <c r="C340" s="301" t="s">
        <v>62</v>
      </c>
      <c r="D340" s="41">
        <f>SUM(D336:D338)+D339</f>
        <v>28812470</v>
      </c>
      <c r="E340" s="41">
        <f>SUM(E336:E338)+E339</f>
        <v>29605330</v>
      </c>
      <c r="F340" s="399" t="s">
        <v>686</v>
      </c>
      <c r="G340" s="398">
        <f t="shared" si="23"/>
        <v>792860</v>
      </c>
      <c r="H340" s="592" t="s">
        <v>0</v>
      </c>
      <c r="J340" s="137">
        <f t="shared" si="22"/>
        <v>792860</v>
      </c>
    </row>
    <row r="341" spans="1:10" ht="27" customHeight="1">
      <c r="A341" s="1681" t="s">
        <v>63</v>
      </c>
      <c r="B341" s="1682"/>
      <c r="C341" s="301" t="s">
        <v>72</v>
      </c>
      <c r="D341" s="41">
        <v>35989510</v>
      </c>
      <c r="E341" s="41">
        <v>40940500</v>
      </c>
      <c r="F341" s="399" t="s">
        <v>686</v>
      </c>
      <c r="G341" s="398">
        <f t="shared" si="23"/>
        <v>4950990</v>
      </c>
      <c r="H341" s="396" t="s">
        <v>75</v>
      </c>
      <c r="J341" s="137">
        <f t="shared" si="22"/>
        <v>4950990</v>
      </c>
    </row>
    <row r="342" spans="1:10" ht="27" customHeight="1">
      <c r="A342" s="1683"/>
      <c r="B342" s="1684"/>
      <c r="C342" s="301" t="s">
        <v>41</v>
      </c>
      <c r="D342" s="41">
        <v>1740580</v>
      </c>
      <c r="E342" s="41">
        <v>1683530</v>
      </c>
      <c r="F342" s="399" t="s">
        <v>500</v>
      </c>
      <c r="G342" s="398">
        <f t="shared" si="23"/>
        <v>-57050</v>
      </c>
      <c r="H342" s="396" t="s">
        <v>75</v>
      </c>
      <c r="J342" s="137">
        <f t="shared" si="22"/>
        <v>-57050</v>
      </c>
    </row>
    <row r="343" spans="1:10" ht="27" customHeight="1">
      <c r="A343" s="1683"/>
      <c r="B343" s="1684"/>
      <c r="C343" s="301" t="s">
        <v>40</v>
      </c>
      <c r="D343" s="41">
        <v>2689220</v>
      </c>
      <c r="E343" s="41">
        <v>2764580</v>
      </c>
      <c r="F343" s="399" t="s">
        <v>686</v>
      </c>
      <c r="G343" s="398">
        <f t="shared" si="23"/>
        <v>75360</v>
      </c>
      <c r="H343" s="396" t="s">
        <v>75</v>
      </c>
      <c r="J343" s="137">
        <f t="shared" si="22"/>
        <v>75360</v>
      </c>
    </row>
    <row r="344" spans="1:10" ht="27" customHeight="1">
      <c r="A344" s="1683"/>
      <c r="B344" s="1684"/>
      <c r="C344" s="301" t="s">
        <v>39</v>
      </c>
      <c r="D344" s="41">
        <v>11747850</v>
      </c>
      <c r="E344" s="41">
        <v>12384200</v>
      </c>
      <c r="F344" s="399" t="s">
        <v>629</v>
      </c>
      <c r="G344" s="398">
        <f t="shared" si="23"/>
        <v>636350</v>
      </c>
      <c r="H344" s="396" t="s">
        <v>75</v>
      </c>
      <c r="J344" s="137">
        <f t="shared" si="22"/>
        <v>636350</v>
      </c>
    </row>
    <row r="345" spans="1:10" ht="27" customHeight="1">
      <c r="A345" s="1683"/>
      <c r="B345" s="1684"/>
      <c r="C345" s="301" t="s">
        <v>73</v>
      </c>
      <c r="D345" s="41">
        <v>3492500</v>
      </c>
      <c r="E345" s="41">
        <v>3495000</v>
      </c>
      <c r="F345" s="399" t="s">
        <v>686</v>
      </c>
      <c r="G345" s="398">
        <f t="shared" si="23"/>
        <v>2500</v>
      </c>
      <c r="H345" s="396" t="s">
        <v>377</v>
      </c>
      <c r="J345" s="137">
        <f t="shared" si="22"/>
        <v>2500</v>
      </c>
    </row>
    <row r="346" spans="1:10" ht="27" customHeight="1" thickBot="1">
      <c r="A346" s="1683"/>
      <c r="B346" s="1684"/>
      <c r="C346" s="400" t="s">
        <v>62</v>
      </c>
      <c r="D346" s="401">
        <f>SUM(D341:D345)</f>
        <v>55659660</v>
      </c>
      <c r="E346" s="401">
        <f>SUM(E341:E345)</f>
        <v>61267810</v>
      </c>
      <c r="F346" s="402" t="s">
        <v>686</v>
      </c>
      <c r="G346" s="398">
        <f t="shared" si="23"/>
        <v>5608150</v>
      </c>
      <c r="H346" s="404" t="s">
        <v>0</v>
      </c>
      <c r="J346" s="137">
        <f t="shared" si="22"/>
        <v>5608150</v>
      </c>
    </row>
    <row r="347" spans="1:10" ht="27" customHeight="1" thickBot="1">
      <c r="A347" s="1673" t="s">
        <v>47</v>
      </c>
      <c r="B347" s="1674"/>
      <c r="C347" s="1674"/>
      <c r="D347" s="406">
        <f>SUM(D323:D335)+D340+D346</f>
        <v>198200203</v>
      </c>
      <c r="E347" s="406">
        <f>SUM(E323:E335)+E340+E346</f>
        <v>205574082</v>
      </c>
      <c r="F347" s="407" t="s">
        <v>686</v>
      </c>
      <c r="G347" s="408">
        <f t="shared" si="23"/>
        <v>7373879</v>
      </c>
      <c r="H347" s="405"/>
      <c r="J347" s="137">
        <f t="shared" si="22"/>
        <v>7373879</v>
      </c>
    </row>
    <row r="348" spans="1:10">
      <c r="J348" s="137">
        <f t="shared" si="22"/>
        <v>0</v>
      </c>
    </row>
    <row r="349" spans="1:10" ht="70.900000000000006" customHeight="1">
      <c r="A349" s="1628" t="s">
        <v>678</v>
      </c>
      <c r="B349" s="1628"/>
      <c r="C349" s="1628"/>
      <c r="D349" s="1628"/>
      <c r="E349" s="1628"/>
      <c r="F349" s="1628"/>
      <c r="G349" s="1628"/>
      <c r="H349" s="1628"/>
    </row>
    <row r="350" spans="1:10" ht="20.25" thickBot="1">
      <c r="A350" s="35" t="s">
        <v>715</v>
      </c>
    </row>
    <row r="351" spans="1:10" ht="25.5">
      <c r="A351" s="1687" t="s">
        <v>274</v>
      </c>
      <c r="B351" s="1688"/>
      <c r="C351" s="1689"/>
      <c r="D351" s="39" t="s">
        <v>716</v>
      </c>
      <c r="E351" s="39" t="s">
        <v>265</v>
      </c>
      <c r="F351" s="1690" t="s">
        <v>497</v>
      </c>
      <c r="G351" s="1691"/>
      <c r="H351" s="40" t="s">
        <v>61</v>
      </c>
    </row>
    <row r="352" spans="1:10" ht="24.6" customHeight="1">
      <c r="A352" s="1675" t="s">
        <v>80</v>
      </c>
      <c r="B352" s="1676"/>
      <c r="C352" s="1677"/>
      <c r="D352" s="41">
        <v>31478840</v>
      </c>
      <c r="E352" s="41">
        <v>31932810</v>
      </c>
      <c r="F352" s="399" t="s">
        <v>686</v>
      </c>
      <c r="G352" s="398">
        <f>J352</f>
        <v>453970</v>
      </c>
      <c r="H352" s="396" t="s">
        <v>718</v>
      </c>
      <c r="J352" s="137">
        <f>SUM(E352-D352)</f>
        <v>453970</v>
      </c>
    </row>
    <row r="353" spans="1:10" ht="24.6" customHeight="1">
      <c r="A353" s="1675" t="s">
        <v>64</v>
      </c>
      <c r="B353" s="1676"/>
      <c r="C353" s="1677"/>
      <c r="D353" s="41">
        <v>26786810</v>
      </c>
      <c r="E353" s="41">
        <v>27022210</v>
      </c>
      <c r="F353" s="399" t="s">
        <v>717</v>
      </c>
      <c r="G353" s="398">
        <f t="shared" ref="G353:G363" si="24">J353</f>
        <v>235400</v>
      </c>
      <c r="H353" s="396" t="s">
        <v>679</v>
      </c>
      <c r="J353" s="137">
        <f t="shared" ref="J353:J376" si="25">SUM(E353-D353)</f>
        <v>235400</v>
      </c>
    </row>
    <row r="354" spans="1:10" ht="24.6" customHeight="1">
      <c r="A354" s="1675" t="s">
        <v>81</v>
      </c>
      <c r="B354" s="1676"/>
      <c r="C354" s="1677"/>
      <c r="D354" s="41">
        <v>26739459</v>
      </c>
      <c r="E354" s="41">
        <v>26732491</v>
      </c>
      <c r="F354" s="399" t="s">
        <v>499</v>
      </c>
      <c r="G354" s="398">
        <f t="shared" si="24"/>
        <v>-6968</v>
      </c>
      <c r="H354" s="396" t="s">
        <v>679</v>
      </c>
      <c r="J354" s="137">
        <f t="shared" si="25"/>
        <v>-6968</v>
      </c>
    </row>
    <row r="355" spans="1:10" ht="24.6" customHeight="1">
      <c r="A355" s="1675" t="s">
        <v>82</v>
      </c>
      <c r="B355" s="1676"/>
      <c r="C355" s="1677"/>
      <c r="D355" s="41">
        <v>642510</v>
      </c>
      <c r="E355" s="41">
        <v>642510</v>
      </c>
      <c r="F355" s="399" t="s">
        <v>0</v>
      </c>
      <c r="G355" s="398">
        <f t="shared" si="24"/>
        <v>0</v>
      </c>
      <c r="H355" s="396" t="s">
        <v>0</v>
      </c>
      <c r="J355" s="137">
        <f t="shared" si="25"/>
        <v>0</v>
      </c>
    </row>
    <row r="356" spans="1:10" ht="24.6" customHeight="1">
      <c r="A356" s="1675" t="s">
        <v>65</v>
      </c>
      <c r="B356" s="1676"/>
      <c r="C356" s="1677"/>
      <c r="D356" s="41">
        <v>2479400</v>
      </c>
      <c r="E356" s="41">
        <v>2479400</v>
      </c>
      <c r="F356" s="399" t="s">
        <v>0</v>
      </c>
      <c r="G356" s="398">
        <f t="shared" si="24"/>
        <v>0</v>
      </c>
      <c r="H356" s="396" t="s">
        <v>0</v>
      </c>
      <c r="J356" s="137">
        <f t="shared" si="25"/>
        <v>0</v>
      </c>
    </row>
    <row r="357" spans="1:10" ht="24.6" customHeight="1">
      <c r="A357" s="1675" t="s">
        <v>178</v>
      </c>
      <c r="B357" s="1676"/>
      <c r="C357" s="1677"/>
      <c r="D357" s="41">
        <v>458326</v>
      </c>
      <c r="E357" s="41">
        <v>458326</v>
      </c>
      <c r="F357" s="399" t="s">
        <v>0</v>
      </c>
      <c r="G357" s="398">
        <f t="shared" si="24"/>
        <v>0</v>
      </c>
      <c r="H357" s="396" t="s">
        <v>0</v>
      </c>
      <c r="J357" s="137">
        <f t="shared" si="25"/>
        <v>0</v>
      </c>
    </row>
    <row r="358" spans="1:10" ht="24.6" customHeight="1">
      <c r="A358" s="1675" t="s">
        <v>68</v>
      </c>
      <c r="B358" s="1676"/>
      <c r="C358" s="1677"/>
      <c r="D358" s="41">
        <v>1617847</v>
      </c>
      <c r="E358" s="41">
        <v>1624450</v>
      </c>
      <c r="F358" s="399" t="s">
        <v>686</v>
      </c>
      <c r="G358" s="398">
        <f t="shared" si="24"/>
        <v>6603</v>
      </c>
      <c r="H358" s="396" t="s">
        <v>691</v>
      </c>
      <c r="J358" s="137">
        <f t="shared" si="25"/>
        <v>6603</v>
      </c>
    </row>
    <row r="359" spans="1:10" ht="24.6" customHeight="1">
      <c r="A359" s="1675" t="s">
        <v>83</v>
      </c>
      <c r="B359" s="1676"/>
      <c r="C359" s="1677"/>
      <c r="D359" s="41">
        <v>16638150</v>
      </c>
      <c r="E359" s="41">
        <v>16638150</v>
      </c>
      <c r="F359" s="399"/>
      <c r="G359" s="398">
        <f t="shared" si="24"/>
        <v>0</v>
      </c>
      <c r="H359" s="396" t="s">
        <v>0</v>
      </c>
      <c r="J359" s="137">
        <f t="shared" si="25"/>
        <v>0</v>
      </c>
    </row>
    <row r="360" spans="1:10" ht="24.6" customHeight="1">
      <c r="A360" s="1675" t="s">
        <v>66</v>
      </c>
      <c r="B360" s="1676"/>
      <c r="C360" s="1677"/>
      <c r="D360" s="41">
        <v>1207840</v>
      </c>
      <c r="E360" s="41">
        <v>1207840</v>
      </c>
      <c r="F360" s="399" t="s">
        <v>0</v>
      </c>
      <c r="G360" s="398">
        <f t="shared" si="24"/>
        <v>0</v>
      </c>
      <c r="H360" s="396" t="s">
        <v>0</v>
      </c>
      <c r="J360" s="137">
        <f t="shared" si="25"/>
        <v>0</v>
      </c>
    </row>
    <row r="361" spans="1:10" ht="24.6" customHeight="1">
      <c r="A361" s="1675" t="s">
        <v>67</v>
      </c>
      <c r="B361" s="1676"/>
      <c r="C361" s="1677"/>
      <c r="D361" s="41">
        <v>1581220</v>
      </c>
      <c r="E361" s="41">
        <v>1581220</v>
      </c>
      <c r="F361" s="399" t="s">
        <v>0</v>
      </c>
      <c r="G361" s="398">
        <f t="shared" si="24"/>
        <v>0</v>
      </c>
      <c r="H361" s="541" t="s">
        <v>0</v>
      </c>
      <c r="J361" s="137">
        <f t="shared" si="25"/>
        <v>0</v>
      </c>
    </row>
    <row r="362" spans="1:10" ht="24.6" customHeight="1">
      <c r="A362" s="1675" t="s">
        <v>69</v>
      </c>
      <c r="B362" s="1676"/>
      <c r="C362" s="1677"/>
      <c r="D362" s="41">
        <v>2575340</v>
      </c>
      <c r="E362" s="41">
        <v>2396750</v>
      </c>
      <c r="F362" s="399" t="s">
        <v>499</v>
      </c>
      <c r="G362" s="398">
        <f t="shared" si="24"/>
        <v>-178590</v>
      </c>
      <c r="H362" s="396" t="s">
        <v>84</v>
      </c>
      <c r="J362" s="137">
        <f t="shared" si="25"/>
        <v>-178590</v>
      </c>
    </row>
    <row r="363" spans="1:10" ht="24.6" customHeight="1">
      <c r="A363" s="1675" t="s">
        <v>70</v>
      </c>
      <c r="B363" s="1676"/>
      <c r="C363" s="1677"/>
      <c r="D363" s="41">
        <v>1326200</v>
      </c>
      <c r="E363" s="41">
        <v>1337100</v>
      </c>
      <c r="F363" s="399" t="s">
        <v>686</v>
      </c>
      <c r="G363" s="398">
        <f t="shared" si="24"/>
        <v>10900</v>
      </c>
      <c r="H363" s="396" t="s">
        <v>719</v>
      </c>
      <c r="J363" s="137">
        <f t="shared" si="25"/>
        <v>10900</v>
      </c>
    </row>
    <row r="364" spans="1:10" ht="24.6" customHeight="1">
      <c r="A364" s="1678" t="s">
        <v>674</v>
      </c>
      <c r="B364" s="1679"/>
      <c r="C364" s="1680"/>
      <c r="D364" s="41">
        <v>1169000</v>
      </c>
      <c r="E364" s="41">
        <v>420000</v>
      </c>
      <c r="F364" s="399" t="s">
        <v>499</v>
      </c>
      <c r="G364" s="398">
        <f>E364-D364</f>
        <v>-749000</v>
      </c>
      <c r="H364" s="541" t="s">
        <v>141</v>
      </c>
      <c r="J364" s="137">
        <f t="shared" si="25"/>
        <v>-749000</v>
      </c>
    </row>
    <row r="365" spans="1:10" ht="24.6" customHeight="1">
      <c r="A365" s="1681" t="s">
        <v>85</v>
      </c>
      <c r="B365" s="1682"/>
      <c r="C365" s="301" t="s">
        <v>44</v>
      </c>
      <c r="D365" s="41">
        <v>13879760</v>
      </c>
      <c r="E365" s="41">
        <v>12979240</v>
      </c>
      <c r="F365" s="399" t="s">
        <v>499</v>
      </c>
      <c r="G365" s="398">
        <f t="shared" ref="G365:G376" si="26">J365</f>
        <v>-900520</v>
      </c>
      <c r="H365" s="396" t="s">
        <v>690</v>
      </c>
      <c r="J365" s="137">
        <f t="shared" si="25"/>
        <v>-900520</v>
      </c>
    </row>
    <row r="366" spans="1:10" ht="24.6" customHeight="1">
      <c r="A366" s="1683"/>
      <c r="B366" s="1684"/>
      <c r="C366" s="301" t="s">
        <v>43</v>
      </c>
      <c r="D366" s="41">
        <v>13167000</v>
      </c>
      <c r="E366" s="41">
        <v>15039200</v>
      </c>
      <c r="F366" s="399" t="s">
        <v>686</v>
      </c>
      <c r="G366" s="398">
        <f t="shared" si="26"/>
        <v>1872200</v>
      </c>
      <c r="H366" s="396" t="s">
        <v>75</v>
      </c>
      <c r="J366" s="137">
        <f t="shared" si="25"/>
        <v>1872200</v>
      </c>
    </row>
    <row r="367" spans="1:10" ht="24.6" customHeight="1">
      <c r="A367" s="1683"/>
      <c r="B367" s="1684"/>
      <c r="C367" s="301" t="s">
        <v>50</v>
      </c>
      <c r="D367" s="41">
        <v>2823290</v>
      </c>
      <c r="E367" s="41">
        <v>2638420</v>
      </c>
      <c r="F367" s="399" t="s">
        <v>499</v>
      </c>
      <c r="G367" s="398">
        <f t="shared" si="26"/>
        <v>-184870</v>
      </c>
      <c r="H367" s="396" t="s">
        <v>75</v>
      </c>
      <c r="J367" s="137">
        <f t="shared" si="25"/>
        <v>-184870</v>
      </c>
    </row>
    <row r="368" spans="1:10" ht="24.6" customHeight="1">
      <c r="A368" s="1683"/>
      <c r="B368" s="1684"/>
      <c r="C368" s="301" t="s">
        <v>49</v>
      </c>
      <c r="D368" s="42">
        <v>-264720</v>
      </c>
      <c r="E368" s="41">
        <v>-282040</v>
      </c>
      <c r="F368" s="399" t="s">
        <v>499</v>
      </c>
      <c r="G368" s="398">
        <f t="shared" si="26"/>
        <v>-17320</v>
      </c>
      <c r="H368" s="396" t="s">
        <v>75</v>
      </c>
      <c r="J368" s="137">
        <f t="shared" si="25"/>
        <v>-17320</v>
      </c>
    </row>
    <row r="369" spans="1:10" ht="24.6" customHeight="1">
      <c r="A369" s="1685"/>
      <c r="B369" s="1686"/>
      <c r="C369" s="301" t="s">
        <v>62</v>
      </c>
      <c r="D369" s="41">
        <f>SUM(D365:D367)+D368</f>
        <v>29605330</v>
      </c>
      <c r="E369" s="41">
        <f>SUM(E365:E367)+E368</f>
        <v>30374820</v>
      </c>
      <c r="F369" s="399" t="s">
        <v>686</v>
      </c>
      <c r="G369" s="398">
        <f t="shared" si="26"/>
        <v>769490</v>
      </c>
      <c r="H369" s="592" t="s">
        <v>0</v>
      </c>
      <c r="J369" s="137">
        <f t="shared" si="25"/>
        <v>769490</v>
      </c>
    </row>
    <row r="370" spans="1:10" ht="24.6" customHeight="1">
      <c r="A370" s="1681" t="s">
        <v>63</v>
      </c>
      <c r="B370" s="1682"/>
      <c r="C370" s="301" t="s">
        <v>72</v>
      </c>
      <c r="D370" s="41">
        <v>40940500</v>
      </c>
      <c r="E370" s="41">
        <v>44242670</v>
      </c>
      <c r="F370" s="399" t="s">
        <v>686</v>
      </c>
      <c r="G370" s="398">
        <f t="shared" si="26"/>
        <v>3302170</v>
      </c>
      <c r="H370" s="396" t="s">
        <v>75</v>
      </c>
      <c r="J370" s="137">
        <f t="shared" si="25"/>
        <v>3302170</v>
      </c>
    </row>
    <row r="371" spans="1:10" ht="24.6" customHeight="1">
      <c r="A371" s="1683"/>
      <c r="B371" s="1684"/>
      <c r="C371" s="301" t="s">
        <v>41</v>
      </c>
      <c r="D371" s="41">
        <v>1683530</v>
      </c>
      <c r="E371" s="41">
        <v>2491460</v>
      </c>
      <c r="F371" s="399" t="s">
        <v>717</v>
      </c>
      <c r="G371" s="398">
        <f t="shared" si="26"/>
        <v>807930</v>
      </c>
      <c r="H371" s="396" t="s">
        <v>75</v>
      </c>
      <c r="J371" s="137">
        <f t="shared" si="25"/>
        <v>807930</v>
      </c>
    </row>
    <row r="372" spans="1:10" ht="24.6" customHeight="1">
      <c r="A372" s="1683"/>
      <c r="B372" s="1684"/>
      <c r="C372" s="301" t="s">
        <v>40</v>
      </c>
      <c r="D372" s="41">
        <v>2764580</v>
      </c>
      <c r="E372" s="41">
        <v>2629640</v>
      </c>
      <c r="F372" s="399" t="s">
        <v>499</v>
      </c>
      <c r="G372" s="398">
        <f t="shared" si="26"/>
        <v>-134940</v>
      </c>
      <c r="H372" s="396" t="s">
        <v>75</v>
      </c>
      <c r="J372" s="137">
        <f t="shared" si="25"/>
        <v>-134940</v>
      </c>
    </row>
    <row r="373" spans="1:10" ht="24.6" customHeight="1">
      <c r="A373" s="1683"/>
      <c r="B373" s="1684"/>
      <c r="C373" s="301" t="s">
        <v>39</v>
      </c>
      <c r="D373" s="41">
        <v>12384200</v>
      </c>
      <c r="E373" s="41">
        <v>15599345</v>
      </c>
      <c r="F373" s="399" t="s">
        <v>629</v>
      </c>
      <c r="G373" s="398">
        <f t="shared" si="26"/>
        <v>3215145</v>
      </c>
      <c r="H373" s="396" t="s">
        <v>75</v>
      </c>
      <c r="J373" s="137">
        <f t="shared" si="25"/>
        <v>3215145</v>
      </c>
    </row>
    <row r="374" spans="1:10" ht="24.6" customHeight="1">
      <c r="A374" s="1683"/>
      <c r="B374" s="1684"/>
      <c r="C374" s="301" t="s">
        <v>73</v>
      </c>
      <c r="D374" s="41">
        <v>3495000</v>
      </c>
      <c r="E374" s="41">
        <v>3480000</v>
      </c>
      <c r="F374" s="399" t="s">
        <v>499</v>
      </c>
      <c r="G374" s="398">
        <f t="shared" si="26"/>
        <v>-15000</v>
      </c>
      <c r="H374" s="396" t="s">
        <v>377</v>
      </c>
      <c r="J374" s="137">
        <f t="shared" si="25"/>
        <v>-15000</v>
      </c>
    </row>
    <row r="375" spans="1:10" ht="24.6" customHeight="1" thickBot="1">
      <c r="A375" s="1683"/>
      <c r="B375" s="1684"/>
      <c r="C375" s="400" t="s">
        <v>62</v>
      </c>
      <c r="D375" s="401">
        <f>SUM(D370:D374)</f>
        <v>61267810</v>
      </c>
      <c r="E375" s="401">
        <f>SUM(E370:E374)</f>
        <v>68443115</v>
      </c>
      <c r="F375" s="402" t="s">
        <v>686</v>
      </c>
      <c r="G375" s="398">
        <f t="shared" si="26"/>
        <v>7175305</v>
      </c>
      <c r="H375" s="404" t="s">
        <v>0</v>
      </c>
      <c r="J375" s="137">
        <f t="shared" si="25"/>
        <v>7175305</v>
      </c>
    </row>
    <row r="376" spans="1:10" ht="24.6" customHeight="1" thickBot="1">
      <c r="A376" s="1673" t="s">
        <v>47</v>
      </c>
      <c r="B376" s="1674"/>
      <c r="C376" s="1674"/>
      <c r="D376" s="406">
        <f>SUM(D352:D364)+D369+D375</f>
        <v>205574082</v>
      </c>
      <c r="E376" s="406">
        <f>SUM(E352:E364)+E369+E375</f>
        <v>213291192</v>
      </c>
      <c r="F376" s="407" t="s">
        <v>686</v>
      </c>
      <c r="G376" s="408">
        <f t="shared" si="26"/>
        <v>7717110</v>
      </c>
      <c r="H376" s="405"/>
      <c r="J376" s="137">
        <f t="shared" si="25"/>
        <v>7717110</v>
      </c>
    </row>
    <row r="378" spans="1:10" ht="44.45" customHeight="1">
      <c r="A378" s="1628" t="s">
        <v>678</v>
      </c>
      <c r="B378" s="1628"/>
      <c r="C378" s="1628"/>
      <c r="D378" s="1628"/>
      <c r="E378" s="1628"/>
      <c r="F378" s="1628"/>
      <c r="G378" s="1628"/>
      <c r="H378" s="1628"/>
    </row>
    <row r="379" spans="1:10" ht="22.15" customHeight="1" thickBot="1">
      <c r="A379" s="35" t="s">
        <v>824</v>
      </c>
    </row>
    <row r="380" spans="1:10" ht="22.15" customHeight="1">
      <c r="A380" s="1687" t="s">
        <v>274</v>
      </c>
      <c r="B380" s="1688"/>
      <c r="C380" s="1689"/>
      <c r="D380" s="39" t="s">
        <v>367</v>
      </c>
      <c r="E380" s="39" t="s">
        <v>368</v>
      </c>
      <c r="F380" s="1690" t="s">
        <v>497</v>
      </c>
      <c r="G380" s="1691"/>
      <c r="H380" s="40" t="s">
        <v>61</v>
      </c>
    </row>
    <row r="381" spans="1:10" ht="22.15" customHeight="1">
      <c r="A381" s="1675" t="s">
        <v>80</v>
      </c>
      <c r="B381" s="1676"/>
      <c r="C381" s="1677"/>
      <c r="D381" s="41">
        <v>29993747</v>
      </c>
      <c r="E381" s="41">
        <v>29870427</v>
      </c>
      <c r="F381" s="399" t="s">
        <v>379</v>
      </c>
      <c r="G381" s="398">
        <f>J381</f>
        <v>-123320</v>
      </c>
      <c r="H381" s="396" t="s">
        <v>825</v>
      </c>
      <c r="J381" s="137">
        <f>SUM(E381-D381)</f>
        <v>-123320</v>
      </c>
    </row>
    <row r="382" spans="1:10" ht="22.15" customHeight="1">
      <c r="A382" s="1675" t="s">
        <v>64</v>
      </c>
      <c r="B382" s="1676"/>
      <c r="C382" s="1677"/>
      <c r="D382" s="41">
        <v>28520689</v>
      </c>
      <c r="E382" s="41">
        <v>28576519</v>
      </c>
      <c r="F382" s="399" t="s">
        <v>717</v>
      </c>
      <c r="G382" s="398">
        <f t="shared" ref="G382:G392" si="27">J382</f>
        <v>55830</v>
      </c>
      <c r="H382" s="396" t="s">
        <v>679</v>
      </c>
      <c r="J382" s="137">
        <f t="shared" ref="J382:J405" si="28">SUM(E382-D382)</f>
        <v>55830</v>
      </c>
    </row>
    <row r="383" spans="1:10" ht="22.15" customHeight="1">
      <c r="A383" s="1675" t="s">
        <v>81</v>
      </c>
      <c r="B383" s="1676"/>
      <c r="C383" s="1677"/>
      <c r="D383" s="41">
        <v>22687066</v>
      </c>
      <c r="E383" s="41">
        <v>22687066</v>
      </c>
      <c r="F383" s="399" t="s">
        <v>0</v>
      </c>
      <c r="G383" s="398">
        <f t="shared" si="27"/>
        <v>0</v>
      </c>
      <c r="H383" s="396" t="s">
        <v>0</v>
      </c>
      <c r="J383" s="137">
        <f t="shared" si="28"/>
        <v>0</v>
      </c>
    </row>
    <row r="384" spans="1:10" ht="22.15" customHeight="1">
      <c r="A384" s="1675" t="s">
        <v>82</v>
      </c>
      <c r="B384" s="1676"/>
      <c r="C384" s="1677"/>
      <c r="D384" s="41">
        <v>642510</v>
      </c>
      <c r="E384" s="41">
        <v>642510</v>
      </c>
      <c r="F384" s="399" t="s">
        <v>0</v>
      </c>
      <c r="G384" s="398">
        <f t="shared" si="27"/>
        <v>0</v>
      </c>
      <c r="H384" s="396" t="s">
        <v>0</v>
      </c>
      <c r="J384" s="137">
        <f t="shared" si="28"/>
        <v>0</v>
      </c>
    </row>
    <row r="385" spans="1:10" ht="22.15" customHeight="1">
      <c r="A385" s="1675" t="s">
        <v>65</v>
      </c>
      <c r="B385" s="1676"/>
      <c r="C385" s="1677"/>
      <c r="D385" s="41">
        <v>2479400</v>
      </c>
      <c r="E385" s="41">
        <v>2479400</v>
      </c>
      <c r="F385" s="399" t="s">
        <v>0</v>
      </c>
      <c r="G385" s="398">
        <f t="shared" si="27"/>
        <v>0</v>
      </c>
      <c r="H385" s="396" t="s">
        <v>0</v>
      </c>
      <c r="J385" s="137">
        <f t="shared" si="28"/>
        <v>0</v>
      </c>
    </row>
    <row r="386" spans="1:10" ht="22.15" customHeight="1">
      <c r="A386" s="1675" t="s">
        <v>178</v>
      </c>
      <c r="B386" s="1676"/>
      <c r="C386" s="1677"/>
      <c r="D386" s="41">
        <v>458326</v>
      </c>
      <c r="E386" s="41">
        <v>458326</v>
      </c>
      <c r="F386" s="399" t="s">
        <v>0</v>
      </c>
      <c r="G386" s="398">
        <f t="shared" si="27"/>
        <v>0</v>
      </c>
      <c r="H386" s="396" t="s">
        <v>0</v>
      </c>
      <c r="J386" s="137">
        <f t="shared" si="28"/>
        <v>0</v>
      </c>
    </row>
    <row r="387" spans="1:10" ht="22.15" customHeight="1">
      <c r="A387" s="1675" t="s">
        <v>68</v>
      </c>
      <c r="B387" s="1676"/>
      <c r="C387" s="1677"/>
      <c r="D387" s="41">
        <v>2508715</v>
      </c>
      <c r="E387" s="41">
        <v>2821055</v>
      </c>
      <c r="F387" s="399" t="s">
        <v>686</v>
      </c>
      <c r="G387" s="398">
        <f t="shared" si="27"/>
        <v>312340</v>
      </c>
      <c r="H387" s="396" t="s">
        <v>691</v>
      </c>
      <c r="J387" s="137">
        <f t="shared" si="28"/>
        <v>312340</v>
      </c>
    </row>
    <row r="388" spans="1:10" ht="22.15" customHeight="1">
      <c r="A388" s="1675" t="s">
        <v>83</v>
      </c>
      <c r="B388" s="1676"/>
      <c r="C388" s="1677"/>
      <c r="D388" s="41">
        <v>16638150</v>
      </c>
      <c r="E388" s="41">
        <v>19966270</v>
      </c>
      <c r="F388" s="399" t="s">
        <v>629</v>
      </c>
      <c r="G388" s="398">
        <f t="shared" si="27"/>
        <v>3328120</v>
      </c>
      <c r="H388" s="592" t="s">
        <v>826</v>
      </c>
      <c r="J388" s="137">
        <f t="shared" si="28"/>
        <v>3328120</v>
      </c>
    </row>
    <row r="389" spans="1:10" ht="22.15" customHeight="1">
      <c r="A389" s="1675" t="s">
        <v>66</v>
      </c>
      <c r="B389" s="1676"/>
      <c r="C389" s="1677"/>
      <c r="D389" s="41">
        <v>1207840</v>
      </c>
      <c r="E389" s="41">
        <v>1207840</v>
      </c>
      <c r="F389" s="399" t="s">
        <v>0</v>
      </c>
      <c r="G389" s="398">
        <f t="shared" si="27"/>
        <v>0</v>
      </c>
      <c r="H389" s="396" t="s">
        <v>0</v>
      </c>
      <c r="J389" s="137">
        <f t="shared" si="28"/>
        <v>0</v>
      </c>
    </row>
    <row r="390" spans="1:10" ht="22.15" customHeight="1">
      <c r="A390" s="1675" t="s">
        <v>67</v>
      </c>
      <c r="B390" s="1676"/>
      <c r="C390" s="1677"/>
      <c r="D390" s="41">
        <v>1581220</v>
      </c>
      <c r="E390" s="41">
        <v>1581220</v>
      </c>
      <c r="F390" s="399" t="s">
        <v>0</v>
      </c>
      <c r="G390" s="398">
        <f t="shared" si="27"/>
        <v>0</v>
      </c>
      <c r="H390" s="541" t="s">
        <v>0</v>
      </c>
      <c r="J390" s="137">
        <f t="shared" si="28"/>
        <v>0</v>
      </c>
    </row>
    <row r="391" spans="1:10" ht="22.15" customHeight="1">
      <c r="A391" s="1675" t="s">
        <v>69</v>
      </c>
      <c r="B391" s="1676"/>
      <c r="C391" s="1677"/>
      <c r="D391" s="41">
        <v>2265940</v>
      </c>
      <c r="E391" s="41">
        <v>2207010</v>
      </c>
      <c r="F391" s="399" t="s">
        <v>379</v>
      </c>
      <c r="G391" s="398">
        <f t="shared" si="27"/>
        <v>-58930</v>
      </c>
      <c r="H391" s="396" t="s">
        <v>84</v>
      </c>
      <c r="J391" s="137">
        <f t="shared" si="28"/>
        <v>-58930</v>
      </c>
    </row>
    <row r="392" spans="1:10" ht="22.15" customHeight="1">
      <c r="A392" s="1675" t="s">
        <v>70</v>
      </c>
      <c r="B392" s="1676"/>
      <c r="C392" s="1677"/>
      <c r="D392" s="41">
        <v>1258000</v>
      </c>
      <c r="E392" s="41">
        <v>1358900</v>
      </c>
      <c r="F392" s="399" t="s">
        <v>686</v>
      </c>
      <c r="G392" s="398">
        <f t="shared" si="27"/>
        <v>100900</v>
      </c>
      <c r="H392" s="396" t="s">
        <v>827</v>
      </c>
      <c r="J392" s="137">
        <f t="shared" si="28"/>
        <v>100900</v>
      </c>
    </row>
    <row r="393" spans="1:10" ht="22.15" customHeight="1">
      <c r="A393" s="1678" t="s">
        <v>674</v>
      </c>
      <c r="B393" s="1679"/>
      <c r="C393" s="1680"/>
      <c r="D393" s="41">
        <v>0</v>
      </c>
      <c r="E393" s="41">
        <v>0</v>
      </c>
      <c r="F393" s="399" t="s">
        <v>0</v>
      </c>
      <c r="G393" s="398">
        <f>E393-D393</f>
        <v>0</v>
      </c>
      <c r="H393" s="541" t="s">
        <v>0</v>
      </c>
      <c r="J393" s="137">
        <f t="shared" si="28"/>
        <v>0</v>
      </c>
    </row>
    <row r="394" spans="1:10" ht="22.15" customHeight="1">
      <c r="A394" s="1681" t="s">
        <v>85</v>
      </c>
      <c r="B394" s="1682"/>
      <c r="C394" s="301" t="s">
        <v>44</v>
      </c>
      <c r="D394" s="41">
        <v>13130580</v>
      </c>
      <c r="E394" s="41">
        <v>12913910</v>
      </c>
      <c r="F394" s="399" t="s">
        <v>379</v>
      </c>
      <c r="G394" s="398">
        <f t="shared" ref="G394:G405" si="29">J394</f>
        <v>-216670</v>
      </c>
      <c r="H394" s="396" t="s">
        <v>75</v>
      </c>
      <c r="J394" s="137">
        <f t="shared" si="28"/>
        <v>-216670</v>
      </c>
    </row>
    <row r="395" spans="1:10" ht="22.15" customHeight="1">
      <c r="A395" s="1683"/>
      <c r="B395" s="1684"/>
      <c r="C395" s="301" t="s">
        <v>43</v>
      </c>
      <c r="D395" s="41">
        <v>15216300</v>
      </c>
      <c r="E395" s="41">
        <v>14962750</v>
      </c>
      <c r="F395" s="399" t="s">
        <v>379</v>
      </c>
      <c r="G395" s="398">
        <f t="shared" si="29"/>
        <v>-253550</v>
      </c>
      <c r="H395" s="396" t="s">
        <v>75</v>
      </c>
      <c r="J395" s="137">
        <f t="shared" si="28"/>
        <v>-253550</v>
      </c>
    </row>
    <row r="396" spans="1:10" ht="22.15" customHeight="1">
      <c r="A396" s="1683"/>
      <c r="B396" s="1684"/>
      <c r="C396" s="301" t="s">
        <v>50</v>
      </c>
      <c r="D396" s="41">
        <v>2669490</v>
      </c>
      <c r="E396" s="41">
        <v>2693830</v>
      </c>
      <c r="F396" s="399" t="s">
        <v>629</v>
      </c>
      <c r="G396" s="398">
        <f t="shared" si="29"/>
        <v>24340</v>
      </c>
      <c r="H396" s="396" t="s">
        <v>75</v>
      </c>
      <c r="J396" s="137">
        <f t="shared" si="28"/>
        <v>24340</v>
      </c>
    </row>
    <row r="397" spans="1:10" ht="22.15" customHeight="1">
      <c r="A397" s="1683"/>
      <c r="B397" s="1684"/>
      <c r="C397" s="301" t="s">
        <v>49</v>
      </c>
      <c r="D397" s="42">
        <v>-298860</v>
      </c>
      <c r="E397" s="41">
        <v>-300240</v>
      </c>
      <c r="F397" s="399" t="s">
        <v>379</v>
      </c>
      <c r="G397" s="398">
        <f t="shared" si="29"/>
        <v>-1380</v>
      </c>
      <c r="H397" s="396" t="s">
        <v>75</v>
      </c>
      <c r="J397" s="137">
        <f t="shared" si="28"/>
        <v>-1380</v>
      </c>
    </row>
    <row r="398" spans="1:10" ht="22.15" customHeight="1">
      <c r="A398" s="1685"/>
      <c r="B398" s="1686"/>
      <c r="C398" s="301" t="s">
        <v>62</v>
      </c>
      <c r="D398" s="41">
        <f>SUM(D394:D396)+D397</f>
        <v>30717510</v>
      </c>
      <c r="E398" s="41">
        <f>SUM(E394:E396)+E397</f>
        <v>30270250</v>
      </c>
      <c r="F398" s="399" t="s">
        <v>379</v>
      </c>
      <c r="G398" s="398">
        <f t="shared" si="29"/>
        <v>-447260</v>
      </c>
      <c r="H398" s="592" t="s">
        <v>0</v>
      </c>
      <c r="J398" s="137">
        <f t="shared" si="28"/>
        <v>-447260</v>
      </c>
    </row>
    <row r="399" spans="1:10" ht="22.15" customHeight="1">
      <c r="A399" s="1681" t="s">
        <v>63</v>
      </c>
      <c r="B399" s="1682"/>
      <c r="C399" s="301" t="s">
        <v>72</v>
      </c>
      <c r="D399" s="41">
        <v>50688140</v>
      </c>
      <c r="E399" s="41">
        <v>51549820</v>
      </c>
      <c r="F399" s="399" t="s">
        <v>629</v>
      </c>
      <c r="G399" s="398">
        <f t="shared" si="29"/>
        <v>861680</v>
      </c>
      <c r="H399" s="396" t="s">
        <v>75</v>
      </c>
      <c r="J399" s="137">
        <f t="shared" si="28"/>
        <v>861680</v>
      </c>
    </row>
    <row r="400" spans="1:10" ht="22.15" customHeight="1">
      <c r="A400" s="1683"/>
      <c r="B400" s="1684"/>
      <c r="C400" s="301" t="s">
        <v>41</v>
      </c>
      <c r="D400" s="41">
        <v>2625200</v>
      </c>
      <c r="E400" s="41">
        <v>2647900</v>
      </c>
      <c r="F400" s="399" t="s">
        <v>717</v>
      </c>
      <c r="G400" s="398">
        <f t="shared" si="29"/>
        <v>22700</v>
      </c>
      <c r="H400" s="396" t="s">
        <v>75</v>
      </c>
      <c r="J400" s="137">
        <f t="shared" si="28"/>
        <v>22700</v>
      </c>
    </row>
    <row r="401" spans="1:10" ht="22.15" customHeight="1">
      <c r="A401" s="1683"/>
      <c r="B401" s="1684"/>
      <c r="C401" s="301" t="s">
        <v>40</v>
      </c>
      <c r="D401" s="41">
        <v>2612980</v>
      </c>
      <c r="E401" s="41">
        <v>2617040</v>
      </c>
      <c r="F401" s="399" t="s">
        <v>629</v>
      </c>
      <c r="G401" s="398">
        <f t="shared" si="29"/>
        <v>4060</v>
      </c>
      <c r="H401" s="396" t="s">
        <v>75</v>
      </c>
      <c r="J401" s="137">
        <f t="shared" si="28"/>
        <v>4060</v>
      </c>
    </row>
    <row r="402" spans="1:10" ht="22.15" customHeight="1">
      <c r="A402" s="1683"/>
      <c r="B402" s="1684"/>
      <c r="C402" s="301" t="s">
        <v>39</v>
      </c>
      <c r="D402" s="41">
        <v>18005925</v>
      </c>
      <c r="E402" s="41">
        <v>18134988</v>
      </c>
      <c r="F402" s="399" t="s">
        <v>629</v>
      </c>
      <c r="G402" s="398">
        <f t="shared" si="29"/>
        <v>129063</v>
      </c>
      <c r="H402" s="396" t="s">
        <v>75</v>
      </c>
      <c r="J402" s="137">
        <f t="shared" si="28"/>
        <v>129063</v>
      </c>
    </row>
    <row r="403" spans="1:10" ht="22.15" customHeight="1">
      <c r="A403" s="1683"/>
      <c r="B403" s="1684"/>
      <c r="C403" s="301" t="s">
        <v>73</v>
      </c>
      <c r="D403" s="41">
        <v>3492500</v>
      </c>
      <c r="E403" s="41">
        <v>3487500</v>
      </c>
      <c r="F403" s="399" t="s">
        <v>379</v>
      </c>
      <c r="G403" s="398">
        <f t="shared" si="29"/>
        <v>-5000</v>
      </c>
      <c r="H403" s="396" t="s">
        <v>377</v>
      </c>
      <c r="J403" s="137">
        <f t="shared" si="28"/>
        <v>-5000</v>
      </c>
    </row>
    <row r="404" spans="1:10" ht="22.15" customHeight="1" thickBot="1">
      <c r="A404" s="1683"/>
      <c r="B404" s="1684"/>
      <c r="C404" s="400" t="s">
        <v>62</v>
      </c>
      <c r="D404" s="401">
        <f>SUM(D399:D403)</f>
        <v>77424745</v>
      </c>
      <c r="E404" s="401">
        <f>SUM(E399:E403)</f>
        <v>78437248</v>
      </c>
      <c r="F404" s="402" t="s">
        <v>686</v>
      </c>
      <c r="G404" s="398">
        <f t="shared" si="29"/>
        <v>1012503</v>
      </c>
      <c r="H404" s="404" t="s">
        <v>0</v>
      </c>
      <c r="J404" s="137">
        <f t="shared" si="28"/>
        <v>1012503</v>
      </c>
    </row>
    <row r="405" spans="1:10" ht="22.15" customHeight="1" thickBot="1">
      <c r="A405" s="1673" t="s">
        <v>47</v>
      </c>
      <c r="B405" s="1674"/>
      <c r="C405" s="1674"/>
      <c r="D405" s="406">
        <f>SUM(D381:D393)+D398+D404</f>
        <v>218383858</v>
      </c>
      <c r="E405" s="406">
        <f>SUM(E381:E393)+E398+E404</f>
        <v>222564041</v>
      </c>
      <c r="F405" s="407" t="s">
        <v>686</v>
      </c>
      <c r="G405" s="408">
        <f t="shared" si="29"/>
        <v>4180183</v>
      </c>
      <c r="H405" s="405"/>
      <c r="J405" s="137">
        <f t="shared" si="28"/>
        <v>4180183</v>
      </c>
    </row>
    <row r="407" spans="1:10" ht="82.15" customHeight="1">
      <c r="A407" s="1628" t="s">
        <v>273</v>
      </c>
      <c r="B407" s="1628"/>
      <c r="C407" s="1628"/>
      <c r="D407" s="1628"/>
      <c r="E407" s="1628"/>
      <c r="F407" s="1628"/>
      <c r="G407" s="1628"/>
      <c r="H407" s="1628"/>
    </row>
    <row r="408" spans="1:10" ht="20.25" thickBot="1">
      <c r="A408" s="35" t="s">
        <v>862</v>
      </c>
    </row>
    <row r="409" spans="1:10" ht="25.5">
      <c r="A409" s="1687" t="s">
        <v>274</v>
      </c>
      <c r="B409" s="1688"/>
      <c r="C409" s="1689"/>
      <c r="D409" s="39" t="s">
        <v>864</v>
      </c>
      <c r="E409" s="39" t="s">
        <v>510</v>
      </c>
      <c r="F409" s="1690" t="s">
        <v>497</v>
      </c>
      <c r="G409" s="1691"/>
      <c r="H409" s="40" t="s">
        <v>61</v>
      </c>
    </row>
    <row r="410" spans="1:10" ht="22.9" customHeight="1">
      <c r="A410" s="1675" t="s">
        <v>80</v>
      </c>
      <c r="B410" s="1676"/>
      <c r="C410" s="1677"/>
      <c r="D410" s="41">
        <v>30127757</v>
      </c>
      <c r="E410" s="41">
        <v>30807497</v>
      </c>
      <c r="F410" s="399" t="s">
        <v>380</v>
      </c>
      <c r="G410" s="398">
        <f>J410</f>
        <v>679740</v>
      </c>
      <c r="H410" s="592" t="s">
        <v>865</v>
      </c>
      <c r="J410" s="137">
        <f>SUM(E410-D410)</f>
        <v>679740</v>
      </c>
    </row>
    <row r="411" spans="1:10" ht="22.9" customHeight="1">
      <c r="A411" s="1675" t="s">
        <v>64</v>
      </c>
      <c r="B411" s="1676"/>
      <c r="C411" s="1677"/>
      <c r="D411" s="41">
        <v>28480419</v>
      </c>
      <c r="E411" s="41">
        <v>28283809</v>
      </c>
      <c r="F411" s="399" t="s">
        <v>379</v>
      </c>
      <c r="G411" s="398">
        <f t="shared" ref="G411:G421" si="30">J411</f>
        <v>-196610</v>
      </c>
      <c r="H411" s="396" t="s">
        <v>679</v>
      </c>
      <c r="J411" s="137">
        <f t="shared" ref="J411:J434" si="31">SUM(E411-D411)</f>
        <v>-196610</v>
      </c>
    </row>
    <row r="412" spans="1:10" ht="22.9" customHeight="1">
      <c r="A412" s="1675" t="s">
        <v>81</v>
      </c>
      <c r="B412" s="1676"/>
      <c r="C412" s="1677"/>
      <c r="D412" s="41">
        <v>22687066</v>
      </c>
      <c r="E412" s="41">
        <v>22687066</v>
      </c>
      <c r="F412" s="399" t="s">
        <v>0</v>
      </c>
      <c r="G412" s="398">
        <f t="shared" si="30"/>
        <v>0</v>
      </c>
      <c r="H412" s="396" t="s">
        <v>0</v>
      </c>
      <c r="J412" s="137">
        <f t="shared" si="31"/>
        <v>0</v>
      </c>
    </row>
    <row r="413" spans="1:10" ht="22.9" customHeight="1">
      <c r="A413" s="1675" t="s">
        <v>82</v>
      </c>
      <c r="B413" s="1676"/>
      <c r="C413" s="1677"/>
      <c r="D413" s="41">
        <v>540000</v>
      </c>
      <c r="E413" s="41">
        <v>540000</v>
      </c>
      <c r="F413" s="399" t="s">
        <v>0</v>
      </c>
      <c r="G413" s="398">
        <f t="shared" si="30"/>
        <v>0</v>
      </c>
      <c r="H413" s="396" t="s">
        <v>0</v>
      </c>
      <c r="J413" s="137">
        <f t="shared" si="31"/>
        <v>0</v>
      </c>
    </row>
    <row r="414" spans="1:10" ht="22.9" customHeight="1">
      <c r="A414" s="1675" t="s">
        <v>65</v>
      </c>
      <c r="B414" s="1676"/>
      <c r="C414" s="1677"/>
      <c r="D414" s="41">
        <v>2479400</v>
      </c>
      <c r="E414" s="41">
        <v>2479400</v>
      </c>
      <c r="F414" s="399" t="s">
        <v>0</v>
      </c>
      <c r="G414" s="398">
        <f t="shared" si="30"/>
        <v>0</v>
      </c>
      <c r="H414" s="396" t="s">
        <v>0</v>
      </c>
      <c r="J414" s="137">
        <f t="shared" si="31"/>
        <v>0</v>
      </c>
    </row>
    <row r="415" spans="1:10" ht="22.9" customHeight="1">
      <c r="A415" s="1675" t="s">
        <v>178</v>
      </c>
      <c r="B415" s="1676"/>
      <c r="C415" s="1677"/>
      <c r="D415" s="41">
        <v>458326</v>
      </c>
      <c r="E415" s="41">
        <v>605000</v>
      </c>
      <c r="F415" s="399" t="s">
        <v>380</v>
      </c>
      <c r="G415" s="398">
        <f t="shared" si="30"/>
        <v>146674</v>
      </c>
      <c r="H415" s="396" t="s">
        <v>866</v>
      </c>
      <c r="J415" s="137">
        <f t="shared" si="31"/>
        <v>146674</v>
      </c>
    </row>
    <row r="416" spans="1:10" ht="22.9" customHeight="1">
      <c r="A416" s="1675" t="s">
        <v>68</v>
      </c>
      <c r="B416" s="1676"/>
      <c r="C416" s="1677"/>
      <c r="D416" s="41">
        <v>2837225</v>
      </c>
      <c r="E416" s="41">
        <v>3007095</v>
      </c>
      <c r="F416" s="399" t="s">
        <v>380</v>
      </c>
      <c r="G416" s="398">
        <f t="shared" si="30"/>
        <v>169870</v>
      </c>
      <c r="H416" s="396" t="s">
        <v>867</v>
      </c>
      <c r="J416" s="137">
        <f t="shared" si="31"/>
        <v>169870</v>
      </c>
    </row>
    <row r="417" spans="1:10" ht="22.9" customHeight="1">
      <c r="A417" s="1675" t="s">
        <v>83</v>
      </c>
      <c r="B417" s="1676"/>
      <c r="C417" s="1677"/>
      <c r="D417" s="41">
        <v>19966270</v>
      </c>
      <c r="E417" s="41">
        <v>19966270</v>
      </c>
      <c r="F417" s="399" t="s">
        <v>141</v>
      </c>
      <c r="G417" s="398">
        <f t="shared" si="30"/>
        <v>0</v>
      </c>
      <c r="H417" s="592" t="s">
        <v>826</v>
      </c>
      <c r="J417" s="137">
        <f t="shared" si="31"/>
        <v>0</v>
      </c>
    </row>
    <row r="418" spans="1:10" ht="22.9" customHeight="1">
      <c r="A418" s="1675" t="s">
        <v>66</v>
      </c>
      <c r="B418" s="1676"/>
      <c r="C418" s="1677"/>
      <c r="D418" s="41">
        <v>1207840</v>
      </c>
      <c r="E418" s="41">
        <v>1207840</v>
      </c>
      <c r="F418" s="399" t="s">
        <v>0</v>
      </c>
      <c r="G418" s="398">
        <f t="shared" si="30"/>
        <v>0</v>
      </c>
      <c r="H418" s="396" t="s">
        <v>0</v>
      </c>
      <c r="J418" s="137">
        <f t="shared" si="31"/>
        <v>0</v>
      </c>
    </row>
    <row r="419" spans="1:10" ht="22.9" customHeight="1">
      <c r="A419" s="1675" t="s">
        <v>67</v>
      </c>
      <c r="B419" s="1676"/>
      <c r="C419" s="1677"/>
      <c r="D419" s="41">
        <v>1581220</v>
      </c>
      <c r="E419" s="41">
        <v>1590700</v>
      </c>
      <c r="F419" s="399" t="s">
        <v>380</v>
      </c>
      <c r="G419" s="398">
        <f t="shared" si="30"/>
        <v>9480</v>
      </c>
      <c r="H419" s="541" t="s">
        <v>0</v>
      </c>
      <c r="J419" s="137">
        <f t="shared" si="31"/>
        <v>9480</v>
      </c>
    </row>
    <row r="420" spans="1:10" ht="22.9" customHeight="1">
      <c r="A420" s="1675" t="s">
        <v>69</v>
      </c>
      <c r="B420" s="1676"/>
      <c r="C420" s="1677"/>
      <c r="D420" s="41">
        <v>2397710</v>
      </c>
      <c r="E420" s="41">
        <v>2181770</v>
      </c>
      <c r="F420" s="399" t="s">
        <v>379</v>
      </c>
      <c r="G420" s="398">
        <f t="shared" si="30"/>
        <v>-215940</v>
      </c>
      <c r="H420" s="396" t="s">
        <v>84</v>
      </c>
      <c r="J420" s="137">
        <f t="shared" si="31"/>
        <v>-215940</v>
      </c>
    </row>
    <row r="421" spans="1:10" ht="22.9" customHeight="1">
      <c r="A421" s="1675" t="s">
        <v>70</v>
      </c>
      <c r="B421" s="1676"/>
      <c r="C421" s="1677"/>
      <c r="D421" s="41">
        <v>1841000</v>
      </c>
      <c r="E421" s="41">
        <v>1559500</v>
      </c>
      <c r="F421" s="399" t="s">
        <v>379</v>
      </c>
      <c r="G421" s="398">
        <f t="shared" si="30"/>
        <v>-281500</v>
      </c>
      <c r="H421" s="396" t="s">
        <v>868</v>
      </c>
      <c r="J421" s="137">
        <f t="shared" si="31"/>
        <v>-281500</v>
      </c>
    </row>
    <row r="422" spans="1:10" ht="22.9" customHeight="1">
      <c r="A422" s="1678" t="s">
        <v>674</v>
      </c>
      <c r="B422" s="1679"/>
      <c r="C422" s="1680"/>
      <c r="D422" s="41">
        <v>0</v>
      </c>
      <c r="E422" s="41"/>
      <c r="F422" s="399" t="s">
        <v>0</v>
      </c>
      <c r="G422" s="398">
        <f>E422-D422</f>
        <v>0</v>
      </c>
      <c r="H422" s="541" t="s">
        <v>0</v>
      </c>
      <c r="J422" s="137">
        <f t="shared" si="31"/>
        <v>0</v>
      </c>
    </row>
    <row r="423" spans="1:10" ht="22.9" customHeight="1">
      <c r="A423" s="1681" t="s">
        <v>85</v>
      </c>
      <c r="B423" s="1682"/>
      <c r="C423" s="301" t="s">
        <v>44</v>
      </c>
      <c r="D423" s="41">
        <v>11818810</v>
      </c>
      <c r="E423" s="41">
        <v>13213300</v>
      </c>
      <c r="F423" s="399" t="s">
        <v>380</v>
      </c>
      <c r="G423" s="398">
        <f t="shared" ref="G423:G434" si="32">J423</f>
        <v>1394490</v>
      </c>
      <c r="H423" s="396" t="s">
        <v>75</v>
      </c>
      <c r="J423" s="137">
        <f t="shared" si="31"/>
        <v>1394490</v>
      </c>
    </row>
    <row r="424" spans="1:10" ht="22.9" customHeight="1">
      <c r="A424" s="1683"/>
      <c r="B424" s="1684"/>
      <c r="C424" s="301" t="s">
        <v>43</v>
      </c>
      <c r="D424" s="41">
        <v>13681250</v>
      </c>
      <c r="E424" s="41">
        <v>15313100</v>
      </c>
      <c r="F424" s="399" t="s">
        <v>380</v>
      </c>
      <c r="G424" s="398">
        <f t="shared" si="32"/>
        <v>1631850</v>
      </c>
      <c r="H424" s="396" t="s">
        <v>75</v>
      </c>
      <c r="J424" s="137">
        <f t="shared" si="31"/>
        <v>1631850</v>
      </c>
    </row>
    <row r="425" spans="1:10" ht="22.9" customHeight="1">
      <c r="A425" s="1683"/>
      <c r="B425" s="1684"/>
      <c r="C425" s="301" t="s">
        <v>50</v>
      </c>
      <c r="D425" s="41">
        <v>2463120</v>
      </c>
      <c r="E425" s="41">
        <v>2756910</v>
      </c>
      <c r="F425" s="399" t="s">
        <v>380</v>
      </c>
      <c r="G425" s="398">
        <f t="shared" si="32"/>
        <v>293790</v>
      </c>
      <c r="H425" s="396" t="s">
        <v>75</v>
      </c>
      <c r="J425" s="137">
        <f t="shared" si="31"/>
        <v>293790</v>
      </c>
    </row>
    <row r="426" spans="1:10" ht="22.9" customHeight="1">
      <c r="A426" s="1683"/>
      <c r="B426" s="1684"/>
      <c r="C426" s="301" t="s">
        <v>49</v>
      </c>
      <c r="D426" s="42">
        <v>-305930</v>
      </c>
      <c r="E426" s="41">
        <v>-305930</v>
      </c>
      <c r="F426" s="399" t="s">
        <v>141</v>
      </c>
      <c r="G426" s="398">
        <f t="shared" si="32"/>
        <v>0</v>
      </c>
      <c r="H426" s="396" t="s">
        <v>75</v>
      </c>
      <c r="J426" s="137">
        <f t="shared" si="31"/>
        <v>0</v>
      </c>
    </row>
    <row r="427" spans="1:10" ht="22.9" customHeight="1">
      <c r="A427" s="1685"/>
      <c r="B427" s="1686"/>
      <c r="C427" s="301" t="s">
        <v>62</v>
      </c>
      <c r="D427" s="41">
        <f>SUM(D423:D425)+D426</f>
        <v>27657250</v>
      </c>
      <c r="E427" s="41">
        <f>SUM(E423:E425)+E426</f>
        <v>30977380</v>
      </c>
      <c r="F427" s="399" t="s">
        <v>380</v>
      </c>
      <c r="G427" s="398">
        <f t="shared" si="32"/>
        <v>3320130</v>
      </c>
      <c r="H427" s="592" t="s">
        <v>0</v>
      </c>
      <c r="J427" s="137">
        <f t="shared" si="31"/>
        <v>3320130</v>
      </c>
    </row>
    <row r="428" spans="1:10" ht="22.9" customHeight="1">
      <c r="A428" s="1681" t="s">
        <v>63</v>
      </c>
      <c r="B428" s="1682"/>
      <c r="C428" s="301" t="s">
        <v>72</v>
      </c>
      <c r="D428" s="41">
        <v>39341400</v>
      </c>
      <c r="E428" s="41">
        <v>42398500</v>
      </c>
      <c r="F428" s="399" t="s">
        <v>380</v>
      </c>
      <c r="G428" s="398">
        <f t="shared" si="32"/>
        <v>3057100</v>
      </c>
      <c r="H428" s="396" t="s">
        <v>75</v>
      </c>
      <c r="J428" s="137">
        <f t="shared" si="31"/>
        <v>3057100</v>
      </c>
    </row>
    <row r="429" spans="1:10" ht="22.9" customHeight="1">
      <c r="A429" s="1683"/>
      <c r="B429" s="1684"/>
      <c r="C429" s="301" t="s">
        <v>41</v>
      </c>
      <c r="D429" s="41">
        <v>2161610</v>
      </c>
      <c r="E429" s="41">
        <v>2440320</v>
      </c>
      <c r="F429" s="399" t="s">
        <v>380</v>
      </c>
      <c r="G429" s="398">
        <f t="shared" si="32"/>
        <v>278710</v>
      </c>
      <c r="H429" s="396" t="s">
        <v>75</v>
      </c>
      <c r="J429" s="137">
        <f t="shared" si="31"/>
        <v>278710</v>
      </c>
    </row>
    <row r="430" spans="1:10" ht="22.9" customHeight="1">
      <c r="A430" s="1683"/>
      <c r="B430" s="1684"/>
      <c r="C430" s="301" t="s">
        <v>40</v>
      </c>
      <c r="D430" s="41">
        <v>2310880</v>
      </c>
      <c r="E430" s="41">
        <v>2670360</v>
      </c>
      <c r="F430" s="399" t="s">
        <v>380</v>
      </c>
      <c r="G430" s="398">
        <f t="shared" si="32"/>
        <v>359480</v>
      </c>
      <c r="H430" s="396" t="s">
        <v>75</v>
      </c>
      <c r="J430" s="137">
        <f t="shared" si="31"/>
        <v>359480</v>
      </c>
    </row>
    <row r="431" spans="1:10" ht="22.9" customHeight="1">
      <c r="A431" s="1683"/>
      <c r="B431" s="1684"/>
      <c r="C431" s="301" t="s">
        <v>39</v>
      </c>
      <c r="D431" s="41">
        <v>14441501</v>
      </c>
      <c r="E431" s="41">
        <v>15328341</v>
      </c>
      <c r="F431" s="399" t="s">
        <v>380</v>
      </c>
      <c r="G431" s="398">
        <f t="shared" si="32"/>
        <v>886840</v>
      </c>
      <c r="H431" s="396" t="s">
        <v>75</v>
      </c>
      <c r="J431" s="137">
        <f t="shared" si="31"/>
        <v>886840</v>
      </c>
    </row>
    <row r="432" spans="1:10" ht="22.9" customHeight="1">
      <c r="A432" s="1683"/>
      <c r="B432" s="1684"/>
      <c r="C432" s="301" t="s">
        <v>73</v>
      </c>
      <c r="D432" s="41">
        <v>3467500</v>
      </c>
      <c r="E432" s="41">
        <v>3470000</v>
      </c>
      <c r="F432" s="399" t="s">
        <v>380</v>
      </c>
      <c r="G432" s="398">
        <f t="shared" si="32"/>
        <v>2500</v>
      </c>
      <c r="H432" s="396" t="s">
        <v>377</v>
      </c>
      <c r="J432" s="137">
        <f t="shared" si="31"/>
        <v>2500</v>
      </c>
    </row>
    <row r="433" spans="1:10" ht="22.9" customHeight="1" thickBot="1">
      <c r="A433" s="1683"/>
      <c r="B433" s="1684"/>
      <c r="C433" s="400" t="s">
        <v>62</v>
      </c>
      <c r="D433" s="401">
        <f>SUM(D428:D432)</f>
        <v>61722891</v>
      </c>
      <c r="E433" s="401">
        <f>SUM(E428:E432)</f>
        <v>66307521</v>
      </c>
      <c r="F433" s="402" t="s">
        <v>380</v>
      </c>
      <c r="G433" s="398">
        <f t="shared" si="32"/>
        <v>4584630</v>
      </c>
      <c r="H433" s="404" t="s">
        <v>0</v>
      </c>
      <c r="J433" s="137">
        <f t="shared" si="31"/>
        <v>4584630</v>
      </c>
    </row>
    <row r="434" spans="1:10" ht="22.9" customHeight="1" thickBot="1">
      <c r="A434" s="1673" t="s">
        <v>47</v>
      </c>
      <c r="B434" s="1674"/>
      <c r="C434" s="1674"/>
      <c r="D434" s="406">
        <f>SUM(D410:D422)+D427+D433</f>
        <v>203984374</v>
      </c>
      <c r="E434" s="406">
        <f>SUM(E410:E422)+E427+E433</f>
        <v>212200848</v>
      </c>
      <c r="F434" s="407" t="s">
        <v>380</v>
      </c>
      <c r="G434" s="408">
        <f t="shared" si="32"/>
        <v>8216474</v>
      </c>
      <c r="H434" s="405"/>
      <c r="J434" s="137">
        <f t="shared" si="31"/>
        <v>8216474</v>
      </c>
    </row>
    <row r="437" spans="1:10" ht="25.5">
      <c r="A437" s="1628" t="s">
        <v>273</v>
      </c>
      <c r="B437" s="1628"/>
      <c r="C437" s="1628"/>
      <c r="D437" s="1628"/>
      <c r="E437" s="1628"/>
      <c r="F437" s="1628"/>
      <c r="G437" s="1628"/>
      <c r="H437" s="1628"/>
    </row>
    <row r="438" spans="1:10" ht="20.25" thickBot="1">
      <c r="A438" s="35" t="s">
        <v>877</v>
      </c>
    </row>
    <row r="439" spans="1:10" ht="25.5">
      <c r="A439" s="1687" t="s">
        <v>274</v>
      </c>
      <c r="B439" s="1688"/>
      <c r="C439" s="1689"/>
      <c r="D439" s="39" t="s">
        <v>879</v>
      </c>
      <c r="E439" s="39" t="s">
        <v>880</v>
      </c>
      <c r="F439" s="1690" t="s">
        <v>497</v>
      </c>
      <c r="G439" s="1691"/>
      <c r="H439" s="40" t="s">
        <v>61</v>
      </c>
    </row>
    <row r="440" spans="1:10">
      <c r="A440" s="1675" t="s">
        <v>80</v>
      </c>
      <c r="B440" s="1676"/>
      <c r="C440" s="1677"/>
      <c r="D440" s="41">
        <v>30360060</v>
      </c>
      <c r="E440" s="41">
        <v>29958817</v>
      </c>
      <c r="F440" s="399" t="s">
        <v>500</v>
      </c>
      <c r="G440" s="398">
        <f>J440</f>
        <v>-401243</v>
      </c>
      <c r="H440" s="592" t="s">
        <v>865</v>
      </c>
      <c r="J440" s="137">
        <f>SUM(E440-D440)</f>
        <v>-401243</v>
      </c>
    </row>
    <row r="441" spans="1:10">
      <c r="A441" s="1675" t="s">
        <v>64</v>
      </c>
      <c r="B441" s="1676"/>
      <c r="C441" s="1677"/>
      <c r="D441" s="41">
        <v>26922900</v>
      </c>
      <c r="E441" s="41">
        <v>27384389</v>
      </c>
      <c r="F441" s="399" t="s">
        <v>380</v>
      </c>
      <c r="G441" s="398">
        <f t="shared" ref="G441:G451" si="33">J441</f>
        <v>461489</v>
      </c>
      <c r="H441" s="396" t="s">
        <v>679</v>
      </c>
      <c r="J441" s="137">
        <f t="shared" ref="J441:J464" si="34">SUM(E441-D441)</f>
        <v>461489</v>
      </c>
    </row>
    <row r="442" spans="1:10">
      <c r="A442" s="1675" t="s">
        <v>81</v>
      </c>
      <c r="B442" s="1676"/>
      <c r="C442" s="1677"/>
      <c r="D442" s="41">
        <v>26746427</v>
      </c>
      <c r="E442" s="41">
        <v>20328386</v>
      </c>
      <c r="F442" s="399" t="s">
        <v>500</v>
      </c>
      <c r="G442" s="398">
        <f t="shared" si="33"/>
        <v>-6418041</v>
      </c>
      <c r="H442" s="396" t="s">
        <v>0</v>
      </c>
      <c r="J442" s="137">
        <f t="shared" si="34"/>
        <v>-6418041</v>
      </c>
    </row>
    <row r="443" spans="1:10">
      <c r="A443" s="1675" t="s">
        <v>82</v>
      </c>
      <c r="B443" s="1676"/>
      <c r="C443" s="1677"/>
      <c r="D443" s="41">
        <v>642510</v>
      </c>
      <c r="E443" s="41">
        <v>540000</v>
      </c>
      <c r="F443" s="399" t="s">
        <v>500</v>
      </c>
      <c r="G443" s="398">
        <f t="shared" si="33"/>
        <v>-102510</v>
      </c>
      <c r="H443" s="396" t="s">
        <v>0</v>
      </c>
      <c r="J443" s="137">
        <f t="shared" si="34"/>
        <v>-102510</v>
      </c>
    </row>
    <row r="444" spans="1:10">
      <c r="A444" s="1675" t="s">
        <v>65</v>
      </c>
      <c r="B444" s="1676"/>
      <c r="C444" s="1677"/>
      <c r="D444" s="41">
        <v>1978000</v>
      </c>
      <c r="E444" s="41">
        <v>2479400</v>
      </c>
      <c r="F444" s="399" t="s">
        <v>0</v>
      </c>
      <c r="G444" s="398">
        <f t="shared" si="33"/>
        <v>501400</v>
      </c>
      <c r="H444" s="396" t="s">
        <v>0</v>
      </c>
      <c r="J444" s="137">
        <f t="shared" si="34"/>
        <v>501400</v>
      </c>
    </row>
    <row r="445" spans="1:10">
      <c r="A445" s="1675" t="s">
        <v>178</v>
      </c>
      <c r="B445" s="1676"/>
      <c r="C445" s="1677"/>
      <c r="D445" s="41">
        <v>458326</v>
      </c>
      <c r="E445" s="41">
        <v>605000</v>
      </c>
      <c r="F445" s="399" t="s">
        <v>380</v>
      </c>
      <c r="G445" s="398">
        <f t="shared" si="33"/>
        <v>146674</v>
      </c>
      <c r="H445" s="396" t="s">
        <v>866</v>
      </c>
      <c r="J445" s="137">
        <f t="shared" si="34"/>
        <v>146674</v>
      </c>
    </row>
    <row r="446" spans="1:10">
      <c r="A446" s="1675" t="s">
        <v>68</v>
      </c>
      <c r="B446" s="1676"/>
      <c r="C446" s="1677"/>
      <c r="D446" s="41">
        <v>1272580</v>
      </c>
      <c r="E446" s="41">
        <v>1309855</v>
      </c>
      <c r="F446" s="399" t="s">
        <v>380</v>
      </c>
      <c r="G446" s="398">
        <f t="shared" si="33"/>
        <v>37275</v>
      </c>
      <c r="H446" s="396" t="s">
        <v>867</v>
      </c>
      <c r="J446" s="137">
        <f t="shared" si="34"/>
        <v>37275</v>
      </c>
    </row>
    <row r="447" spans="1:10">
      <c r="A447" s="1675" t="s">
        <v>83</v>
      </c>
      <c r="B447" s="1676"/>
      <c r="C447" s="1677"/>
      <c r="D447" s="41">
        <v>16638150</v>
      </c>
      <c r="E447" s="41">
        <v>19966270</v>
      </c>
      <c r="F447" s="399" t="s">
        <v>380</v>
      </c>
      <c r="G447" s="398">
        <f t="shared" si="33"/>
        <v>3328120</v>
      </c>
      <c r="H447" s="592" t="s">
        <v>826</v>
      </c>
      <c r="J447" s="137">
        <f t="shared" si="34"/>
        <v>3328120</v>
      </c>
    </row>
    <row r="448" spans="1:10">
      <c r="A448" s="1675" t="s">
        <v>66</v>
      </c>
      <c r="B448" s="1676"/>
      <c r="C448" s="1677"/>
      <c r="D448" s="41">
        <v>1207840</v>
      </c>
      <c r="E448" s="41">
        <v>1207840</v>
      </c>
      <c r="F448" s="399" t="s">
        <v>0</v>
      </c>
      <c r="G448" s="398">
        <f t="shared" si="33"/>
        <v>0</v>
      </c>
      <c r="H448" s="396" t="s">
        <v>0</v>
      </c>
      <c r="J448" s="137">
        <f t="shared" si="34"/>
        <v>0</v>
      </c>
    </row>
    <row r="449" spans="1:10">
      <c r="A449" s="1675" t="s">
        <v>67</v>
      </c>
      <c r="B449" s="1676"/>
      <c r="C449" s="1677"/>
      <c r="D449" s="41">
        <v>1571800</v>
      </c>
      <c r="E449" s="41">
        <v>1520750</v>
      </c>
      <c r="F449" s="399" t="s">
        <v>500</v>
      </c>
      <c r="G449" s="398">
        <f t="shared" si="33"/>
        <v>-51050</v>
      </c>
      <c r="H449" s="541" t="s">
        <v>0</v>
      </c>
      <c r="J449" s="137">
        <f t="shared" si="34"/>
        <v>-51050</v>
      </c>
    </row>
    <row r="450" spans="1:10">
      <c r="A450" s="1675" t="s">
        <v>69</v>
      </c>
      <c r="B450" s="1676"/>
      <c r="C450" s="1677"/>
      <c r="D450" s="41">
        <v>2457230</v>
      </c>
      <c r="E450" s="41">
        <v>2424270</v>
      </c>
      <c r="F450" s="399" t="s">
        <v>379</v>
      </c>
      <c r="G450" s="398">
        <f t="shared" si="33"/>
        <v>-32960</v>
      </c>
      <c r="H450" s="396" t="s">
        <v>84</v>
      </c>
      <c r="J450" s="137">
        <f t="shared" si="34"/>
        <v>-32960</v>
      </c>
    </row>
    <row r="451" spans="1:10">
      <c r="A451" s="1675" t="s">
        <v>70</v>
      </c>
      <c r="B451" s="1676"/>
      <c r="C451" s="1677"/>
      <c r="D451" s="41">
        <v>1181800</v>
      </c>
      <c r="E451" s="41">
        <v>700000</v>
      </c>
      <c r="F451" s="399" t="s">
        <v>379</v>
      </c>
      <c r="G451" s="398">
        <f t="shared" si="33"/>
        <v>-481800</v>
      </c>
      <c r="H451" s="396" t="s">
        <v>868</v>
      </c>
      <c r="J451" s="137">
        <f t="shared" si="34"/>
        <v>-481800</v>
      </c>
    </row>
    <row r="452" spans="1:10">
      <c r="A452" s="1678" t="s">
        <v>674</v>
      </c>
      <c r="B452" s="1679"/>
      <c r="C452" s="1680"/>
      <c r="D452" s="41">
        <v>0</v>
      </c>
      <c r="E452" s="41"/>
      <c r="F452" s="399" t="s">
        <v>0</v>
      </c>
      <c r="G452" s="398">
        <f>E452-D452</f>
        <v>0</v>
      </c>
      <c r="H452" s="541" t="s">
        <v>0</v>
      </c>
      <c r="J452" s="137">
        <f t="shared" si="34"/>
        <v>0</v>
      </c>
    </row>
    <row r="453" spans="1:10">
      <c r="A453" s="1681" t="s">
        <v>85</v>
      </c>
      <c r="B453" s="1682"/>
      <c r="C453" s="301" t="s">
        <v>44</v>
      </c>
      <c r="D453" s="41">
        <v>12352890</v>
      </c>
      <c r="E453" s="41">
        <v>13055380</v>
      </c>
      <c r="F453" s="399" t="s">
        <v>380</v>
      </c>
      <c r="G453" s="398">
        <f t="shared" ref="G453:G464" si="35">J453</f>
        <v>702490</v>
      </c>
      <c r="H453" s="396" t="s">
        <v>75</v>
      </c>
      <c r="J453" s="137">
        <f t="shared" si="34"/>
        <v>702490</v>
      </c>
    </row>
    <row r="454" spans="1:10">
      <c r="A454" s="1683"/>
      <c r="B454" s="1684"/>
      <c r="C454" s="301" t="s">
        <v>43</v>
      </c>
      <c r="D454" s="41">
        <v>12793950</v>
      </c>
      <c r="E454" s="41">
        <v>15128300</v>
      </c>
      <c r="F454" s="399" t="s">
        <v>380</v>
      </c>
      <c r="G454" s="398">
        <f t="shared" si="35"/>
        <v>2334350</v>
      </c>
      <c r="H454" s="396" t="s">
        <v>75</v>
      </c>
      <c r="J454" s="137">
        <f t="shared" si="34"/>
        <v>2334350</v>
      </c>
    </row>
    <row r="455" spans="1:10">
      <c r="A455" s="1683"/>
      <c r="B455" s="1684"/>
      <c r="C455" s="301" t="s">
        <v>50</v>
      </c>
      <c r="D455" s="41">
        <v>2743300</v>
      </c>
      <c r="E455" s="41">
        <v>2723640</v>
      </c>
      <c r="F455" s="399" t="s">
        <v>500</v>
      </c>
      <c r="G455" s="398">
        <f t="shared" si="35"/>
        <v>-19660</v>
      </c>
      <c r="H455" s="396" t="s">
        <v>75</v>
      </c>
      <c r="J455" s="137">
        <f t="shared" si="34"/>
        <v>-19660</v>
      </c>
    </row>
    <row r="456" spans="1:10">
      <c r="A456" s="1683"/>
      <c r="B456" s="1684"/>
      <c r="C456" s="301" t="s">
        <v>49</v>
      </c>
      <c r="D456" s="42">
        <v>-226880</v>
      </c>
      <c r="E456" s="41">
        <v>-305930</v>
      </c>
      <c r="F456" s="399" t="s">
        <v>500</v>
      </c>
      <c r="G456" s="398">
        <f t="shared" si="35"/>
        <v>-79050</v>
      </c>
      <c r="H456" s="396" t="s">
        <v>75</v>
      </c>
      <c r="J456" s="137">
        <f t="shared" si="34"/>
        <v>-79050</v>
      </c>
    </row>
    <row r="457" spans="1:10">
      <c r="A457" s="1685"/>
      <c r="B457" s="1686"/>
      <c r="C457" s="301" t="s">
        <v>62</v>
      </c>
      <c r="D457" s="41">
        <f>SUM(D453:D455)+D456</f>
        <v>27663260</v>
      </c>
      <c r="E457" s="41">
        <f>SUM(E453:E455)+E456</f>
        <v>30601390</v>
      </c>
      <c r="F457" s="399" t="s">
        <v>380</v>
      </c>
      <c r="G457" s="398">
        <f t="shared" si="35"/>
        <v>2938130</v>
      </c>
      <c r="H457" s="592" t="s">
        <v>0</v>
      </c>
      <c r="J457" s="137">
        <f t="shared" si="34"/>
        <v>2938130</v>
      </c>
    </row>
    <row r="458" spans="1:10">
      <c r="A458" s="1681" t="s">
        <v>63</v>
      </c>
      <c r="B458" s="1682"/>
      <c r="C458" s="301" t="s">
        <v>72</v>
      </c>
      <c r="D458" s="41">
        <v>38418140</v>
      </c>
      <c r="E458" s="41">
        <v>37383580</v>
      </c>
      <c r="F458" s="399" t="s">
        <v>500</v>
      </c>
      <c r="G458" s="398">
        <f t="shared" si="35"/>
        <v>-1034560</v>
      </c>
      <c r="H458" s="396" t="s">
        <v>75</v>
      </c>
      <c r="J458" s="137">
        <f t="shared" si="34"/>
        <v>-1034560</v>
      </c>
    </row>
    <row r="459" spans="1:10">
      <c r="A459" s="1683"/>
      <c r="B459" s="1684"/>
      <c r="C459" s="301" t="s">
        <v>41</v>
      </c>
      <c r="D459" s="41">
        <v>2216560</v>
      </c>
      <c r="E459" s="41">
        <v>2352020</v>
      </c>
      <c r="F459" s="399" t="s">
        <v>380</v>
      </c>
      <c r="G459" s="398">
        <f t="shared" si="35"/>
        <v>135460</v>
      </c>
      <c r="H459" s="396" t="s">
        <v>75</v>
      </c>
      <c r="J459" s="137">
        <f t="shared" si="34"/>
        <v>135460</v>
      </c>
    </row>
    <row r="460" spans="1:10">
      <c r="A460" s="1683"/>
      <c r="B460" s="1684"/>
      <c r="C460" s="301" t="s">
        <v>40</v>
      </c>
      <c r="D460" s="41">
        <v>2631540</v>
      </c>
      <c r="E460" s="41">
        <v>2557120</v>
      </c>
      <c r="F460" s="399" t="s">
        <v>500</v>
      </c>
      <c r="G460" s="398">
        <f t="shared" si="35"/>
        <v>-74420</v>
      </c>
      <c r="H460" s="396" t="s">
        <v>75</v>
      </c>
      <c r="J460" s="137">
        <f t="shared" si="34"/>
        <v>-74420</v>
      </c>
    </row>
    <row r="461" spans="1:10">
      <c r="A461" s="1683"/>
      <c r="B461" s="1684"/>
      <c r="C461" s="301" t="s">
        <v>39</v>
      </c>
      <c r="D461" s="41">
        <v>11777650</v>
      </c>
      <c r="E461" s="41">
        <v>15477650</v>
      </c>
      <c r="F461" s="399" t="s">
        <v>380</v>
      </c>
      <c r="G461" s="398">
        <f t="shared" si="35"/>
        <v>3700000</v>
      </c>
      <c r="H461" s="396" t="s">
        <v>75</v>
      </c>
      <c r="J461" s="137">
        <f t="shared" si="34"/>
        <v>3700000</v>
      </c>
    </row>
    <row r="462" spans="1:10">
      <c r="A462" s="1683"/>
      <c r="B462" s="1684"/>
      <c r="C462" s="301" t="s">
        <v>73</v>
      </c>
      <c r="D462" s="41">
        <v>3512500</v>
      </c>
      <c r="E462" s="41">
        <v>3452500</v>
      </c>
      <c r="F462" s="399" t="s">
        <v>500</v>
      </c>
      <c r="G462" s="398">
        <f t="shared" si="35"/>
        <v>-60000</v>
      </c>
      <c r="H462" s="396" t="s">
        <v>377</v>
      </c>
      <c r="J462" s="137">
        <f t="shared" si="34"/>
        <v>-60000</v>
      </c>
    </row>
    <row r="463" spans="1:10" ht="14.25" thickBot="1">
      <c r="A463" s="1683"/>
      <c r="B463" s="1684"/>
      <c r="C463" s="400" t="s">
        <v>62</v>
      </c>
      <c r="D463" s="401">
        <f>SUM(D458:D462)</f>
        <v>58556390</v>
      </c>
      <c r="E463" s="401">
        <f>SUM(E458:E462)</f>
        <v>61222870</v>
      </c>
      <c r="F463" s="402" t="s">
        <v>380</v>
      </c>
      <c r="G463" s="398">
        <f t="shared" si="35"/>
        <v>2666480</v>
      </c>
      <c r="H463" s="404" t="s">
        <v>0</v>
      </c>
      <c r="J463" s="137">
        <f t="shared" si="34"/>
        <v>2666480</v>
      </c>
    </row>
    <row r="464" spans="1:10" ht="14.25" thickBot="1">
      <c r="A464" s="1673" t="s">
        <v>47</v>
      </c>
      <c r="B464" s="1674"/>
      <c r="C464" s="1674"/>
      <c r="D464" s="406">
        <f>SUM(D440:D452)+D457+D463</f>
        <v>197657273</v>
      </c>
      <c r="E464" s="406">
        <f>SUM(E440:E452)+E457+E463</f>
        <v>200249237</v>
      </c>
      <c r="F464" s="407" t="s">
        <v>380</v>
      </c>
      <c r="G464" s="408">
        <f t="shared" si="35"/>
        <v>2591964</v>
      </c>
      <c r="H464" s="405"/>
      <c r="J464" s="137">
        <f t="shared" si="34"/>
        <v>2591964</v>
      </c>
    </row>
    <row r="468" spans="1:10" ht="25.5">
      <c r="A468" s="1628" t="s">
        <v>273</v>
      </c>
      <c r="B468" s="1628"/>
      <c r="C468" s="1628"/>
      <c r="D468" s="1628"/>
      <c r="E468" s="1628"/>
      <c r="F468" s="1628"/>
      <c r="G468" s="1628"/>
      <c r="H468" s="1628"/>
    </row>
    <row r="469" spans="1:10" ht="20.25" thickBot="1">
      <c r="A469" s="35" t="s">
        <v>907</v>
      </c>
    </row>
    <row r="470" spans="1:10" ht="25.5">
      <c r="A470" s="1687" t="s">
        <v>274</v>
      </c>
      <c r="B470" s="1688"/>
      <c r="C470" s="1689"/>
      <c r="D470" s="39" t="s">
        <v>909</v>
      </c>
      <c r="E470" s="39" t="s">
        <v>908</v>
      </c>
      <c r="F470" s="1690" t="s">
        <v>497</v>
      </c>
      <c r="G470" s="1691"/>
      <c r="H470" s="40" t="s">
        <v>61</v>
      </c>
    </row>
    <row r="471" spans="1:10" ht="18.75" customHeight="1">
      <c r="A471" s="1675" t="s">
        <v>80</v>
      </c>
      <c r="B471" s="1676"/>
      <c r="C471" s="1677"/>
      <c r="D471" s="41">
        <v>31669530</v>
      </c>
      <c r="E471" s="41">
        <v>31357837</v>
      </c>
      <c r="F471" s="399" t="s">
        <v>500</v>
      </c>
      <c r="G471" s="398">
        <f>J471</f>
        <v>-311693</v>
      </c>
      <c r="H471" s="592" t="s">
        <v>865</v>
      </c>
      <c r="J471" s="137">
        <f>SUM(E471-D471)</f>
        <v>-311693</v>
      </c>
    </row>
    <row r="472" spans="1:10" ht="18.75" customHeight="1">
      <c r="A472" s="1675" t="s">
        <v>64</v>
      </c>
      <c r="B472" s="1676"/>
      <c r="C472" s="1677"/>
      <c r="D472" s="41">
        <v>26953930</v>
      </c>
      <c r="E472" s="41">
        <v>27378459</v>
      </c>
      <c r="F472" s="399" t="s">
        <v>380</v>
      </c>
      <c r="G472" s="398">
        <f t="shared" ref="G472:G482" si="36">J472</f>
        <v>424529</v>
      </c>
      <c r="H472" s="396" t="s">
        <v>679</v>
      </c>
      <c r="J472" s="137">
        <f t="shared" ref="J472:J495" si="37">SUM(E472-D472)</f>
        <v>424529</v>
      </c>
    </row>
    <row r="473" spans="1:10" ht="18.75" customHeight="1">
      <c r="A473" s="1675" t="s">
        <v>81</v>
      </c>
      <c r="B473" s="1676"/>
      <c r="C473" s="1677"/>
      <c r="D473" s="41">
        <v>26746477</v>
      </c>
      <c r="E473" s="41">
        <v>20007066</v>
      </c>
      <c r="F473" s="399" t="s">
        <v>500</v>
      </c>
      <c r="G473" s="398">
        <f t="shared" si="36"/>
        <v>-6739411</v>
      </c>
      <c r="H473" s="396" t="s">
        <v>0</v>
      </c>
      <c r="J473" s="137">
        <f t="shared" si="37"/>
        <v>-6739411</v>
      </c>
    </row>
    <row r="474" spans="1:10" ht="18.75" customHeight="1">
      <c r="A474" s="1675" t="s">
        <v>82</v>
      </c>
      <c r="B474" s="1676"/>
      <c r="C474" s="1677"/>
      <c r="D474" s="41">
        <v>642510</v>
      </c>
      <c r="E474" s="41">
        <v>540000</v>
      </c>
      <c r="F474" s="399" t="s">
        <v>500</v>
      </c>
      <c r="G474" s="398">
        <f t="shared" si="36"/>
        <v>-102510</v>
      </c>
      <c r="H474" s="396" t="s">
        <v>0</v>
      </c>
      <c r="J474" s="137">
        <f t="shared" si="37"/>
        <v>-102510</v>
      </c>
    </row>
    <row r="475" spans="1:10" ht="18.75" customHeight="1">
      <c r="A475" s="1675" t="s">
        <v>65</v>
      </c>
      <c r="B475" s="1676"/>
      <c r="C475" s="1677"/>
      <c r="D475" s="41">
        <v>1978000</v>
      </c>
      <c r="E475" s="41">
        <v>2479400</v>
      </c>
      <c r="F475" s="399" t="s">
        <v>0</v>
      </c>
      <c r="G475" s="398">
        <f t="shared" si="36"/>
        <v>501400</v>
      </c>
      <c r="H475" s="396" t="s">
        <v>0</v>
      </c>
      <c r="J475" s="137">
        <f t="shared" si="37"/>
        <v>501400</v>
      </c>
    </row>
    <row r="476" spans="1:10" ht="18.75" customHeight="1">
      <c r="A476" s="1675" t="s">
        <v>178</v>
      </c>
      <c r="B476" s="1676"/>
      <c r="C476" s="1677"/>
      <c r="D476" s="41">
        <v>458326</v>
      </c>
      <c r="E476" s="41">
        <v>605000</v>
      </c>
      <c r="F476" s="399" t="s">
        <v>380</v>
      </c>
      <c r="G476" s="398">
        <f t="shared" si="36"/>
        <v>146674</v>
      </c>
      <c r="H476" s="396" t="s">
        <v>866</v>
      </c>
      <c r="J476" s="137">
        <f t="shared" si="37"/>
        <v>146674</v>
      </c>
    </row>
    <row r="477" spans="1:10" ht="18.75" customHeight="1">
      <c r="A477" s="1675" t="s">
        <v>68</v>
      </c>
      <c r="B477" s="1676"/>
      <c r="C477" s="1677"/>
      <c r="D477" s="41">
        <v>6182480</v>
      </c>
      <c r="E477" s="41">
        <v>1625365</v>
      </c>
      <c r="F477" s="399" t="s">
        <v>380</v>
      </c>
      <c r="G477" s="398">
        <f t="shared" si="36"/>
        <v>-4557115</v>
      </c>
      <c r="H477" s="396" t="s">
        <v>867</v>
      </c>
      <c r="J477" s="137">
        <f t="shared" si="37"/>
        <v>-4557115</v>
      </c>
    </row>
    <row r="478" spans="1:10" ht="18.75" customHeight="1">
      <c r="A478" s="1675" t="s">
        <v>83</v>
      </c>
      <c r="B478" s="1676"/>
      <c r="C478" s="1677"/>
      <c r="D478" s="41">
        <v>16638150</v>
      </c>
      <c r="E478" s="41">
        <v>19966270</v>
      </c>
      <c r="F478" s="399" t="s">
        <v>380</v>
      </c>
      <c r="G478" s="398">
        <f t="shared" si="36"/>
        <v>3328120</v>
      </c>
      <c r="H478" s="592" t="s">
        <v>826</v>
      </c>
      <c r="J478" s="137">
        <f t="shared" si="37"/>
        <v>3328120</v>
      </c>
    </row>
    <row r="479" spans="1:10" ht="18.75" customHeight="1">
      <c r="A479" s="1675" t="s">
        <v>66</v>
      </c>
      <c r="B479" s="1676"/>
      <c r="C479" s="1677"/>
      <c r="D479" s="41">
        <v>1207840</v>
      </c>
      <c r="E479" s="41">
        <v>1207840</v>
      </c>
      <c r="F479" s="399" t="s">
        <v>0</v>
      </c>
      <c r="G479" s="398">
        <f t="shared" si="36"/>
        <v>0</v>
      </c>
      <c r="H479" s="396" t="s">
        <v>0</v>
      </c>
      <c r="J479" s="137">
        <f t="shared" si="37"/>
        <v>0</v>
      </c>
    </row>
    <row r="480" spans="1:10" ht="18.75" customHeight="1">
      <c r="A480" s="1675" t="s">
        <v>67</v>
      </c>
      <c r="B480" s="1676"/>
      <c r="C480" s="1677"/>
      <c r="D480" s="41">
        <v>1581220</v>
      </c>
      <c r="E480" s="41">
        <v>1520750</v>
      </c>
      <c r="F480" s="399" t="s">
        <v>500</v>
      </c>
      <c r="G480" s="398">
        <f t="shared" si="36"/>
        <v>-60470</v>
      </c>
      <c r="H480" s="541" t="s">
        <v>0</v>
      </c>
      <c r="J480" s="137">
        <f t="shared" si="37"/>
        <v>-60470</v>
      </c>
    </row>
    <row r="481" spans="1:10" ht="18.75" customHeight="1">
      <c r="A481" s="1675" t="s">
        <v>69</v>
      </c>
      <c r="B481" s="1676"/>
      <c r="C481" s="1677"/>
      <c r="D481" s="41">
        <v>2571460</v>
      </c>
      <c r="E481" s="41">
        <v>2593920</v>
      </c>
      <c r="F481" s="399" t="s">
        <v>379</v>
      </c>
      <c r="G481" s="398">
        <f t="shared" si="36"/>
        <v>22460</v>
      </c>
      <c r="H481" s="396" t="s">
        <v>84</v>
      </c>
      <c r="J481" s="137">
        <f t="shared" si="37"/>
        <v>22460</v>
      </c>
    </row>
    <row r="482" spans="1:10" ht="18.75" customHeight="1">
      <c r="A482" s="1675" t="s">
        <v>70</v>
      </c>
      <c r="B482" s="1676"/>
      <c r="C482" s="1677"/>
      <c r="D482" s="41">
        <v>1380000</v>
      </c>
      <c r="E482" s="41">
        <v>1700000</v>
      </c>
      <c r="F482" s="399" t="s">
        <v>379</v>
      </c>
      <c r="G482" s="398">
        <f t="shared" si="36"/>
        <v>320000</v>
      </c>
      <c r="H482" s="396" t="s">
        <v>868</v>
      </c>
      <c r="J482" s="137">
        <f t="shared" si="37"/>
        <v>320000</v>
      </c>
    </row>
    <row r="483" spans="1:10" ht="18.75" customHeight="1">
      <c r="A483" s="1678" t="s">
        <v>674</v>
      </c>
      <c r="B483" s="1679"/>
      <c r="C483" s="1680"/>
      <c r="D483" s="41">
        <v>0</v>
      </c>
      <c r="E483" s="41"/>
      <c r="F483" s="399" t="s">
        <v>0</v>
      </c>
      <c r="G483" s="398">
        <f>E483-D483</f>
        <v>0</v>
      </c>
      <c r="H483" s="541" t="s">
        <v>0</v>
      </c>
      <c r="J483" s="137">
        <f t="shared" si="37"/>
        <v>0</v>
      </c>
    </row>
    <row r="484" spans="1:10" ht="18.75" customHeight="1">
      <c r="A484" s="1681" t="s">
        <v>85</v>
      </c>
      <c r="B484" s="1682"/>
      <c r="C484" s="301" t="s">
        <v>44</v>
      </c>
      <c r="D484" s="41">
        <v>18235900</v>
      </c>
      <c r="E484" s="41">
        <v>15170640</v>
      </c>
      <c r="F484" s="399" t="s">
        <v>380</v>
      </c>
      <c r="G484" s="398">
        <f t="shared" ref="G484:G495" si="38">J484</f>
        <v>-3065260</v>
      </c>
      <c r="H484" s="396" t="s">
        <v>75</v>
      </c>
      <c r="J484" s="137">
        <f t="shared" si="37"/>
        <v>-3065260</v>
      </c>
    </row>
    <row r="485" spans="1:10" ht="18.75" customHeight="1">
      <c r="A485" s="1683"/>
      <c r="B485" s="1684"/>
      <c r="C485" s="301" t="s">
        <v>43</v>
      </c>
      <c r="D485" s="41">
        <v>17380380</v>
      </c>
      <c r="E485" s="41">
        <v>15910950</v>
      </c>
      <c r="F485" s="399" t="s">
        <v>380</v>
      </c>
      <c r="G485" s="398">
        <f t="shared" si="38"/>
        <v>-1469430</v>
      </c>
      <c r="H485" s="396" t="s">
        <v>75</v>
      </c>
      <c r="J485" s="137">
        <f t="shared" si="37"/>
        <v>-1469430</v>
      </c>
    </row>
    <row r="486" spans="1:10" ht="18.75" customHeight="1">
      <c r="A486" s="1683"/>
      <c r="B486" s="1684"/>
      <c r="C486" s="301" t="s">
        <v>50</v>
      </c>
      <c r="D486" s="41">
        <v>3512040</v>
      </c>
      <c r="E486" s="41">
        <v>2864540</v>
      </c>
      <c r="F486" s="399" t="s">
        <v>500</v>
      </c>
      <c r="G486" s="398">
        <f t="shared" si="38"/>
        <v>-647500</v>
      </c>
      <c r="H486" s="396" t="s">
        <v>75</v>
      </c>
      <c r="J486" s="137">
        <f t="shared" si="37"/>
        <v>-647500</v>
      </c>
    </row>
    <row r="487" spans="1:10" ht="18.75" customHeight="1">
      <c r="A487" s="1683"/>
      <c r="B487" s="1684"/>
      <c r="C487" s="301" t="s">
        <v>49</v>
      </c>
      <c r="D487" s="42">
        <v>-242080</v>
      </c>
      <c r="E487" s="41">
        <v>-329430</v>
      </c>
      <c r="F487" s="399" t="s">
        <v>500</v>
      </c>
      <c r="G487" s="398">
        <f t="shared" si="38"/>
        <v>-87350</v>
      </c>
      <c r="H487" s="396" t="s">
        <v>75</v>
      </c>
      <c r="J487" s="137">
        <f t="shared" si="37"/>
        <v>-87350</v>
      </c>
    </row>
    <row r="488" spans="1:10" ht="18.75" customHeight="1">
      <c r="A488" s="1685"/>
      <c r="B488" s="1686"/>
      <c r="C488" s="301" t="s">
        <v>62</v>
      </c>
      <c r="D488" s="41">
        <f>SUM(D484:D486)+D487</f>
        <v>38886240</v>
      </c>
      <c r="E488" s="41">
        <f>SUM(E484:E486)+E487</f>
        <v>33616700</v>
      </c>
      <c r="F488" s="399" t="s">
        <v>380</v>
      </c>
      <c r="G488" s="398">
        <f t="shared" si="38"/>
        <v>-5269540</v>
      </c>
      <c r="H488" s="592" t="s">
        <v>0</v>
      </c>
      <c r="J488" s="137">
        <f t="shared" si="37"/>
        <v>-5269540</v>
      </c>
    </row>
    <row r="489" spans="1:10" ht="18.75" customHeight="1">
      <c r="A489" s="1681" t="s">
        <v>63</v>
      </c>
      <c r="B489" s="1682"/>
      <c r="C489" s="301" t="s">
        <v>72</v>
      </c>
      <c r="D489" s="41">
        <v>37598000</v>
      </c>
      <c r="E489" s="41">
        <v>39644020</v>
      </c>
      <c r="F489" s="399" t="s">
        <v>500</v>
      </c>
      <c r="G489" s="398">
        <f t="shared" si="38"/>
        <v>2046020</v>
      </c>
      <c r="H489" s="396" t="s">
        <v>75</v>
      </c>
      <c r="J489" s="137">
        <f t="shared" si="37"/>
        <v>2046020</v>
      </c>
    </row>
    <row r="490" spans="1:10" ht="18.75" customHeight="1">
      <c r="A490" s="1683"/>
      <c r="B490" s="1684"/>
      <c r="C490" s="301" t="s">
        <v>41</v>
      </c>
      <c r="D490" s="41">
        <v>2180580</v>
      </c>
      <c r="E490" s="41">
        <v>2309350</v>
      </c>
      <c r="F490" s="399" t="s">
        <v>380</v>
      </c>
      <c r="G490" s="398">
        <f t="shared" si="38"/>
        <v>128770</v>
      </c>
      <c r="H490" s="396" t="s">
        <v>75</v>
      </c>
      <c r="J490" s="137">
        <f t="shared" si="37"/>
        <v>128770</v>
      </c>
    </row>
    <row r="491" spans="1:10" ht="18.75" customHeight="1">
      <c r="A491" s="1683"/>
      <c r="B491" s="1684"/>
      <c r="C491" s="301" t="s">
        <v>40</v>
      </c>
      <c r="D491" s="41">
        <v>2712200</v>
      </c>
      <c r="E491" s="41">
        <v>2662060</v>
      </c>
      <c r="F491" s="399" t="s">
        <v>500</v>
      </c>
      <c r="G491" s="398">
        <f t="shared" si="38"/>
        <v>-50140</v>
      </c>
      <c r="H491" s="396" t="s">
        <v>75</v>
      </c>
      <c r="J491" s="137">
        <f t="shared" si="37"/>
        <v>-50140</v>
      </c>
    </row>
    <row r="492" spans="1:10" ht="18.75" customHeight="1">
      <c r="A492" s="1683"/>
      <c r="B492" s="1684"/>
      <c r="C492" s="301" t="s">
        <v>39</v>
      </c>
      <c r="D492" s="41">
        <v>13307950</v>
      </c>
      <c r="E492" s="41">
        <v>15796860</v>
      </c>
      <c r="F492" s="399" t="s">
        <v>380</v>
      </c>
      <c r="G492" s="398">
        <f t="shared" si="38"/>
        <v>2488910</v>
      </c>
      <c r="H492" s="396" t="s">
        <v>75</v>
      </c>
      <c r="J492" s="137">
        <f t="shared" si="37"/>
        <v>2488910</v>
      </c>
    </row>
    <row r="493" spans="1:10" ht="18.75" customHeight="1">
      <c r="A493" s="1683"/>
      <c r="B493" s="1684"/>
      <c r="C493" s="301" t="s">
        <v>73</v>
      </c>
      <c r="D493" s="41">
        <v>3512500</v>
      </c>
      <c r="E493" s="41">
        <v>3462500</v>
      </c>
      <c r="F493" s="399" t="s">
        <v>500</v>
      </c>
      <c r="G493" s="398">
        <f t="shared" si="38"/>
        <v>-50000</v>
      </c>
      <c r="H493" s="396" t="s">
        <v>377</v>
      </c>
      <c r="J493" s="137">
        <f t="shared" si="37"/>
        <v>-50000</v>
      </c>
    </row>
    <row r="494" spans="1:10" ht="18.75" customHeight="1" thickBot="1">
      <c r="A494" s="1683"/>
      <c r="B494" s="1684"/>
      <c r="C494" s="400" t="s">
        <v>62</v>
      </c>
      <c r="D494" s="401">
        <f>SUM(D489:D493)</f>
        <v>59311230</v>
      </c>
      <c r="E494" s="401">
        <f>SUM(E489:E493)</f>
        <v>63874790</v>
      </c>
      <c r="F494" s="402" t="s">
        <v>380</v>
      </c>
      <c r="G494" s="398">
        <f t="shared" si="38"/>
        <v>4563560</v>
      </c>
      <c r="H494" s="404" t="s">
        <v>0</v>
      </c>
      <c r="J494" s="137">
        <f t="shared" si="37"/>
        <v>4563560</v>
      </c>
    </row>
    <row r="495" spans="1:10" ht="18.75" customHeight="1" thickBot="1">
      <c r="A495" s="1673" t="s">
        <v>47</v>
      </c>
      <c r="B495" s="1674"/>
      <c r="C495" s="1674"/>
      <c r="D495" s="406">
        <f>SUM(D471:D483)+D488+D494</f>
        <v>216207393</v>
      </c>
      <c r="E495" s="406">
        <f>SUM(E471:E483)+E488+E494</f>
        <v>208473397</v>
      </c>
      <c r="F495" s="407" t="s">
        <v>380</v>
      </c>
      <c r="G495" s="408">
        <f t="shared" si="38"/>
        <v>-7733996</v>
      </c>
      <c r="H495" s="405"/>
      <c r="J495" s="137">
        <f t="shared" si="37"/>
        <v>-7733996</v>
      </c>
    </row>
    <row r="498" spans="1:10" ht="25.5">
      <c r="A498" s="1628" t="s">
        <v>273</v>
      </c>
      <c r="B498" s="1628"/>
      <c r="C498" s="1628"/>
      <c r="D498" s="1628"/>
      <c r="E498" s="1628"/>
      <c r="F498" s="1628"/>
      <c r="G498" s="1628"/>
      <c r="H498" s="1628"/>
    </row>
    <row r="499" spans="1:10" ht="20.25" thickBot="1">
      <c r="A499" s="35" t="s">
        <v>1011</v>
      </c>
    </row>
    <row r="500" spans="1:10" ht="25.5">
      <c r="A500" s="1687" t="s">
        <v>274</v>
      </c>
      <c r="B500" s="1688"/>
      <c r="C500" s="1689"/>
      <c r="D500" s="39" t="s">
        <v>1012</v>
      </c>
      <c r="E500" s="39" t="s">
        <v>1013</v>
      </c>
      <c r="F500" s="1690" t="s">
        <v>497</v>
      </c>
      <c r="G500" s="1691"/>
      <c r="H500" s="40" t="s">
        <v>61</v>
      </c>
    </row>
    <row r="501" spans="1:10" ht="20.25" customHeight="1">
      <c r="A501" s="1675" t="s">
        <v>80</v>
      </c>
      <c r="B501" s="1676"/>
      <c r="C501" s="1677"/>
      <c r="D501" s="41">
        <v>31510760</v>
      </c>
      <c r="E501" s="41">
        <v>32246147</v>
      </c>
      <c r="F501" s="399" t="s">
        <v>1014</v>
      </c>
      <c r="G501" s="398">
        <f>J501</f>
        <v>735387</v>
      </c>
      <c r="H501" s="592" t="s">
        <v>1016</v>
      </c>
      <c r="J501" s="137">
        <f>SUM(E501-D501)</f>
        <v>735387</v>
      </c>
    </row>
    <row r="502" spans="1:10" ht="20.25" customHeight="1">
      <c r="A502" s="1675" t="s">
        <v>64</v>
      </c>
      <c r="B502" s="1676"/>
      <c r="C502" s="1677"/>
      <c r="D502" s="41">
        <v>26831020</v>
      </c>
      <c r="E502" s="41">
        <v>27370699</v>
      </c>
      <c r="F502" s="399" t="s">
        <v>1024</v>
      </c>
      <c r="G502" s="398">
        <f t="shared" ref="G502:G512" si="39">J502</f>
        <v>539679</v>
      </c>
      <c r="H502" s="396" t="s">
        <v>1017</v>
      </c>
      <c r="J502" s="137">
        <f t="shared" ref="J502:J525" si="40">SUM(E502-D502)</f>
        <v>539679</v>
      </c>
    </row>
    <row r="503" spans="1:10" ht="20.25" customHeight="1">
      <c r="A503" s="1675" t="s">
        <v>81</v>
      </c>
      <c r="B503" s="1676"/>
      <c r="C503" s="1677"/>
      <c r="D503" s="41">
        <v>26746427</v>
      </c>
      <c r="E503" s="41">
        <v>19767066</v>
      </c>
      <c r="F503" s="399" t="s">
        <v>379</v>
      </c>
      <c r="G503" s="398">
        <f t="shared" si="39"/>
        <v>-6979361</v>
      </c>
      <c r="H503" s="396" t="s">
        <v>1018</v>
      </c>
      <c r="J503" s="137">
        <f t="shared" si="40"/>
        <v>-6979361</v>
      </c>
    </row>
    <row r="504" spans="1:10" ht="20.25" customHeight="1">
      <c r="A504" s="1675" t="s">
        <v>82</v>
      </c>
      <c r="B504" s="1676"/>
      <c r="C504" s="1677"/>
      <c r="D504" s="41">
        <v>642510</v>
      </c>
      <c r="E504" s="41">
        <v>540000</v>
      </c>
      <c r="F504" s="399" t="s">
        <v>499</v>
      </c>
      <c r="G504" s="398">
        <f t="shared" si="39"/>
        <v>-102510</v>
      </c>
      <c r="H504" s="396" t="s">
        <v>0</v>
      </c>
      <c r="J504" s="137">
        <f t="shared" si="40"/>
        <v>-102510</v>
      </c>
    </row>
    <row r="505" spans="1:10" ht="20.25" customHeight="1">
      <c r="A505" s="1675" t="s">
        <v>65</v>
      </c>
      <c r="B505" s="1676"/>
      <c r="C505" s="1677"/>
      <c r="D505" s="41">
        <v>1978000</v>
      </c>
      <c r="E505" s="41">
        <v>2479400</v>
      </c>
      <c r="F505" s="399" t="s">
        <v>1025</v>
      </c>
      <c r="G505" s="398">
        <f t="shared" si="39"/>
        <v>501400</v>
      </c>
      <c r="H505" s="396" t="s">
        <v>0</v>
      </c>
      <c r="J505" s="137">
        <f t="shared" si="40"/>
        <v>501400</v>
      </c>
    </row>
    <row r="506" spans="1:10" ht="20.25" customHeight="1">
      <c r="A506" s="1675" t="s">
        <v>178</v>
      </c>
      <c r="B506" s="1676"/>
      <c r="C506" s="1677"/>
      <c r="D506" s="41">
        <v>458326</v>
      </c>
      <c r="E506" s="41">
        <v>605000</v>
      </c>
      <c r="F506" s="399" t="s">
        <v>1025</v>
      </c>
      <c r="G506" s="398">
        <f t="shared" si="39"/>
        <v>146674</v>
      </c>
      <c r="H506" s="396" t="s">
        <v>932</v>
      </c>
      <c r="J506" s="137">
        <f t="shared" si="40"/>
        <v>146674</v>
      </c>
    </row>
    <row r="507" spans="1:10" ht="20.25" customHeight="1">
      <c r="A507" s="1675" t="s">
        <v>68</v>
      </c>
      <c r="B507" s="1676"/>
      <c r="C507" s="1677"/>
      <c r="D507" s="41">
        <v>1878000</v>
      </c>
      <c r="E507" s="41">
        <v>1566125</v>
      </c>
      <c r="F507" s="399" t="s">
        <v>1015</v>
      </c>
      <c r="G507" s="398">
        <f t="shared" si="39"/>
        <v>-311875</v>
      </c>
      <c r="H507" s="396" t="s">
        <v>1019</v>
      </c>
      <c r="J507" s="137">
        <f t="shared" si="40"/>
        <v>-311875</v>
      </c>
    </row>
    <row r="508" spans="1:10" ht="20.25" customHeight="1">
      <c r="A508" s="1675" t="s">
        <v>83</v>
      </c>
      <c r="B508" s="1676"/>
      <c r="C508" s="1677"/>
      <c r="D508" s="41">
        <v>16638150</v>
      </c>
      <c r="E508" s="41">
        <v>19966270</v>
      </c>
      <c r="F508" s="399" t="s">
        <v>1025</v>
      </c>
      <c r="G508" s="398">
        <f t="shared" si="39"/>
        <v>3328120</v>
      </c>
      <c r="H508" s="592" t="s">
        <v>932</v>
      </c>
      <c r="J508" s="137">
        <f t="shared" si="40"/>
        <v>3328120</v>
      </c>
    </row>
    <row r="509" spans="1:10" ht="20.25" customHeight="1">
      <c r="A509" s="1675" t="s">
        <v>66</v>
      </c>
      <c r="B509" s="1676"/>
      <c r="C509" s="1677"/>
      <c r="D509" s="41">
        <v>1207840</v>
      </c>
      <c r="E509" s="41">
        <v>1207840</v>
      </c>
      <c r="F509" s="399" t="s">
        <v>0</v>
      </c>
      <c r="G509" s="398">
        <f t="shared" si="39"/>
        <v>0</v>
      </c>
      <c r="H509" s="396" t="s">
        <v>0</v>
      </c>
      <c r="J509" s="137">
        <f t="shared" si="40"/>
        <v>0</v>
      </c>
    </row>
    <row r="510" spans="1:10" ht="20.25" customHeight="1">
      <c r="A510" s="1675" t="s">
        <v>67</v>
      </c>
      <c r="B510" s="1676"/>
      <c r="C510" s="1677"/>
      <c r="D510" s="41">
        <v>1581220</v>
      </c>
      <c r="E510" s="41">
        <v>1520750</v>
      </c>
      <c r="F510" s="399" t="s">
        <v>1026</v>
      </c>
      <c r="G510" s="398">
        <f t="shared" si="39"/>
        <v>-60470</v>
      </c>
      <c r="H510" s="541" t="s">
        <v>0</v>
      </c>
      <c r="J510" s="137">
        <f t="shared" si="40"/>
        <v>-60470</v>
      </c>
    </row>
    <row r="511" spans="1:10" ht="20.25" customHeight="1">
      <c r="A511" s="1675" t="s">
        <v>69</v>
      </c>
      <c r="B511" s="1676"/>
      <c r="C511" s="1677"/>
      <c r="D511" s="41">
        <v>2918650</v>
      </c>
      <c r="E511" s="41">
        <v>2924100</v>
      </c>
      <c r="F511" s="399" t="s">
        <v>1014</v>
      </c>
      <c r="G511" s="398">
        <f t="shared" si="39"/>
        <v>5450</v>
      </c>
      <c r="H511" s="396" t="s">
        <v>84</v>
      </c>
      <c r="J511" s="137">
        <f t="shared" si="40"/>
        <v>5450</v>
      </c>
    </row>
    <row r="512" spans="1:10" ht="20.25" customHeight="1">
      <c r="A512" s="1675" t="s">
        <v>70</v>
      </c>
      <c r="B512" s="1676"/>
      <c r="C512" s="1677"/>
      <c r="D512" s="41">
        <v>1261300</v>
      </c>
      <c r="E512" s="41">
        <v>1450000</v>
      </c>
      <c r="F512" s="399" t="s">
        <v>1024</v>
      </c>
      <c r="G512" s="398">
        <f t="shared" si="39"/>
        <v>188700</v>
      </c>
      <c r="H512" s="396" t="s">
        <v>868</v>
      </c>
      <c r="J512" s="137">
        <f t="shared" si="40"/>
        <v>188700</v>
      </c>
    </row>
    <row r="513" spans="1:10" ht="20.25" customHeight="1">
      <c r="A513" s="1678" t="s">
        <v>674</v>
      </c>
      <c r="B513" s="1679"/>
      <c r="C513" s="1680"/>
      <c r="D513" s="41">
        <v>0</v>
      </c>
      <c r="E513" s="41">
        <v>0</v>
      </c>
      <c r="F513" s="399" t="s">
        <v>0</v>
      </c>
      <c r="G513" s="398">
        <f>E513-D513</f>
        <v>0</v>
      </c>
      <c r="H513" s="541" t="s">
        <v>0</v>
      </c>
      <c r="J513" s="137">
        <f t="shared" si="40"/>
        <v>0</v>
      </c>
    </row>
    <row r="514" spans="1:10" ht="20.25" customHeight="1">
      <c r="A514" s="1681" t="s">
        <v>85</v>
      </c>
      <c r="B514" s="1682"/>
      <c r="C514" s="301" t="s">
        <v>44</v>
      </c>
      <c r="D514" s="41">
        <v>17881210</v>
      </c>
      <c r="E514" s="41">
        <v>15783720</v>
      </c>
      <c r="F514" s="399" t="s">
        <v>1027</v>
      </c>
      <c r="G514" s="398">
        <f t="shared" ref="G514:G525" si="41">J514</f>
        <v>-2097490</v>
      </c>
      <c r="H514" s="396" t="s">
        <v>75</v>
      </c>
      <c r="J514" s="137">
        <f t="shared" si="40"/>
        <v>-2097490</v>
      </c>
    </row>
    <row r="515" spans="1:10" ht="20.25" customHeight="1">
      <c r="A515" s="1683"/>
      <c r="B515" s="1684"/>
      <c r="C515" s="301" t="s">
        <v>43</v>
      </c>
      <c r="D515" s="41">
        <v>17036950</v>
      </c>
      <c r="E515" s="41">
        <v>16559400</v>
      </c>
      <c r="F515" s="399" t="s">
        <v>1027</v>
      </c>
      <c r="G515" s="398">
        <f t="shared" si="41"/>
        <v>-477550</v>
      </c>
      <c r="H515" s="396" t="s">
        <v>75</v>
      </c>
      <c r="J515" s="137">
        <f t="shared" si="40"/>
        <v>-477550</v>
      </c>
    </row>
    <row r="516" spans="1:10" ht="20.25" customHeight="1">
      <c r="A516" s="1683"/>
      <c r="B516" s="1684"/>
      <c r="C516" s="301" t="s">
        <v>50</v>
      </c>
      <c r="D516" s="41">
        <v>3457710</v>
      </c>
      <c r="E516" s="41">
        <v>2981290</v>
      </c>
      <c r="F516" s="399" t="s">
        <v>1027</v>
      </c>
      <c r="G516" s="398">
        <f t="shared" si="41"/>
        <v>-476420</v>
      </c>
      <c r="H516" s="396" t="s">
        <v>75</v>
      </c>
      <c r="J516" s="137">
        <f t="shared" si="40"/>
        <v>-476420</v>
      </c>
    </row>
    <row r="517" spans="1:10" ht="20.25" customHeight="1">
      <c r="A517" s="1683"/>
      <c r="B517" s="1684"/>
      <c r="C517" s="301" t="s">
        <v>49</v>
      </c>
      <c r="D517" s="42">
        <v>-247740</v>
      </c>
      <c r="E517" s="41">
        <v>-329430</v>
      </c>
      <c r="F517" s="399" t="s">
        <v>499</v>
      </c>
      <c r="G517" s="398">
        <f t="shared" si="41"/>
        <v>-81690</v>
      </c>
      <c r="H517" s="396" t="s">
        <v>75</v>
      </c>
      <c r="J517" s="137">
        <f t="shared" si="40"/>
        <v>-81690</v>
      </c>
    </row>
    <row r="518" spans="1:10" ht="20.25" customHeight="1">
      <c r="A518" s="1685"/>
      <c r="B518" s="1686"/>
      <c r="C518" s="301" t="s">
        <v>62</v>
      </c>
      <c r="D518" s="41">
        <f>SUM(D514:D516)+D517</f>
        <v>38128130</v>
      </c>
      <c r="E518" s="41">
        <f>SUM(E514:E516)+E517</f>
        <v>34994980</v>
      </c>
      <c r="F518" s="399" t="s">
        <v>1027</v>
      </c>
      <c r="G518" s="398">
        <f t="shared" si="41"/>
        <v>-3133150</v>
      </c>
      <c r="H518" s="592" t="s">
        <v>0</v>
      </c>
      <c r="J518" s="137">
        <f t="shared" si="40"/>
        <v>-3133150</v>
      </c>
    </row>
    <row r="519" spans="1:10" ht="20.25" customHeight="1">
      <c r="A519" s="1681" t="s">
        <v>63</v>
      </c>
      <c r="B519" s="1682"/>
      <c r="C519" s="301" t="s">
        <v>72</v>
      </c>
      <c r="D519" s="41">
        <v>43900260</v>
      </c>
      <c r="E519" s="41">
        <v>41019420</v>
      </c>
      <c r="F519" s="399" t="s">
        <v>1027</v>
      </c>
      <c r="G519" s="398">
        <f t="shared" si="41"/>
        <v>-2880840</v>
      </c>
      <c r="H519" s="396" t="s">
        <v>75</v>
      </c>
      <c r="J519" s="137">
        <f t="shared" si="40"/>
        <v>-2880840</v>
      </c>
    </row>
    <row r="520" spans="1:10" ht="20.25" customHeight="1">
      <c r="A520" s="1683"/>
      <c r="B520" s="1684"/>
      <c r="C520" s="301" t="s">
        <v>41</v>
      </c>
      <c r="D520" s="41">
        <v>854820</v>
      </c>
      <c r="E520" s="41">
        <v>2423400</v>
      </c>
      <c r="F520" s="399" t="s">
        <v>1024</v>
      </c>
      <c r="G520" s="398">
        <f t="shared" si="41"/>
        <v>1568580</v>
      </c>
      <c r="H520" s="396" t="s">
        <v>75</v>
      </c>
      <c r="J520" s="137">
        <f t="shared" si="40"/>
        <v>1568580</v>
      </c>
    </row>
    <row r="521" spans="1:10" ht="20.25" customHeight="1">
      <c r="A521" s="1683"/>
      <c r="B521" s="1684"/>
      <c r="C521" s="301" t="s">
        <v>40</v>
      </c>
      <c r="D521" s="41">
        <v>2752300</v>
      </c>
      <c r="E521" s="41">
        <v>2706460</v>
      </c>
      <c r="F521" s="399" t="s">
        <v>1027</v>
      </c>
      <c r="G521" s="398">
        <f t="shared" si="41"/>
        <v>-45840</v>
      </c>
      <c r="H521" s="396" t="s">
        <v>75</v>
      </c>
      <c r="J521" s="137">
        <f t="shared" si="40"/>
        <v>-45840</v>
      </c>
    </row>
    <row r="522" spans="1:10" ht="20.25" customHeight="1">
      <c r="A522" s="1683"/>
      <c r="B522" s="1684"/>
      <c r="C522" s="301" t="s">
        <v>39</v>
      </c>
      <c r="D522" s="41">
        <v>16225500</v>
      </c>
      <c r="E522" s="41">
        <v>17244280</v>
      </c>
      <c r="F522" s="399" t="s">
        <v>380</v>
      </c>
      <c r="G522" s="398">
        <f t="shared" si="41"/>
        <v>1018780</v>
      </c>
      <c r="H522" s="396" t="s">
        <v>75</v>
      </c>
      <c r="J522" s="137">
        <f t="shared" si="40"/>
        <v>1018780</v>
      </c>
    </row>
    <row r="523" spans="1:10" ht="20.25" customHeight="1">
      <c r="A523" s="1683"/>
      <c r="B523" s="1684"/>
      <c r="C523" s="301" t="s">
        <v>73</v>
      </c>
      <c r="D523" s="41">
        <v>3510000</v>
      </c>
      <c r="E523" s="41">
        <v>3460000</v>
      </c>
      <c r="F523" s="399" t="s">
        <v>379</v>
      </c>
      <c r="G523" s="398">
        <f t="shared" si="41"/>
        <v>-50000</v>
      </c>
      <c r="H523" s="396" t="s">
        <v>377</v>
      </c>
      <c r="J523" s="137">
        <f t="shared" si="40"/>
        <v>-50000</v>
      </c>
    </row>
    <row r="524" spans="1:10" ht="20.25" customHeight="1" thickBot="1">
      <c r="A524" s="1683"/>
      <c r="B524" s="1684"/>
      <c r="C524" s="400" t="s">
        <v>62</v>
      </c>
      <c r="D524" s="401">
        <f>SUM(D519:D523)</f>
        <v>67242880</v>
      </c>
      <c r="E524" s="401">
        <f>SUM(E519:E523)</f>
        <v>66853560</v>
      </c>
      <c r="F524" s="402" t="s">
        <v>1027</v>
      </c>
      <c r="G524" s="398">
        <f t="shared" si="41"/>
        <v>-389320</v>
      </c>
      <c r="H524" s="404" t="s">
        <v>0</v>
      </c>
      <c r="J524" s="137">
        <f t="shared" si="40"/>
        <v>-389320</v>
      </c>
    </row>
    <row r="525" spans="1:10" ht="20.25" customHeight="1" thickBot="1">
      <c r="A525" s="1673" t="s">
        <v>47</v>
      </c>
      <c r="B525" s="1674"/>
      <c r="C525" s="1674"/>
      <c r="D525" s="406">
        <f>SUM(D501:D513)+D518+D524</f>
        <v>219023213</v>
      </c>
      <c r="E525" s="406">
        <f>SUM(E501:E513)+E518+E524</f>
        <v>213491937</v>
      </c>
      <c r="F525" s="407" t="s">
        <v>499</v>
      </c>
      <c r="G525" s="408">
        <f t="shared" si="41"/>
        <v>-5531276</v>
      </c>
      <c r="H525" s="405"/>
      <c r="J525" s="137">
        <f t="shared" si="40"/>
        <v>-5531276</v>
      </c>
    </row>
  </sheetData>
  <mergeCells count="325">
    <mergeCell ref="A525:C525"/>
    <mergeCell ref="A507:C507"/>
    <mergeCell ref="A508:C508"/>
    <mergeCell ref="A509:C509"/>
    <mergeCell ref="A510:C510"/>
    <mergeCell ref="A511:C511"/>
    <mergeCell ref="A512:C512"/>
    <mergeCell ref="A513:C513"/>
    <mergeCell ref="A514:B518"/>
    <mergeCell ref="A519:B524"/>
    <mergeCell ref="A498:H498"/>
    <mergeCell ref="A500:C500"/>
    <mergeCell ref="F500:G500"/>
    <mergeCell ref="A501:C501"/>
    <mergeCell ref="A502:C502"/>
    <mergeCell ref="A503:C503"/>
    <mergeCell ref="A504:C504"/>
    <mergeCell ref="A505:C505"/>
    <mergeCell ref="A506:C506"/>
    <mergeCell ref="A495:C495"/>
    <mergeCell ref="A477:C477"/>
    <mergeCell ref="A478:C478"/>
    <mergeCell ref="A479:C479"/>
    <mergeCell ref="A480:C480"/>
    <mergeCell ref="A481:C481"/>
    <mergeCell ref="A482:C482"/>
    <mergeCell ref="A483:C483"/>
    <mergeCell ref="A484:B488"/>
    <mergeCell ref="A489:B494"/>
    <mergeCell ref="A468:H468"/>
    <mergeCell ref="A470:C470"/>
    <mergeCell ref="F470:G470"/>
    <mergeCell ref="A471:C471"/>
    <mergeCell ref="A472:C472"/>
    <mergeCell ref="A473:C473"/>
    <mergeCell ref="A474:C474"/>
    <mergeCell ref="A475:C475"/>
    <mergeCell ref="A476:C476"/>
    <mergeCell ref="A464:C464"/>
    <mergeCell ref="A446:C446"/>
    <mergeCell ref="A447:C447"/>
    <mergeCell ref="A448:C448"/>
    <mergeCell ref="A449:C449"/>
    <mergeCell ref="A450:C450"/>
    <mergeCell ref="A451:C451"/>
    <mergeCell ref="A452:C452"/>
    <mergeCell ref="A453:B457"/>
    <mergeCell ref="A458:B463"/>
    <mergeCell ref="A437:H437"/>
    <mergeCell ref="A439:C439"/>
    <mergeCell ref="F439:G439"/>
    <mergeCell ref="A440:C440"/>
    <mergeCell ref="A441:C441"/>
    <mergeCell ref="A442:C442"/>
    <mergeCell ref="A443:C443"/>
    <mergeCell ref="A444:C444"/>
    <mergeCell ref="A445:C445"/>
    <mergeCell ref="A405:C405"/>
    <mergeCell ref="A387:C387"/>
    <mergeCell ref="A388:C388"/>
    <mergeCell ref="A389:C389"/>
    <mergeCell ref="A390:C390"/>
    <mergeCell ref="A391:C391"/>
    <mergeCell ref="A392:C392"/>
    <mergeCell ref="A393:C393"/>
    <mergeCell ref="A394:B398"/>
    <mergeCell ref="A399:B404"/>
    <mergeCell ref="A378:H378"/>
    <mergeCell ref="A380:C380"/>
    <mergeCell ref="F380:G380"/>
    <mergeCell ref="A381:C381"/>
    <mergeCell ref="A382:C382"/>
    <mergeCell ref="A383:C383"/>
    <mergeCell ref="A384:C384"/>
    <mergeCell ref="A385:C385"/>
    <mergeCell ref="A386:C386"/>
    <mergeCell ref="A347:C347"/>
    <mergeCell ref="A329:C329"/>
    <mergeCell ref="A330:C330"/>
    <mergeCell ref="A331:C331"/>
    <mergeCell ref="A332:C332"/>
    <mergeCell ref="A333:C333"/>
    <mergeCell ref="A334:C334"/>
    <mergeCell ref="A335:C335"/>
    <mergeCell ref="A336:B340"/>
    <mergeCell ref="A341:B346"/>
    <mergeCell ref="A320:H320"/>
    <mergeCell ref="A322:C322"/>
    <mergeCell ref="F322:G322"/>
    <mergeCell ref="A323:C323"/>
    <mergeCell ref="A324:C324"/>
    <mergeCell ref="A325:C325"/>
    <mergeCell ref="A326:C326"/>
    <mergeCell ref="A327:C327"/>
    <mergeCell ref="A328:C328"/>
    <mergeCell ref="A259:C259"/>
    <mergeCell ref="A242:C242"/>
    <mergeCell ref="A243:C243"/>
    <mergeCell ref="A244:C244"/>
    <mergeCell ref="A245:C245"/>
    <mergeCell ref="A246:C246"/>
    <mergeCell ref="A247:C247"/>
    <mergeCell ref="A248:B252"/>
    <mergeCell ref="A253:B258"/>
    <mergeCell ref="A233:H233"/>
    <mergeCell ref="A235:C235"/>
    <mergeCell ref="F235:G235"/>
    <mergeCell ref="A236:C236"/>
    <mergeCell ref="A237:C237"/>
    <mergeCell ref="A238:C238"/>
    <mergeCell ref="A239:C239"/>
    <mergeCell ref="A240:C240"/>
    <mergeCell ref="A241:C241"/>
    <mergeCell ref="A230:C230"/>
    <mergeCell ref="A210:C210"/>
    <mergeCell ref="A211:C211"/>
    <mergeCell ref="A212:C212"/>
    <mergeCell ref="A213:C213"/>
    <mergeCell ref="A214:C214"/>
    <mergeCell ref="A215:C215"/>
    <mergeCell ref="A216:B220"/>
    <mergeCell ref="A221:B229"/>
    <mergeCell ref="H224:H227"/>
    <mergeCell ref="A201:H201"/>
    <mergeCell ref="A203:C203"/>
    <mergeCell ref="F203:G203"/>
    <mergeCell ref="A204:C204"/>
    <mergeCell ref="A205:C205"/>
    <mergeCell ref="A206:C206"/>
    <mergeCell ref="A207:C207"/>
    <mergeCell ref="A208:C208"/>
    <mergeCell ref="A209:C209"/>
    <mergeCell ref="A116:C116"/>
    <mergeCell ref="A122:B126"/>
    <mergeCell ref="A127:B135"/>
    <mergeCell ref="H130:H133"/>
    <mergeCell ref="A136:C136"/>
    <mergeCell ref="A117:C117"/>
    <mergeCell ref="A118:C118"/>
    <mergeCell ref="A119:C119"/>
    <mergeCell ref="A120:C120"/>
    <mergeCell ref="A121:C121"/>
    <mergeCell ref="A107:H107"/>
    <mergeCell ref="A109:C109"/>
    <mergeCell ref="F109:G109"/>
    <mergeCell ref="A110:C110"/>
    <mergeCell ref="A111:C111"/>
    <mergeCell ref="A112:C112"/>
    <mergeCell ref="A113:C113"/>
    <mergeCell ref="A114:C114"/>
    <mergeCell ref="A115:C115"/>
    <mergeCell ref="A84:C84"/>
    <mergeCell ref="H67:H70"/>
    <mergeCell ref="A73:C73"/>
    <mergeCell ref="F46:G46"/>
    <mergeCell ref="H99:H102"/>
    <mergeCell ref="A44:H44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:G5"/>
    <mergeCell ref="B13:C13"/>
    <mergeCell ref="B14:C14"/>
    <mergeCell ref="A8:G8"/>
    <mergeCell ref="B10:C10"/>
    <mergeCell ref="A85:C85"/>
    <mergeCell ref="A86:C86"/>
    <mergeCell ref="A39:G39"/>
    <mergeCell ref="A40:G40"/>
    <mergeCell ref="A38:C38"/>
    <mergeCell ref="A59:B63"/>
    <mergeCell ref="A64:B72"/>
    <mergeCell ref="A57:C57"/>
    <mergeCell ref="A58:C58"/>
    <mergeCell ref="A29:A37"/>
    <mergeCell ref="B17:C17"/>
    <mergeCell ref="B15:C15"/>
    <mergeCell ref="B18:C18"/>
    <mergeCell ref="B11:C11"/>
    <mergeCell ref="B12:C12"/>
    <mergeCell ref="B16:C16"/>
    <mergeCell ref="B19:C19"/>
    <mergeCell ref="A24:A28"/>
    <mergeCell ref="B24:B28"/>
    <mergeCell ref="B29:B37"/>
    <mergeCell ref="B20:C20"/>
    <mergeCell ref="B21:C21"/>
    <mergeCell ref="B22:C22"/>
    <mergeCell ref="B23:C23"/>
    <mergeCell ref="A143:C143"/>
    <mergeCell ref="A144:C144"/>
    <mergeCell ref="A145:C145"/>
    <mergeCell ref="A146:C146"/>
    <mergeCell ref="A105:C105"/>
    <mergeCell ref="A75:H75"/>
    <mergeCell ref="A77:C77"/>
    <mergeCell ref="A96:B104"/>
    <mergeCell ref="A91:B95"/>
    <mergeCell ref="A79:C79"/>
    <mergeCell ref="A78:C78"/>
    <mergeCell ref="A80:C80"/>
    <mergeCell ref="A87:C87"/>
    <mergeCell ref="A88:C88"/>
    <mergeCell ref="A89:C89"/>
    <mergeCell ref="A90:C90"/>
    <mergeCell ref="A81:C81"/>
    <mergeCell ref="A82:C82"/>
    <mergeCell ref="A83:C83"/>
    <mergeCell ref="A147:C147"/>
    <mergeCell ref="A138:H138"/>
    <mergeCell ref="A140:C140"/>
    <mergeCell ref="F140:G140"/>
    <mergeCell ref="A141:C141"/>
    <mergeCell ref="A142:C142"/>
    <mergeCell ref="A153:B157"/>
    <mergeCell ref="A158:B166"/>
    <mergeCell ref="H161:H164"/>
    <mergeCell ref="A167:C167"/>
    <mergeCell ref="A148:C148"/>
    <mergeCell ref="A149:C149"/>
    <mergeCell ref="A150:C150"/>
    <mergeCell ref="A151:C151"/>
    <mergeCell ref="A152:C152"/>
    <mergeCell ref="A174:C174"/>
    <mergeCell ref="A175:C175"/>
    <mergeCell ref="A176:C176"/>
    <mergeCell ref="A198:C198"/>
    <mergeCell ref="A179:C179"/>
    <mergeCell ref="A180:C180"/>
    <mergeCell ref="A181:C181"/>
    <mergeCell ref="A182:C182"/>
    <mergeCell ref="A183:C183"/>
    <mergeCell ref="A177:C177"/>
    <mergeCell ref="A178:C178"/>
    <mergeCell ref="A169:H169"/>
    <mergeCell ref="A171:C171"/>
    <mergeCell ref="F171:G171"/>
    <mergeCell ref="A172:C172"/>
    <mergeCell ref="A173:C173"/>
    <mergeCell ref="A184:B188"/>
    <mergeCell ref="A189:B197"/>
    <mergeCell ref="H192:H195"/>
    <mergeCell ref="A261:H261"/>
    <mergeCell ref="A263:C263"/>
    <mergeCell ref="F263:G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B280"/>
    <mergeCell ref="A281:B286"/>
    <mergeCell ref="A287:C287"/>
    <mergeCell ref="A289:H289"/>
    <mergeCell ref="A291:C291"/>
    <mergeCell ref="F291:G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5:B309"/>
    <mergeCell ref="A310:B315"/>
    <mergeCell ref="A316:C316"/>
    <mergeCell ref="A304:C304"/>
    <mergeCell ref="A349:H349"/>
    <mergeCell ref="A351:C351"/>
    <mergeCell ref="F351:G351"/>
    <mergeCell ref="A352:C352"/>
    <mergeCell ref="A353:C353"/>
    <mergeCell ref="A354:C354"/>
    <mergeCell ref="A355:C355"/>
    <mergeCell ref="A356:C356"/>
    <mergeCell ref="A357:C357"/>
    <mergeCell ref="A376:C376"/>
    <mergeCell ref="A358:C358"/>
    <mergeCell ref="A359:C359"/>
    <mergeCell ref="A360:C360"/>
    <mergeCell ref="A361:C361"/>
    <mergeCell ref="A362:C362"/>
    <mergeCell ref="A363:C363"/>
    <mergeCell ref="A364:C364"/>
    <mergeCell ref="A365:B369"/>
    <mergeCell ref="A370:B375"/>
    <mergeCell ref="A407:H407"/>
    <mergeCell ref="A409:C409"/>
    <mergeCell ref="F409:G409"/>
    <mergeCell ref="A410:C410"/>
    <mergeCell ref="A411:C411"/>
    <mergeCell ref="A412:C412"/>
    <mergeCell ref="A413:C413"/>
    <mergeCell ref="A414:C414"/>
    <mergeCell ref="A415:C415"/>
    <mergeCell ref="A434:C434"/>
    <mergeCell ref="A416:C416"/>
    <mergeCell ref="A417:C417"/>
    <mergeCell ref="A418:C418"/>
    <mergeCell ref="A419:C419"/>
    <mergeCell ref="A420:C420"/>
    <mergeCell ref="A421:C421"/>
    <mergeCell ref="A422:C422"/>
    <mergeCell ref="A423:B427"/>
    <mergeCell ref="A428:B433"/>
  </mergeCells>
  <phoneticPr fontId="2" type="noConversion"/>
  <pageMargins left="0.23622047244094491" right="0.23622047244094491" top="0.39370078740157483" bottom="0.23622047244094491" header="0.31496062992125984" footer="0.19685039370078741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4"/>
  <sheetViews>
    <sheetView workbookViewId="0">
      <selection activeCell="F18" sqref="F18"/>
    </sheetView>
  </sheetViews>
  <sheetFormatPr defaultColWidth="8.88671875" defaultRowHeight="13.5"/>
  <cols>
    <col min="1" max="1" width="14.21875" style="36" customWidth="1"/>
    <col min="2" max="2" width="22.33203125" style="36" customWidth="1"/>
    <col min="3" max="3" width="8.88671875" style="36"/>
    <col min="4" max="4" width="7.6640625" style="36" customWidth="1"/>
    <col min="5" max="5" width="21.88671875" style="36" customWidth="1"/>
    <col min="6" max="6" width="9.5546875" style="36" customWidth="1"/>
    <col min="7" max="7" width="24.6640625" style="36" customWidth="1"/>
    <col min="8" max="9" width="8.88671875" style="36"/>
    <col min="10" max="10" width="9.6640625" style="36" customWidth="1"/>
    <col min="11" max="11" width="18.44140625" style="36" bestFit="1" customWidth="1"/>
    <col min="12" max="12" width="14.5546875" style="142" customWidth="1"/>
    <col min="13" max="13" width="8.77734375" style="36" customWidth="1"/>
    <col min="14" max="16384" width="8.88671875" style="36"/>
  </cols>
  <sheetData>
    <row r="1" spans="1:13" ht="15.75" customHeight="1">
      <c r="A1" s="37" t="s">
        <v>531</v>
      </c>
      <c r="B1" s="38" t="s">
        <v>532</v>
      </c>
    </row>
    <row r="2" spans="1:13" ht="15.75" customHeight="1">
      <c r="A2" s="37" t="s">
        <v>533</v>
      </c>
      <c r="B2" s="38" t="s">
        <v>534</v>
      </c>
    </row>
    <row r="11" spans="1:13" ht="11.25" customHeight="1">
      <c r="L11" s="36"/>
    </row>
    <row r="12" spans="1:13" ht="11.25" customHeight="1">
      <c r="L12" s="36"/>
    </row>
    <row r="13" spans="1:13" ht="11.25" customHeight="1">
      <c r="J13" s="139">
        <v>12.1</v>
      </c>
      <c r="K13" s="140" t="s">
        <v>183</v>
      </c>
      <c r="L13" s="143">
        <v>18810000</v>
      </c>
      <c r="M13" s="141" t="s">
        <v>184</v>
      </c>
    </row>
    <row r="14" spans="1:13" ht="25.5" customHeight="1" thickBot="1">
      <c r="J14" s="1707" t="s">
        <v>186</v>
      </c>
      <c r="K14" s="1708"/>
      <c r="L14" s="1708"/>
      <c r="M14" s="1709"/>
    </row>
  </sheetData>
  <mergeCells count="1">
    <mergeCell ref="J14:M14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J18" sqref="J18"/>
    </sheetView>
  </sheetViews>
  <sheetFormatPr defaultColWidth="8.77734375" defaultRowHeight="13.5"/>
  <cols>
    <col min="1" max="1" width="17" style="345" customWidth="1"/>
    <col min="2" max="3" width="8.44140625" style="345" customWidth="1"/>
    <col min="4" max="4" width="9.6640625" style="345" customWidth="1"/>
    <col min="5" max="5" width="10.33203125" style="345" customWidth="1"/>
    <col min="6" max="6" width="9.6640625" style="345" customWidth="1"/>
    <col min="7" max="8" width="8.6640625" style="345" customWidth="1"/>
    <col min="9" max="16384" width="8.77734375" style="345"/>
  </cols>
  <sheetData>
    <row r="1" spans="1:8" ht="36.6" customHeight="1">
      <c r="A1" s="646" t="s">
        <v>731</v>
      </c>
    </row>
    <row r="3" spans="1:8">
      <c r="A3" s="345" t="s">
        <v>722</v>
      </c>
    </row>
    <row r="5" spans="1:8" ht="14.25" thickBot="1">
      <c r="A5" s="345" t="s">
        <v>728</v>
      </c>
    </row>
    <row r="6" spans="1:8" s="2" customFormat="1" ht="19.149999999999999" customHeight="1" thickTop="1" thickBot="1">
      <c r="A6" s="640" t="s">
        <v>277</v>
      </c>
      <c r="B6" s="1717" t="s">
        <v>280</v>
      </c>
      <c r="C6" s="1717"/>
      <c r="D6" s="641" t="s">
        <v>279</v>
      </c>
      <c r="E6" s="1717" t="s">
        <v>283</v>
      </c>
      <c r="F6" s="1717"/>
      <c r="G6" s="1724" t="s">
        <v>114</v>
      </c>
      <c r="H6" s="1725"/>
    </row>
    <row r="7" spans="1:8" s="2" customFormat="1" ht="19.149999999999999" customHeight="1">
      <c r="A7" s="642" t="s">
        <v>721</v>
      </c>
      <c r="B7" s="1718" t="s">
        <v>281</v>
      </c>
      <c r="C7" s="1718"/>
      <c r="D7" s="643" t="s">
        <v>727</v>
      </c>
      <c r="E7" s="1721">
        <v>184554094</v>
      </c>
      <c r="F7" s="1721"/>
      <c r="G7" s="1726"/>
      <c r="H7" s="1727"/>
    </row>
    <row r="8" spans="1:8" s="2" customFormat="1" ht="19.149999999999999" customHeight="1">
      <c r="A8" s="638" t="s">
        <v>723</v>
      </c>
      <c r="B8" s="1719" t="s">
        <v>724</v>
      </c>
      <c r="C8" s="1719"/>
      <c r="D8" s="644"/>
      <c r="E8" s="1722">
        <v>30200000</v>
      </c>
      <c r="F8" s="1722"/>
      <c r="G8" s="1728" t="s">
        <v>732</v>
      </c>
      <c r="H8" s="1729"/>
    </row>
    <row r="9" spans="1:8" s="2" customFormat="1" ht="19.149999999999999" customHeight="1" thickBot="1">
      <c r="A9" s="639" t="s">
        <v>278</v>
      </c>
      <c r="B9" s="1720" t="s">
        <v>282</v>
      </c>
      <c r="C9" s="1720"/>
      <c r="D9" s="645" t="s">
        <v>566</v>
      </c>
      <c r="E9" s="1723">
        <v>30465162</v>
      </c>
      <c r="F9" s="1723"/>
      <c r="G9" s="1730"/>
      <c r="H9" s="1731"/>
    </row>
    <row r="10" spans="1:8" s="2" customFormat="1" ht="19.149999999999999" customHeight="1" thickTop="1" thickBot="1">
      <c r="A10" s="1710" t="s">
        <v>733</v>
      </c>
      <c r="B10" s="1711"/>
      <c r="C10" s="1711"/>
      <c r="D10" s="1712"/>
      <c r="E10" s="1732">
        <f>SUM(E7:F9)</f>
        <v>245219256</v>
      </c>
      <c r="F10" s="1732"/>
      <c r="G10" s="1713"/>
      <c r="H10" s="1714"/>
    </row>
    <row r="11" spans="1:8" ht="14.25" thickTop="1">
      <c r="E11" s="347"/>
    </row>
    <row r="12" spans="1:8">
      <c r="A12" s="345" t="s">
        <v>729</v>
      </c>
    </row>
    <row r="13" spans="1:8" s="348" customFormat="1">
      <c r="A13" s="346" t="s">
        <v>280</v>
      </c>
      <c r="B13" s="1715" t="s">
        <v>20</v>
      </c>
      <c r="C13" s="1716"/>
      <c r="D13" s="346" t="s">
        <v>18</v>
      </c>
      <c r="E13" s="346" t="s">
        <v>17</v>
      </c>
      <c r="F13" s="346" t="s">
        <v>284</v>
      </c>
      <c r="G13" s="346" t="s">
        <v>19</v>
      </c>
      <c r="H13" s="346" t="s">
        <v>21</v>
      </c>
    </row>
    <row r="14" spans="1:8" s="348" customFormat="1">
      <c r="A14" s="346" t="s">
        <v>285</v>
      </c>
      <c r="B14" s="346">
        <v>1.35</v>
      </c>
      <c r="C14" s="346">
        <v>1.7</v>
      </c>
      <c r="D14" s="346">
        <v>1.82</v>
      </c>
      <c r="E14" s="346">
        <v>1.82</v>
      </c>
      <c r="F14" s="346">
        <v>2.0179999999999998</v>
      </c>
      <c r="G14" s="346">
        <v>1.9</v>
      </c>
      <c r="H14" s="346">
        <v>1.8</v>
      </c>
    </row>
    <row r="15" spans="1:8" s="348" customFormat="1">
      <c r="A15" s="346" t="s">
        <v>286</v>
      </c>
      <c r="B15" s="346">
        <v>1.35</v>
      </c>
      <c r="C15" s="346">
        <v>2</v>
      </c>
      <c r="D15" s="346">
        <v>2.21</v>
      </c>
      <c r="E15" s="346" t="s">
        <v>726</v>
      </c>
      <c r="F15" s="346">
        <v>2.1419999999999999</v>
      </c>
      <c r="G15" s="346">
        <v>2.0499999999999998</v>
      </c>
      <c r="H15" s="346">
        <v>2.2000000000000002</v>
      </c>
    </row>
    <row r="16" spans="1:8" s="348" customFormat="1">
      <c r="A16" s="346" t="s">
        <v>287</v>
      </c>
      <c r="B16" s="346">
        <v>1.7</v>
      </c>
      <c r="C16" s="346">
        <v>1.7</v>
      </c>
      <c r="D16" s="346" t="s">
        <v>725</v>
      </c>
      <c r="E16" s="346">
        <v>1.6</v>
      </c>
      <c r="F16" s="346">
        <v>2.1</v>
      </c>
      <c r="G16" s="346">
        <v>2</v>
      </c>
      <c r="H16" s="346">
        <v>1.5</v>
      </c>
    </row>
    <row r="17" spans="1:8" s="348" customFormat="1">
      <c r="A17" s="346" t="s">
        <v>288</v>
      </c>
      <c r="B17" s="346">
        <v>1.85</v>
      </c>
      <c r="C17" s="346">
        <v>1.85</v>
      </c>
      <c r="D17" s="346">
        <v>1.75</v>
      </c>
      <c r="E17" s="346">
        <v>1.4</v>
      </c>
      <c r="F17" s="346">
        <v>2.2999999999999998</v>
      </c>
      <c r="G17" s="346">
        <v>2.15</v>
      </c>
      <c r="H17" s="346">
        <v>1.6</v>
      </c>
    </row>
    <row r="19" spans="1:8">
      <c r="A19" s="345" t="s">
        <v>730</v>
      </c>
    </row>
  </sheetData>
  <mergeCells count="16">
    <mergeCell ref="A10:D10"/>
    <mergeCell ref="G10:H10"/>
    <mergeCell ref="B13:C13"/>
    <mergeCell ref="B6:C6"/>
    <mergeCell ref="B7:C7"/>
    <mergeCell ref="B8:C8"/>
    <mergeCell ref="B9:C9"/>
    <mergeCell ref="E6:F6"/>
    <mergeCell ref="E7:F7"/>
    <mergeCell ref="E8:F8"/>
    <mergeCell ref="E9:F9"/>
    <mergeCell ref="G6:H6"/>
    <mergeCell ref="G7:H7"/>
    <mergeCell ref="G8:H8"/>
    <mergeCell ref="G9:H9"/>
    <mergeCell ref="E10:F10"/>
  </mergeCells>
  <phoneticPr fontId="2" type="noConversion"/>
  <pageMargins left="0.4" right="0.3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59999389629810485"/>
  </sheetPr>
  <dimension ref="A1:Q64"/>
  <sheetViews>
    <sheetView topLeftCell="A22" workbookViewId="0">
      <selection sqref="A1:I48"/>
    </sheetView>
  </sheetViews>
  <sheetFormatPr defaultRowHeight="13.5"/>
  <cols>
    <col min="1" max="1" width="4.5546875" customWidth="1"/>
    <col min="2" max="2" width="8.77734375" customWidth="1"/>
    <col min="3" max="3" width="2.88671875" customWidth="1"/>
    <col min="4" max="4" width="12.44140625" customWidth="1"/>
    <col min="5" max="5" width="17.6640625" customWidth="1"/>
    <col min="6" max="6" width="9" customWidth="1"/>
    <col min="7" max="7" width="10.77734375" customWidth="1"/>
    <col min="8" max="8" width="7.33203125" customWidth="1"/>
    <col min="9" max="9" width="4" customWidth="1"/>
    <col min="13" max="13" width="11.88671875" customWidth="1"/>
    <col min="16" max="16" width="16.77734375" customWidth="1"/>
  </cols>
  <sheetData>
    <row r="1" spans="1:8">
      <c r="A1" s="772"/>
      <c r="B1" s="772"/>
    </row>
    <row r="2" spans="1:8">
      <c r="A2" s="772"/>
      <c r="B2" s="772"/>
    </row>
    <row r="3" spans="1:8" ht="14.25">
      <c r="A3" s="775"/>
      <c r="B3" s="775"/>
      <c r="C3" s="775"/>
      <c r="D3" s="775"/>
      <c r="E3" s="775"/>
      <c r="F3" s="775"/>
      <c r="G3" s="775"/>
      <c r="H3" s="775"/>
    </row>
    <row r="6" spans="1:8" s="1" customFormat="1" ht="31.5">
      <c r="A6" s="778" t="s">
        <v>910</v>
      </c>
      <c r="B6" s="779"/>
      <c r="C6" s="779"/>
      <c r="D6" s="779"/>
      <c r="E6" s="779"/>
      <c r="F6" s="13"/>
    </row>
    <row r="7" spans="1:8" s="2" customFormat="1" ht="32.25" customHeight="1"/>
    <row r="8" spans="1:8" s="2" customFormat="1" ht="19.5" customHeight="1"/>
    <row r="9" spans="1:8" s="2" customFormat="1" ht="19.5" customHeight="1"/>
    <row r="10" spans="1:8" s="2" customFormat="1" ht="12" customHeight="1"/>
    <row r="11" spans="1:8" s="2" customFormat="1" ht="18.75">
      <c r="E11" s="19" t="s">
        <v>26</v>
      </c>
      <c r="F11" s="19"/>
      <c r="G11" s="19"/>
    </row>
    <row r="12" spans="1:8" s="2" customFormat="1" ht="6" customHeight="1">
      <c r="E12" s="6"/>
      <c r="F12" s="6"/>
      <c r="G12" s="6"/>
    </row>
    <row r="13" spans="1:8" s="2" customFormat="1" ht="14.25">
      <c r="B13" s="3" t="s">
        <v>2</v>
      </c>
      <c r="C13" s="4" t="s">
        <v>911</v>
      </c>
      <c r="D13" s="4"/>
    </row>
    <row r="14" spans="1:8" s="2" customFormat="1" ht="6" customHeight="1"/>
    <row r="15" spans="1:8" s="2" customFormat="1" ht="14.25">
      <c r="B15" s="3" t="s">
        <v>2</v>
      </c>
      <c r="C15" s="9" t="s">
        <v>912</v>
      </c>
      <c r="D15" s="9"/>
      <c r="E15" s="10"/>
      <c r="F15" s="10"/>
      <c r="G15" s="10"/>
    </row>
    <row r="16" spans="1:8" s="2" customFormat="1" ht="14.25" customHeight="1">
      <c r="C16" s="774" t="s">
        <v>38</v>
      </c>
      <c r="D16" s="774"/>
      <c r="E16" s="774"/>
      <c r="F16" s="774"/>
      <c r="G16" s="774"/>
      <c r="H16" s="774"/>
    </row>
    <row r="17" spans="1:15" s="2" customFormat="1" ht="18" customHeight="1">
      <c r="B17" s="3" t="s">
        <v>2</v>
      </c>
      <c r="C17" s="4" t="s">
        <v>5</v>
      </c>
      <c r="D17" s="4"/>
    </row>
    <row r="18" spans="1:15" s="2" customFormat="1" ht="7.5" customHeight="1">
      <c r="B18" s="3"/>
      <c r="C18" s="4"/>
      <c r="D18" s="4"/>
    </row>
    <row r="19" spans="1:15" s="2" customFormat="1" ht="16.5" customHeight="1">
      <c r="C19" s="2" t="s">
        <v>16</v>
      </c>
      <c r="D19" s="16" t="s">
        <v>17</v>
      </c>
      <c r="E19" s="2" t="s">
        <v>6</v>
      </c>
      <c r="F19" s="17" t="s">
        <v>27</v>
      </c>
      <c r="G19" s="15" t="s">
        <v>36</v>
      </c>
      <c r="O19" s="15"/>
    </row>
    <row r="20" spans="1:15" s="2" customFormat="1" ht="7.5" customHeight="1">
      <c r="C20" s="14"/>
      <c r="D20" s="16"/>
      <c r="F20" s="17"/>
      <c r="M20" s="15"/>
    </row>
    <row r="21" spans="1:15" s="2" customFormat="1" ht="16.5" customHeight="1">
      <c r="C21" s="2" t="s">
        <v>16</v>
      </c>
      <c r="D21" s="16" t="s">
        <v>32</v>
      </c>
      <c r="E21" s="2" t="s">
        <v>7</v>
      </c>
      <c r="F21" s="18" t="s">
        <v>29</v>
      </c>
      <c r="G21" s="15" t="s">
        <v>22</v>
      </c>
      <c r="M21" s="15"/>
    </row>
    <row r="22" spans="1:15" s="2" customFormat="1" ht="6.75" customHeight="1">
      <c r="C22" s="14"/>
      <c r="F22" s="17"/>
      <c r="M22" s="15"/>
    </row>
    <row r="23" spans="1:15" s="2" customFormat="1" ht="16.5" customHeight="1">
      <c r="C23" s="2" t="s">
        <v>16</v>
      </c>
      <c r="D23" s="16" t="s">
        <v>18</v>
      </c>
      <c r="E23" s="2" t="s">
        <v>8</v>
      </c>
      <c r="F23" s="17" t="s">
        <v>27</v>
      </c>
      <c r="G23" s="15" t="s">
        <v>55</v>
      </c>
      <c r="M23" s="15"/>
    </row>
    <row r="24" spans="1:15" s="2" customFormat="1" ht="8.25" customHeight="1">
      <c r="C24" s="14"/>
      <c r="F24" s="17"/>
      <c r="M24" s="15"/>
    </row>
    <row r="25" spans="1:15" s="2" customFormat="1" ht="16.5" customHeight="1">
      <c r="C25" s="2" t="s">
        <v>16</v>
      </c>
      <c r="D25" s="16" t="s">
        <v>20</v>
      </c>
      <c r="E25" s="2" t="s">
        <v>10</v>
      </c>
      <c r="F25" s="17" t="s">
        <v>27</v>
      </c>
      <c r="G25" s="15" t="s">
        <v>23</v>
      </c>
      <c r="K25" s="16"/>
      <c r="L25" s="16"/>
      <c r="M25" s="15"/>
    </row>
    <row r="26" spans="1:15" s="2" customFormat="1" ht="6" customHeight="1">
      <c r="C26" s="14"/>
      <c r="F26" s="17"/>
      <c r="L26" s="14"/>
      <c r="M26" s="15"/>
    </row>
    <row r="27" spans="1:15" s="2" customFormat="1" ht="16.5" customHeight="1">
      <c r="C27" s="2" t="s">
        <v>16</v>
      </c>
      <c r="D27" s="16" t="s">
        <v>19</v>
      </c>
      <c r="E27" s="2" t="s">
        <v>9</v>
      </c>
      <c r="F27" s="17" t="s">
        <v>28</v>
      </c>
      <c r="G27" s="15" t="s">
        <v>24</v>
      </c>
      <c r="L27" s="14"/>
    </row>
    <row r="28" spans="1:15" s="2" customFormat="1" ht="6.75" customHeight="1">
      <c r="C28" s="14"/>
      <c r="F28" s="17"/>
      <c r="K28" s="12" t="s">
        <v>12</v>
      </c>
      <c r="L28" s="12"/>
      <c r="M28" s="15"/>
    </row>
    <row r="29" spans="1:15" s="2" customFormat="1" ht="16.5" customHeight="1">
      <c r="C29" s="2" t="s">
        <v>16</v>
      </c>
      <c r="D29" s="16" t="s">
        <v>21</v>
      </c>
      <c r="E29" s="2" t="s">
        <v>11</v>
      </c>
      <c r="F29" s="17" t="s">
        <v>28</v>
      </c>
      <c r="G29" s="15" t="s">
        <v>25</v>
      </c>
    </row>
    <row r="30" spans="1:15" s="2" customFormat="1" ht="8.25" customHeight="1">
      <c r="C30" s="14"/>
      <c r="F30" s="16"/>
    </row>
    <row r="31" spans="1:15" s="2" customFormat="1" ht="6.75" customHeight="1">
      <c r="B31" s="783"/>
      <c r="C31" s="783"/>
      <c r="D31" s="783"/>
      <c r="E31" s="783"/>
      <c r="F31" s="783"/>
      <c r="G31" s="783"/>
    </row>
    <row r="32" spans="1:15" s="2" customFormat="1" ht="13.5" customHeight="1">
      <c r="A32" s="781" t="s">
        <v>37</v>
      </c>
      <c r="B32" s="781"/>
      <c r="C32" s="781"/>
      <c r="D32" s="781"/>
      <c r="E32" s="781"/>
      <c r="F32" s="781"/>
      <c r="G32" s="781"/>
      <c r="H32" s="781"/>
    </row>
    <row r="33" spans="1:17" s="2" customFormat="1" ht="18" customHeight="1">
      <c r="A33" s="781" t="s">
        <v>4</v>
      </c>
      <c r="B33" s="781"/>
      <c r="C33" s="781"/>
      <c r="D33" s="781"/>
      <c r="E33" s="781"/>
      <c r="F33" s="781"/>
      <c r="G33" s="781"/>
      <c r="H33" s="781"/>
    </row>
    <row r="34" spans="1:17" s="2" customFormat="1" ht="18" customHeight="1">
      <c r="A34" s="782" t="s">
        <v>30</v>
      </c>
      <c r="B34" s="782"/>
      <c r="C34" s="782"/>
      <c r="D34" s="782"/>
      <c r="E34" s="782"/>
      <c r="F34" s="782"/>
      <c r="G34" s="782"/>
      <c r="H34" s="782"/>
    </row>
    <row r="35" spans="1:17" s="2" customFormat="1" ht="18" customHeight="1">
      <c r="A35" s="21" t="s">
        <v>33</v>
      </c>
      <c r="B35" s="21"/>
      <c r="C35" s="21"/>
      <c r="D35" s="21"/>
      <c r="E35" s="21"/>
      <c r="F35" s="21"/>
      <c r="G35" s="21"/>
      <c r="H35" s="21"/>
    </row>
    <row r="36" spans="1:17" s="2" customFormat="1" ht="18" customHeight="1">
      <c r="A36" s="11"/>
      <c r="B36" s="21" t="s">
        <v>34</v>
      </c>
      <c r="C36" s="21"/>
      <c r="D36" s="21"/>
      <c r="E36" s="21"/>
      <c r="F36" s="21"/>
      <c r="G36" s="21"/>
      <c r="H36" s="11"/>
      <c r="M36" s="5"/>
      <c r="N36" s="5"/>
      <c r="O36" s="5"/>
      <c r="P36" s="5"/>
      <c r="Q36" s="5"/>
    </row>
    <row r="37" spans="1:17" s="2" customFormat="1" ht="18" customHeight="1">
      <c r="A37" s="11"/>
      <c r="B37" s="723" t="s">
        <v>878</v>
      </c>
      <c r="C37" s="21"/>
      <c r="D37" s="21"/>
      <c r="E37" s="21"/>
      <c r="F37" s="21"/>
      <c r="G37" s="21"/>
      <c r="H37" s="11"/>
      <c r="K37" s="5"/>
      <c r="L37" s="5"/>
      <c r="M37" s="5"/>
      <c r="N37" s="5"/>
      <c r="O37" s="5"/>
      <c r="P37" s="5"/>
      <c r="Q37" s="5"/>
    </row>
    <row r="38" spans="1:17" s="2" customFormat="1" ht="18" customHeight="1">
      <c r="A38" s="11"/>
      <c r="B38" s="409" t="s">
        <v>381</v>
      </c>
      <c r="C38" s="409"/>
      <c r="D38" s="409"/>
      <c r="E38" s="409"/>
      <c r="F38" s="409"/>
      <c r="G38" s="409"/>
      <c r="H38" s="11"/>
      <c r="K38" s="5"/>
      <c r="L38" s="5"/>
      <c r="M38" s="5"/>
      <c r="N38" s="5"/>
      <c r="O38" s="5"/>
      <c r="P38" s="5"/>
      <c r="Q38" s="5"/>
    </row>
    <row r="39" spans="1:17" s="2" customFormat="1" ht="18" customHeight="1">
      <c r="A39" s="11"/>
      <c r="B39" s="21" t="s">
        <v>13</v>
      </c>
      <c r="C39" s="21"/>
      <c r="D39" s="21"/>
      <c r="E39" s="21"/>
      <c r="F39" s="21"/>
      <c r="G39" s="21"/>
      <c r="H39" s="11"/>
      <c r="K39" s="5"/>
      <c r="L39" s="5"/>
      <c r="M39" s="5"/>
      <c r="N39" s="5"/>
      <c r="O39" s="5"/>
      <c r="P39" s="5"/>
      <c r="Q39" s="5"/>
    </row>
    <row r="40" spans="1:17" s="2" customFormat="1" ht="18" customHeight="1">
      <c r="A40" s="11"/>
      <c r="B40" s="21" t="s">
        <v>35</v>
      </c>
      <c r="C40" s="21"/>
      <c r="D40" s="21"/>
      <c r="E40" s="21"/>
      <c r="F40" s="21"/>
      <c r="G40" s="21"/>
      <c r="H40" s="11"/>
      <c r="K40" s="5"/>
      <c r="L40" s="5"/>
      <c r="M40" s="5"/>
      <c r="N40" s="5"/>
      <c r="O40" s="5"/>
      <c r="P40" s="5"/>
      <c r="Q40" s="5"/>
    </row>
    <row r="41" spans="1:17" s="2" customFormat="1" ht="23.25" customHeight="1">
      <c r="A41" s="8" t="s">
        <v>14</v>
      </c>
      <c r="B41" s="781" t="s">
        <v>15</v>
      </c>
      <c r="C41" s="781"/>
      <c r="D41" s="781"/>
      <c r="E41" s="781"/>
      <c r="F41" s="781"/>
      <c r="G41" s="781"/>
      <c r="H41" s="8"/>
      <c r="K41" s="5"/>
      <c r="L41" s="5"/>
    </row>
    <row r="42" spans="1:17" s="2" customFormat="1" ht="23.25" customHeight="1">
      <c r="A42" s="8"/>
      <c r="B42" s="28"/>
      <c r="C42" s="28"/>
      <c r="D42" s="28"/>
      <c r="E42" s="28"/>
      <c r="F42" s="28"/>
      <c r="G42" s="28"/>
      <c r="H42" s="8"/>
      <c r="K42" s="5"/>
      <c r="L42" s="5"/>
    </row>
    <row r="43" spans="1:17" s="5" customFormat="1" ht="19.5" customHeight="1">
      <c r="A43" s="780" t="s">
        <v>181</v>
      </c>
      <c r="B43" s="780"/>
      <c r="C43" s="780"/>
      <c r="D43" s="780"/>
      <c r="E43" s="780"/>
      <c r="F43" s="780"/>
      <c r="G43" s="780"/>
      <c r="H43" s="780"/>
      <c r="I43" s="780"/>
      <c r="K43" s="2"/>
      <c r="L43" s="2"/>
      <c r="M43" s="2"/>
      <c r="N43" s="2"/>
      <c r="O43" s="2"/>
      <c r="P43" s="2"/>
      <c r="Q43" s="2"/>
    </row>
    <row r="44" spans="1:17" s="5" customFormat="1" ht="18.75" customHeight="1">
      <c r="A44" s="780" t="s">
        <v>31</v>
      </c>
      <c r="B44" s="780"/>
      <c r="C44" s="780"/>
      <c r="D44" s="780"/>
      <c r="E44" s="780"/>
      <c r="F44" s="780"/>
      <c r="G44" s="780"/>
      <c r="H44" s="780"/>
      <c r="I44" s="780"/>
      <c r="K44" s="2"/>
      <c r="L44" s="2"/>
      <c r="M44" s="2"/>
      <c r="N44" s="2"/>
      <c r="O44" s="2"/>
      <c r="P44" s="2"/>
      <c r="Q44" s="2"/>
    </row>
    <row r="45" spans="1:17" s="5" customFormat="1" ht="19.5" customHeight="1">
      <c r="A45" s="777" t="s">
        <v>163</v>
      </c>
      <c r="B45" s="777"/>
      <c r="C45" s="777"/>
      <c r="D45" s="777"/>
      <c r="E45" s="777"/>
      <c r="F45" s="777"/>
      <c r="G45" s="777"/>
      <c r="H45" s="777"/>
      <c r="I45" s="777"/>
      <c r="K45"/>
      <c r="L45"/>
      <c r="M45"/>
      <c r="N45"/>
      <c r="O45"/>
      <c r="P45"/>
      <c r="Q45"/>
    </row>
    <row r="46" spans="1:17" s="5" customFormat="1" ht="19.5" customHeight="1">
      <c r="A46" s="776" t="s">
        <v>516</v>
      </c>
      <c r="B46" s="776"/>
      <c r="C46" s="776"/>
      <c r="D46" s="776"/>
      <c r="E46" s="776"/>
      <c r="F46" s="776"/>
      <c r="G46" s="776"/>
      <c r="H46" s="776"/>
      <c r="I46" s="776"/>
      <c r="K46"/>
      <c r="L46"/>
      <c r="M46"/>
      <c r="N46"/>
      <c r="O46"/>
      <c r="P46"/>
      <c r="Q46"/>
    </row>
    <row r="47" spans="1:17" s="5" customFormat="1" ht="22.5" customHeight="1">
      <c r="A47" s="773" t="s">
        <v>185</v>
      </c>
      <c r="B47" s="773"/>
      <c r="C47" s="773"/>
      <c r="D47" s="773"/>
      <c r="E47" s="773"/>
      <c r="F47" s="773"/>
      <c r="G47" s="773"/>
      <c r="H47" s="773"/>
      <c r="I47" s="773"/>
      <c r="K47"/>
      <c r="L47"/>
      <c r="M47"/>
      <c r="N47"/>
      <c r="O47"/>
      <c r="P47"/>
      <c r="Q47"/>
    </row>
    <row r="48" spans="1:17" s="2" customFormat="1">
      <c r="K48"/>
      <c r="L48"/>
      <c r="M48"/>
      <c r="N48"/>
      <c r="O48"/>
      <c r="P48"/>
      <c r="Q48"/>
    </row>
    <row r="49" spans="1:17" s="2" customFormat="1">
      <c r="K49"/>
      <c r="L49"/>
      <c r="M49"/>
      <c r="N49"/>
      <c r="O49"/>
      <c r="P49"/>
      <c r="Q49"/>
    </row>
    <row r="52" spans="1:17">
      <c r="E52" t="s">
        <v>12</v>
      </c>
    </row>
    <row r="53" spans="1:17">
      <c r="A53" s="2"/>
      <c r="B53" s="2"/>
    </row>
    <row r="54" spans="1:17">
      <c r="A54" s="2"/>
      <c r="B54" s="2"/>
    </row>
    <row r="55" spans="1:17">
      <c r="A55" s="2"/>
      <c r="B55" s="2"/>
    </row>
    <row r="56" spans="1:17">
      <c r="A56" s="14"/>
      <c r="B56" s="2"/>
    </row>
    <row r="57" spans="1:17">
      <c r="A57" s="2"/>
      <c r="B57" s="2"/>
    </row>
    <row r="58" spans="1:17">
      <c r="A58" s="2"/>
      <c r="B58" s="2"/>
    </row>
    <row r="59" spans="1:17">
      <c r="A59" s="14"/>
      <c r="B59" s="2"/>
    </row>
    <row r="60" spans="1:17">
      <c r="A60" s="2"/>
      <c r="B60" s="2"/>
    </row>
    <row r="61" spans="1:17">
      <c r="A61" s="2"/>
      <c r="B61" s="2"/>
      <c r="C61" s="2"/>
      <c r="D61" s="2"/>
    </row>
    <row r="62" spans="1:17">
      <c r="A62" s="14"/>
      <c r="B62" s="2"/>
      <c r="C62" s="2"/>
      <c r="D62" s="2"/>
    </row>
    <row r="63" spans="1:17">
      <c r="A63" s="2"/>
      <c r="B63" s="2"/>
      <c r="C63" s="2"/>
      <c r="D63" s="2"/>
    </row>
    <row r="64" spans="1:17">
      <c r="A64" s="2"/>
      <c r="B64" s="2"/>
      <c r="C64" s="2"/>
      <c r="D64" s="2"/>
    </row>
  </sheetData>
  <mergeCells count="14">
    <mergeCell ref="A1:B2"/>
    <mergeCell ref="A47:I47"/>
    <mergeCell ref="C16:H16"/>
    <mergeCell ref="A3:H3"/>
    <mergeCell ref="A46:I46"/>
    <mergeCell ref="A45:I45"/>
    <mergeCell ref="A6:E6"/>
    <mergeCell ref="A43:I43"/>
    <mergeCell ref="A33:H33"/>
    <mergeCell ref="A44:I44"/>
    <mergeCell ref="B41:G41"/>
    <mergeCell ref="A34:H34"/>
    <mergeCell ref="B31:G31"/>
    <mergeCell ref="A32:H32"/>
  </mergeCells>
  <phoneticPr fontId="2" type="noConversion"/>
  <printOptions horizontalCentered="1"/>
  <pageMargins left="0.39370078740157483" right="0.47244094488188981" top="0.82677165354330717" bottom="0.5511811023622047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L20" sqref="L20"/>
    </sheetView>
  </sheetViews>
  <sheetFormatPr defaultRowHeight="13.5"/>
  <cols>
    <col min="1" max="1" width="7.6640625" customWidth="1"/>
    <col min="2" max="2" width="6.109375" customWidth="1"/>
    <col min="3" max="3" width="8.21875" customWidth="1"/>
    <col min="4" max="4" width="6.88671875" customWidth="1"/>
    <col min="5" max="5" width="9.6640625" customWidth="1"/>
    <col min="6" max="6" width="9.5546875" customWidth="1"/>
    <col min="7" max="7" width="7.109375" customWidth="1"/>
    <col min="8" max="8" width="10.21875" customWidth="1"/>
    <col min="9" max="9" width="11.33203125" customWidth="1"/>
    <col min="10" max="10" width="9.5546875" customWidth="1"/>
  </cols>
  <sheetData>
    <row r="1" spans="1:10">
      <c r="I1" s="650"/>
    </row>
    <row r="2" spans="1:10" ht="31.5" customHeight="1">
      <c r="A2" s="807" t="s">
        <v>768</v>
      </c>
      <c r="B2" s="807"/>
      <c r="C2" s="807"/>
      <c r="D2" s="807"/>
      <c r="E2" s="807"/>
      <c r="F2" s="807"/>
      <c r="G2" s="807"/>
      <c r="H2" s="807"/>
      <c r="I2" s="807"/>
      <c r="J2" s="651"/>
    </row>
    <row r="3" spans="1:10">
      <c r="I3" s="650"/>
    </row>
    <row r="4" spans="1:10" ht="19.5" customHeight="1">
      <c r="A4" s="652" t="s">
        <v>769</v>
      </c>
      <c r="B4" s="652"/>
      <c r="C4" s="652"/>
      <c r="D4" s="652"/>
      <c r="E4" s="652"/>
      <c r="F4" s="652"/>
      <c r="G4" s="652"/>
      <c r="H4" s="652"/>
      <c r="I4" s="652"/>
      <c r="J4" s="652"/>
    </row>
    <row r="5" spans="1:10" ht="19.5" customHeight="1">
      <c r="A5" s="653" t="s">
        <v>770</v>
      </c>
      <c r="B5" s="653"/>
      <c r="C5" s="653"/>
      <c r="D5" s="653"/>
      <c r="E5" s="653"/>
      <c r="F5" s="653"/>
      <c r="G5" s="653"/>
      <c r="H5" s="653"/>
      <c r="I5" s="654"/>
      <c r="J5" s="653"/>
    </row>
    <row r="6" spans="1:10" ht="19.5" customHeight="1">
      <c r="A6" s="653" t="s">
        <v>883</v>
      </c>
      <c r="B6" s="653"/>
      <c r="C6" s="653"/>
      <c r="D6" s="653"/>
      <c r="E6" s="653"/>
      <c r="F6" s="653"/>
      <c r="G6" s="653"/>
      <c r="H6" s="653"/>
      <c r="I6" s="654"/>
      <c r="J6" s="653"/>
    </row>
    <row r="7" spans="1:10" ht="19.5" customHeight="1">
      <c r="A7" s="653" t="s">
        <v>884</v>
      </c>
      <c r="B7" s="653"/>
      <c r="C7" s="653"/>
      <c r="D7" s="653"/>
      <c r="E7" s="653"/>
      <c r="F7" s="653"/>
      <c r="G7" s="653"/>
      <c r="H7" s="653"/>
      <c r="I7" s="654"/>
      <c r="J7" s="653"/>
    </row>
    <row r="8" spans="1:10" ht="19.5" customHeight="1">
      <c r="A8" s="653"/>
      <c r="B8" s="653"/>
      <c r="C8" s="653"/>
      <c r="D8" s="653"/>
      <c r="E8" s="653"/>
      <c r="F8" s="653"/>
      <c r="G8" s="653"/>
      <c r="H8" s="653"/>
      <c r="I8" s="654"/>
      <c r="J8" s="653"/>
    </row>
    <row r="9" spans="1:10" ht="19.5" thickBot="1">
      <c r="A9" s="808" t="s">
        <v>1020</v>
      </c>
      <c r="B9" s="808"/>
      <c r="C9" s="808"/>
      <c r="D9" s="808"/>
      <c r="E9" s="808"/>
      <c r="F9" s="808"/>
      <c r="G9" s="808"/>
      <c r="H9" s="809"/>
      <c r="I9" s="809"/>
      <c r="J9" s="19"/>
    </row>
    <row r="10" spans="1:10" ht="15" customHeight="1" thickTop="1" thickBot="1">
      <c r="A10" s="810" t="s">
        <v>274</v>
      </c>
      <c r="B10" s="811"/>
      <c r="C10" s="811"/>
      <c r="D10" s="811"/>
      <c r="E10" s="811" t="s">
        <v>771</v>
      </c>
      <c r="F10" s="811"/>
      <c r="G10" s="811"/>
      <c r="H10" s="812" t="s">
        <v>772</v>
      </c>
      <c r="I10" s="812"/>
      <c r="J10" s="813"/>
    </row>
    <row r="11" spans="1:10" ht="15" customHeight="1">
      <c r="A11" s="795" t="s">
        <v>885</v>
      </c>
      <c r="B11" s="793"/>
      <c r="C11" s="793"/>
      <c r="D11" s="796"/>
      <c r="E11" s="792">
        <v>1100000</v>
      </c>
      <c r="F11" s="792"/>
      <c r="G11" s="792"/>
      <c r="H11" s="793" t="s">
        <v>1021</v>
      </c>
      <c r="I11" s="793"/>
      <c r="J11" s="794"/>
    </row>
    <row r="12" spans="1:10" ht="19.149999999999999" customHeight="1">
      <c r="A12" s="797" t="s">
        <v>773</v>
      </c>
      <c r="B12" s="798"/>
      <c r="C12" s="798"/>
      <c r="D12" s="798"/>
      <c r="E12" s="799">
        <v>10920000</v>
      </c>
      <c r="F12" s="799"/>
      <c r="G12" s="799"/>
      <c r="H12" s="800" t="s">
        <v>1022</v>
      </c>
      <c r="I12" s="801"/>
      <c r="J12" s="802"/>
    </row>
    <row r="13" spans="1:10" ht="15" customHeight="1">
      <c r="A13" s="788" t="s">
        <v>887</v>
      </c>
      <c r="B13" s="789"/>
      <c r="C13" s="803" t="s">
        <v>888</v>
      </c>
      <c r="D13" s="803"/>
      <c r="E13" s="804">
        <v>1135245</v>
      </c>
      <c r="F13" s="804"/>
      <c r="G13" s="804"/>
      <c r="H13" s="805" t="s">
        <v>774</v>
      </c>
      <c r="I13" s="805"/>
      <c r="J13" s="806"/>
    </row>
    <row r="14" spans="1:10" ht="15" customHeight="1" thickBot="1">
      <c r="A14" s="790"/>
      <c r="B14" s="791"/>
      <c r="C14" s="784" t="s">
        <v>656</v>
      </c>
      <c r="D14" s="784"/>
      <c r="E14" s="785">
        <v>5054540</v>
      </c>
      <c r="F14" s="785"/>
      <c r="G14" s="785"/>
      <c r="H14" s="786" t="s">
        <v>0</v>
      </c>
      <c r="I14" s="786"/>
      <c r="J14" s="787"/>
    </row>
    <row r="15" spans="1:10" ht="15" customHeight="1" thickBot="1">
      <c r="A15" s="814" t="s">
        <v>775</v>
      </c>
      <c r="B15" s="815"/>
      <c r="C15" s="815"/>
      <c r="D15" s="815"/>
      <c r="E15" s="816">
        <f>SUM(E11:G14)</f>
        <v>18209785</v>
      </c>
      <c r="F15" s="815"/>
      <c r="G15" s="815"/>
      <c r="H15" s="817" t="s">
        <v>1023</v>
      </c>
      <c r="I15" s="817"/>
      <c r="J15" s="818"/>
    </row>
    <row r="16" spans="1:10" ht="15" customHeight="1" thickTop="1">
      <c r="A16" s="655"/>
      <c r="B16" s="655"/>
      <c r="C16" s="655"/>
      <c r="D16" s="655"/>
      <c r="E16" s="656"/>
      <c r="F16" s="655"/>
      <c r="G16" s="655"/>
      <c r="H16" s="655"/>
      <c r="I16" s="655"/>
      <c r="J16" s="657"/>
    </row>
    <row r="17" spans="1:10" ht="18.75">
      <c r="A17" s="819" t="s">
        <v>776</v>
      </c>
      <c r="B17" s="819"/>
      <c r="C17" s="819"/>
      <c r="D17" s="819"/>
      <c r="E17" s="819"/>
      <c r="F17" s="819"/>
      <c r="G17" s="819"/>
      <c r="H17" s="819"/>
      <c r="I17" s="819"/>
      <c r="J17" s="36"/>
    </row>
    <row r="18" spans="1:10" ht="14.45" customHeight="1" thickBot="1">
      <c r="A18" s="658"/>
      <c r="B18" s="658"/>
      <c r="C18" s="658"/>
      <c r="D18" s="658"/>
      <c r="E18" s="658"/>
      <c r="F18" s="658"/>
      <c r="G18" s="658"/>
      <c r="H18" s="658"/>
      <c r="I18" s="659"/>
    </row>
    <row r="19" spans="1:10" ht="14.45" customHeight="1" thickTop="1">
      <c r="A19" s="820" t="s">
        <v>777</v>
      </c>
      <c r="B19" s="822" t="s">
        <v>778</v>
      </c>
      <c r="C19" s="822" t="s">
        <v>779</v>
      </c>
      <c r="D19" s="824" t="s">
        <v>780</v>
      </c>
      <c r="E19" s="824"/>
      <c r="F19" s="825"/>
      <c r="G19" s="826" t="s">
        <v>781</v>
      </c>
      <c r="H19" s="824"/>
      <c r="I19" s="824"/>
      <c r="J19" s="660" t="s">
        <v>782</v>
      </c>
    </row>
    <row r="20" spans="1:10" ht="14.45" customHeight="1" thickBot="1">
      <c r="A20" s="821"/>
      <c r="B20" s="823"/>
      <c r="C20" s="823"/>
      <c r="D20" s="661" t="s">
        <v>783</v>
      </c>
      <c r="E20" s="662" t="s">
        <v>784</v>
      </c>
      <c r="F20" s="663" t="s">
        <v>785</v>
      </c>
      <c r="G20" s="664" t="s">
        <v>786</v>
      </c>
      <c r="H20" s="665" t="s">
        <v>784</v>
      </c>
      <c r="I20" s="666" t="s">
        <v>785</v>
      </c>
      <c r="J20" s="667" t="s">
        <v>787</v>
      </c>
    </row>
    <row r="21" spans="1:10" ht="14.45" customHeight="1">
      <c r="A21" s="827" t="s">
        <v>885</v>
      </c>
      <c r="B21" s="668">
        <v>258</v>
      </c>
      <c r="C21" s="669">
        <v>79.319999999999993</v>
      </c>
      <c r="D21" s="828">
        <v>169.71</v>
      </c>
      <c r="E21" s="670">
        <f>ROUND(C21*D21,-1)</f>
        <v>13460</v>
      </c>
      <c r="F21" s="671">
        <f>B21*E21</f>
        <v>3472680</v>
      </c>
      <c r="G21" s="830">
        <v>163.09</v>
      </c>
      <c r="H21" s="672">
        <f>ROUND(C21*G21,-1)</f>
        <v>12940</v>
      </c>
      <c r="I21" s="673">
        <f>B21*H21</f>
        <v>3338520</v>
      </c>
      <c r="J21" s="674">
        <f>E21-H21</f>
        <v>520</v>
      </c>
    </row>
    <row r="22" spans="1:10" ht="14.45" customHeight="1">
      <c r="A22" s="827"/>
      <c r="B22" s="675">
        <v>196</v>
      </c>
      <c r="C22" s="676">
        <v>92.54</v>
      </c>
      <c r="D22" s="829"/>
      <c r="E22" s="677">
        <f>ROUND(C22*D21,-1)</f>
        <v>15700</v>
      </c>
      <c r="F22" s="678">
        <f t="shared" ref="F22:F27" si="0">B22*E22</f>
        <v>3077200</v>
      </c>
      <c r="G22" s="831"/>
      <c r="H22" s="677">
        <f>ROUND(C22*G21,-1)</f>
        <v>15090</v>
      </c>
      <c r="I22" s="679">
        <f t="shared" ref="I22:I27" si="1">B22*H22</f>
        <v>2957640</v>
      </c>
      <c r="J22" s="680">
        <f t="shared" ref="J22:J27" si="2">E22-H22</f>
        <v>610</v>
      </c>
    </row>
    <row r="23" spans="1:10" ht="14.45" customHeight="1">
      <c r="A23" s="827"/>
      <c r="B23" s="675">
        <v>815</v>
      </c>
      <c r="C23" s="676">
        <v>109.07</v>
      </c>
      <c r="D23" s="829"/>
      <c r="E23" s="677">
        <f>ROUND(C23*D21,-1)</f>
        <v>18510</v>
      </c>
      <c r="F23" s="678">
        <f t="shared" si="0"/>
        <v>15085650</v>
      </c>
      <c r="G23" s="831"/>
      <c r="H23" s="677">
        <v>17790</v>
      </c>
      <c r="I23" s="679">
        <f t="shared" si="1"/>
        <v>14498850</v>
      </c>
      <c r="J23" s="680">
        <f t="shared" si="2"/>
        <v>720</v>
      </c>
    </row>
    <row r="24" spans="1:10" ht="14.45" customHeight="1">
      <c r="A24" s="827"/>
      <c r="B24" s="675">
        <v>68</v>
      </c>
      <c r="C24" s="676">
        <v>128.9</v>
      </c>
      <c r="D24" s="829"/>
      <c r="E24" s="677">
        <f>ROUND(C24*D21,-1)</f>
        <v>21880</v>
      </c>
      <c r="F24" s="678">
        <f t="shared" si="0"/>
        <v>1487840</v>
      </c>
      <c r="G24" s="831"/>
      <c r="H24" s="677">
        <f>ROUND(C24*G21,-1)</f>
        <v>21020</v>
      </c>
      <c r="I24" s="679">
        <f t="shared" si="1"/>
        <v>1429360</v>
      </c>
      <c r="J24" s="680">
        <f t="shared" si="2"/>
        <v>860</v>
      </c>
    </row>
    <row r="25" spans="1:10" ht="14.45" customHeight="1">
      <c r="A25" s="827"/>
      <c r="B25" s="675">
        <v>102</v>
      </c>
      <c r="C25" s="676">
        <v>158.63999999999999</v>
      </c>
      <c r="D25" s="829"/>
      <c r="E25" s="677">
        <f>ROUND(C25*D21,-1)</f>
        <v>26920</v>
      </c>
      <c r="F25" s="678">
        <f t="shared" si="0"/>
        <v>2745840</v>
      </c>
      <c r="G25" s="831"/>
      <c r="H25" s="677">
        <v>25880</v>
      </c>
      <c r="I25" s="679">
        <f t="shared" si="1"/>
        <v>2639760</v>
      </c>
      <c r="J25" s="680">
        <f t="shared" si="2"/>
        <v>1040</v>
      </c>
    </row>
    <row r="26" spans="1:10" ht="14.45" customHeight="1">
      <c r="A26" s="827"/>
      <c r="B26" s="675">
        <v>34</v>
      </c>
      <c r="C26" s="676">
        <v>188.39</v>
      </c>
      <c r="D26" s="829">
        <v>186.68</v>
      </c>
      <c r="E26" s="677">
        <f>ROUND(C26*D26,-1)</f>
        <v>35170</v>
      </c>
      <c r="F26" s="678">
        <f t="shared" si="0"/>
        <v>1195780</v>
      </c>
      <c r="G26" s="831">
        <v>180.06</v>
      </c>
      <c r="H26" s="677">
        <v>33930</v>
      </c>
      <c r="I26" s="679">
        <f t="shared" si="1"/>
        <v>1153620</v>
      </c>
      <c r="J26" s="680">
        <f t="shared" si="2"/>
        <v>1240</v>
      </c>
    </row>
    <row r="27" spans="1:10" ht="14.45" customHeight="1" thickBot="1">
      <c r="A27" s="827"/>
      <c r="B27" s="665">
        <v>34</v>
      </c>
      <c r="C27" s="681">
        <v>221.44</v>
      </c>
      <c r="D27" s="832"/>
      <c r="E27" s="682">
        <f>ROUND(C27*D26,-1)</f>
        <v>41340</v>
      </c>
      <c r="F27" s="683">
        <f t="shared" si="0"/>
        <v>1405560</v>
      </c>
      <c r="G27" s="833"/>
      <c r="H27" s="684">
        <v>39880</v>
      </c>
      <c r="I27" s="685">
        <f t="shared" si="1"/>
        <v>1355920</v>
      </c>
      <c r="J27" s="686">
        <f t="shared" si="2"/>
        <v>1460</v>
      </c>
    </row>
    <row r="28" spans="1:10" ht="14.45" customHeight="1" thickBot="1">
      <c r="A28" s="687" t="s">
        <v>788</v>
      </c>
      <c r="B28" s="688">
        <f>SUM(B21:B27)</f>
        <v>1507</v>
      </c>
      <c r="C28" s="689"/>
      <c r="D28" s="689"/>
      <c r="E28" s="689"/>
      <c r="F28" s="690">
        <f>SUM(F21:F27)</f>
        <v>28470550</v>
      </c>
      <c r="G28" s="706"/>
      <c r="H28" s="691"/>
      <c r="I28" s="692">
        <f>SUM(I21:I27)</f>
        <v>27373670</v>
      </c>
      <c r="J28" s="704">
        <f>F28-I28</f>
        <v>1096880</v>
      </c>
    </row>
    <row r="29" spans="1:10" ht="14.45" customHeight="1" thickTop="1">
      <c r="A29" s="693"/>
      <c r="B29" s="693"/>
      <c r="C29" s="693"/>
      <c r="D29" s="693"/>
      <c r="E29" s="693"/>
      <c r="F29" s="693"/>
      <c r="G29" s="693"/>
      <c r="H29" s="693"/>
      <c r="I29" s="694"/>
      <c r="J29" s="695"/>
    </row>
    <row r="30" spans="1:10" ht="14.45" customHeight="1" thickBot="1">
      <c r="A30" s="693"/>
      <c r="B30" s="693"/>
      <c r="C30" s="693"/>
      <c r="D30" s="693"/>
      <c r="E30" s="693"/>
      <c r="F30" s="693"/>
      <c r="G30" s="693"/>
      <c r="H30" s="693"/>
      <c r="I30" s="694"/>
      <c r="J30" s="695"/>
    </row>
    <row r="31" spans="1:10" ht="14.45" customHeight="1" thickTop="1">
      <c r="A31" s="820" t="s">
        <v>789</v>
      </c>
      <c r="B31" s="822" t="s">
        <v>790</v>
      </c>
      <c r="C31" s="822" t="s">
        <v>791</v>
      </c>
      <c r="D31" s="824" t="s">
        <v>792</v>
      </c>
      <c r="E31" s="824"/>
      <c r="F31" s="824"/>
      <c r="G31" s="824" t="s">
        <v>793</v>
      </c>
      <c r="H31" s="824"/>
      <c r="I31" s="824"/>
      <c r="J31" s="696" t="s">
        <v>794</v>
      </c>
    </row>
    <row r="32" spans="1:10" ht="14.45" customHeight="1" thickBot="1">
      <c r="A32" s="821"/>
      <c r="B32" s="823"/>
      <c r="C32" s="823"/>
      <c r="D32" s="661" t="s">
        <v>786</v>
      </c>
      <c r="E32" s="662" t="s">
        <v>784</v>
      </c>
      <c r="F32" s="662" t="s">
        <v>785</v>
      </c>
      <c r="G32" s="661" t="s">
        <v>786</v>
      </c>
      <c r="H32" s="662" t="s">
        <v>784</v>
      </c>
      <c r="I32" s="685" t="s">
        <v>785</v>
      </c>
      <c r="J32" s="697" t="s">
        <v>787</v>
      </c>
    </row>
    <row r="33" spans="1:10" ht="14.45" customHeight="1">
      <c r="A33" s="827" t="s">
        <v>795</v>
      </c>
      <c r="B33" s="668">
        <v>258</v>
      </c>
      <c r="C33" s="669">
        <v>79.319999999999993</v>
      </c>
      <c r="D33" s="828">
        <v>182.92</v>
      </c>
      <c r="E33" s="670">
        <f>ROUND(C33*D33,-1)</f>
        <v>14510</v>
      </c>
      <c r="F33" s="670">
        <f>B33*E33</f>
        <v>3743580</v>
      </c>
      <c r="G33" s="828">
        <v>117.28</v>
      </c>
      <c r="H33" s="670">
        <v>9300</v>
      </c>
      <c r="I33" s="698">
        <f>B33*H33</f>
        <v>2399400</v>
      </c>
      <c r="J33" s="699">
        <f>E33-H33</f>
        <v>5210</v>
      </c>
    </row>
    <row r="34" spans="1:10" ht="14.45" customHeight="1">
      <c r="A34" s="827"/>
      <c r="B34" s="675">
        <v>196</v>
      </c>
      <c r="C34" s="676">
        <v>92.54</v>
      </c>
      <c r="D34" s="829"/>
      <c r="E34" s="677">
        <f>ROUND(C34*D33,-1)</f>
        <v>16930</v>
      </c>
      <c r="F34" s="677">
        <f t="shared" ref="F34:F39" si="3">B34*E34</f>
        <v>3318280</v>
      </c>
      <c r="G34" s="829"/>
      <c r="H34" s="677">
        <v>10850</v>
      </c>
      <c r="I34" s="679">
        <f t="shared" ref="I34:I39" si="4">B34*H34</f>
        <v>2126600</v>
      </c>
      <c r="J34" s="700">
        <f t="shared" ref="J34:J39" si="5">E34-H34</f>
        <v>6080</v>
      </c>
    </row>
    <row r="35" spans="1:10" ht="14.45" customHeight="1">
      <c r="A35" s="827"/>
      <c r="B35" s="675">
        <v>815</v>
      </c>
      <c r="C35" s="676">
        <v>109.07</v>
      </c>
      <c r="D35" s="829"/>
      <c r="E35" s="677">
        <f>ROUND(C35*D33,-1)</f>
        <v>19950</v>
      </c>
      <c r="F35" s="677">
        <f t="shared" si="3"/>
        <v>16259250</v>
      </c>
      <c r="G35" s="829"/>
      <c r="H35" s="677">
        <v>12790</v>
      </c>
      <c r="I35" s="679">
        <f t="shared" si="4"/>
        <v>10423850</v>
      </c>
      <c r="J35" s="700">
        <f t="shared" si="5"/>
        <v>7160</v>
      </c>
    </row>
    <row r="36" spans="1:10" ht="14.45" customHeight="1">
      <c r="A36" s="827"/>
      <c r="B36" s="675">
        <v>68</v>
      </c>
      <c r="C36" s="676">
        <v>128.9</v>
      </c>
      <c r="D36" s="829"/>
      <c r="E36" s="677">
        <f>ROUND(C36*D33,-1)</f>
        <v>23580</v>
      </c>
      <c r="F36" s="677">
        <f t="shared" si="3"/>
        <v>1603440</v>
      </c>
      <c r="G36" s="829"/>
      <c r="H36" s="677">
        <v>15120</v>
      </c>
      <c r="I36" s="679">
        <f t="shared" si="4"/>
        <v>1028160</v>
      </c>
      <c r="J36" s="700">
        <f t="shared" si="5"/>
        <v>8460</v>
      </c>
    </row>
    <row r="37" spans="1:10" ht="14.45" customHeight="1">
      <c r="A37" s="827"/>
      <c r="B37" s="675">
        <v>102</v>
      </c>
      <c r="C37" s="676">
        <v>158.63999999999999</v>
      </c>
      <c r="D37" s="829"/>
      <c r="E37" s="677">
        <f>ROUND(C37*D33,-1)</f>
        <v>29020</v>
      </c>
      <c r="F37" s="677">
        <f t="shared" si="3"/>
        <v>2960040</v>
      </c>
      <c r="G37" s="829"/>
      <c r="H37" s="677">
        <v>18610</v>
      </c>
      <c r="I37" s="679">
        <f t="shared" si="4"/>
        <v>1898220</v>
      </c>
      <c r="J37" s="700">
        <f t="shared" si="5"/>
        <v>10410</v>
      </c>
    </row>
    <row r="38" spans="1:10" ht="14.45" customHeight="1">
      <c r="A38" s="827"/>
      <c r="B38" s="675">
        <v>34</v>
      </c>
      <c r="C38" s="676">
        <v>188.39</v>
      </c>
      <c r="D38" s="829">
        <v>201.21</v>
      </c>
      <c r="E38" s="677">
        <f>ROUND(C38*D38,-1)</f>
        <v>37910</v>
      </c>
      <c r="F38" s="677">
        <f t="shared" si="3"/>
        <v>1288940</v>
      </c>
      <c r="G38" s="829">
        <v>135.57</v>
      </c>
      <c r="H38" s="677">
        <v>25540</v>
      </c>
      <c r="I38" s="679">
        <f t="shared" si="4"/>
        <v>868360</v>
      </c>
      <c r="J38" s="700">
        <f t="shared" si="5"/>
        <v>12370</v>
      </c>
    </row>
    <row r="39" spans="1:10" ht="14.45" customHeight="1" thickBot="1">
      <c r="A39" s="827"/>
      <c r="B39" s="665">
        <v>34</v>
      </c>
      <c r="C39" s="681">
        <v>221.44</v>
      </c>
      <c r="D39" s="832"/>
      <c r="E39" s="682">
        <f>ROUND(C39*D38,-1)</f>
        <v>44560</v>
      </c>
      <c r="F39" s="682">
        <f t="shared" si="3"/>
        <v>1515040</v>
      </c>
      <c r="G39" s="832"/>
      <c r="H39" s="682">
        <v>30020</v>
      </c>
      <c r="I39" s="666">
        <f t="shared" si="4"/>
        <v>1020680</v>
      </c>
      <c r="J39" s="701">
        <f t="shared" si="5"/>
        <v>14540</v>
      </c>
    </row>
    <row r="40" spans="1:10" ht="14.45" customHeight="1" thickBot="1">
      <c r="A40" s="687" t="s">
        <v>788</v>
      </c>
      <c r="B40" s="688">
        <f>SUM(B33:B39)</f>
        <v>1507</v>
      </c>
      <c r="C40" s="689"/>
      <c r="D40" s="689"/>
      <c r="E40" s="689"/>
      <c r="F40" s="702">
        <f>SUM(F33:F39)</f>
        <v>30688570</v>
      </c>
      <c r="G40" s="689"/>
      <c r="H40" s="689"/>
      <c r="I40" s="703">
        <f>SUM(I33:I39)</f>
        <v>19765270</v>
      </c>
      <c r="J40" s="728">
        <f>F40-I40</f>
        <v>10923300</v>
      </c>
    </row>
    <row r="41" spans="1:10" ht="14.45" customHeight="1" thickTop="1" thickBot="1">
      <c r="I41" s="650"/>
    </row>
    <row r="42" spans="1:10" ht="14.45" customHeight="1" thickTop="1">
      <c r="A42" s="820" t="s">
        <v>789</v>
      </c>
      <c r="B42" s="822" t="s">
        <v>790</v>
      </c>
      <c r="C42" s="822" t="s">
        <v>791</v>
      </c>
      <c r="D42" s="824" t="s">
        <v>792</v>
      </c>
      <c r="E42" s="824"/>
      <c r="F42" s="824"/>
      <c r="G42" s="824" t="s">
        <v>793</v>
      </c>
      <c r="H42" s="824"/>
      <c r="I42" s="824"/>
      <c r="J42" s="696" t="s">
        <v>794</v>
      </c>
    </row>
    <row r="43" spans="1:10" ht="14.45" customHeight="1" thickBot="1">
      <c r="A43" s="821"/>
      <c r="B43" s="823"/>
      <c r="C43" s="823"/>
      <c r="D43" s="661" t="s">
        <v>786</v>
      </c>
      <c r="E43" s="662" t="s">
        <v>784</v>
      </c>
      <c r="F43" s="662" t="s">
        <v>785</v>
      </c>
      <c r="G43" s="661" t="s">
        <v>786</v>
      </c>
      <c r="H43" s="662" t="s">
        <v>784</v>
      </c>
      <c r="I43" s="685" t="s">
        <v>785</v>
      </c>
      <c r="J43" s="697" t="s">
        <v>787</v>
      </c>
    </row>
    <row r="44" spans="1:10" ht="14.45" customHeight="1">
      <c r="A44" s="827" t="s">
        <v>796</v>
      </c>
      <c r="B44" s="668">
        <v>258</v>
      </c>
      <c r="C44" s="669">
        <v>79.319999999999993</v>
      </c>
      <c r="D44" s="834">
        <v>46.62</v>
      </c>
      <c r="E44" s="670">
        <f>ROUND(C44*D44,-1)</f>
        <v>3700</v>
      </c>
      <c r="F44" s="670">
        <f>B44*E44</f>
        <v>954600</v>
      </c>
      <c r="G44" s="834">
        <v>9.41</v>
      </c>
      <c r="H44" s="670">
        <f>ROUND(C44*G44,-1)</f>
        <v>750</v>
      </c>
      <c r="I44" s="698">
        <f>B44*H44</f>
        <v>193500</v>
      </c>
      <c r="J44" s="699">
        <f>E44-H44</f>
        <v>2950</v>
      </c>
    </row>
    <row r="45" spans="1:10" ht="14.45" customHeight="1">
      <c r="A45" s="827"/>
      <c r="B45" s="675">
        <v>196</v>
      </c>
      <c r="C45" s="676">
        <v>92.54</v>
      </c>
      <c r="D45" s="835"/>
      <c r="E45" s="677">
        <f>ROUND(C45*D44,-1)</f>
        <v>4310</v>
      </c>
      <c r="F45" s="677">
        <f t="shared" ref="F45:F50" si="6">B45*E45</f>
        <v>844760</v>
      </c>
      <c r="G45" s="835"/>
      <c r="H45" s="677">
        <f>ROUND(C45*G44,-1)</f>
        <v>870</v>
      </c>
      <c r="I45" s="679">
        <f t="shared" ref="I45:I50" si="7">B45*H45</f>
        <v>170520</v>
      </c>
      <c r="J45" s="700">
        <f t="shared" ref="J45:J50" si="8">E45-H45</f>
        <v>3440</v>
      </c>
    </row>
    <row r="46" spans="1:10" ht="14.45" customHeight="1">
      <c r="A46" s="827"/>
      <c r="B46" s="675">
        <v>815</v>
      </c>
      <c r="C46" s="676">
        <v>109.07</v>
      </c>
      <c r="D46" s="835"/>
      <c r="E46" s="677">
        <f>ROUND(C46*D44,-1)</f>
        <v>5080</v>
      </c>
      <c r="F46" s="677">
        <f t="shared" si="6"/>
        <v>4140200</v>
      </c>
      <c r="G46" s="835"/>
      <c r="H46" s="677">
        <f>ROUND(C46*G44,-1)</f>
        <v>1030</v>
      </c>
      <c r="I46" s="679">
        <f t="shared" si="7"/>
        <v>839450</v>
      </c>
      <c r="J46" s="700">
        <f t="shared" si="8"/>
        <v>4050</v>
      </c>
    </row>
    <row r="47" spans="1:10" ht="14.45" customHeight="1">
      <c r="A47" s="827"/>
      <c r="B47" s="675">
        <v>68</v>
      </c>
      <c r="C47" s="676">
        <v>128.9</v>
      </c>
      <c r="D47" s="835"/>
      <c r="E47" s="677">
        <f>ROUND(C47*D44,-1)</f>
        <v>6010</v>
      </c>
      <c r="F47" s="677">
        <f t="shared" si="6"/>
        <v>408680</v>
      </c>
      <c r="G47" s="835"/>
      <c r="H47" s="677">
        <f>ROUND(C47*G44,-1)</f>
        <v>1210</v>
      </c>
      <c r="I47" s="679">
        <f t="shared" si="7"/>
        <v>82280</v>
      </c>
      <c r="J47" s="700">
        <f t="shared" si="8"/>
        <v>4800</v>
      </c>
    </row>
    <row r="48" spans="1:10" ht="14.45" customHeight="1">
      <c r="A48" s="827"/>
      <c r="B48" s="675">
        <v>102</v>
      </c>
      <c r="C48" s="676">
        <v>158.63999999999999</v>
      </c>
      <c r="D48" s="835"/>
      <c r="E48" s="677">
        <f>ROUND(C48*D44,-1)</f>
        <v>7400</v>
      </c>
      <c r="F48" s="677">
        <f t="shared" si="6"/>
        <v>754800</v>
      </c>
      <c r="G48" s="835"/>
      <c r="H48" s="677">
        <f>ROUND(C48*G44,-1)</f>
        <v>1490</v>
      </c>
      <c r="I48" s="679">
        <f t="shared" si="7"/>
        <v>151980</v>
      </c>
      <c r="J48" s="700">
        <f t="shared" si="8"/>
        <v>5910</v>
      </c>
    </row>
    <row r="49" spans="1:10" ht="14.45" customHeight="1">
      <c r="A49" s="827"/>
      <c r="B49" s="675">
        <v>34</v>
      </c>
      <c r="C49" s="676">
        <v>188.39</v>
      </c>
      <c r="D49" s="835"/>
      <c r="E49" s="677">
        <f>ROUND(C49*D44,-1)</f>
        <v>8780</v>
      </c>
      <c r="F49" s="677">
        <f t="shared" si="6"/>
        <v>298520</v>
      </c>
      <c r="G49" s="835"/>
      <c r="H49" s="677">
        <f>ROUND(C49*G44,-1)</f>
        <v>1770</v>
      </c>
      <c r="I49" s="679">
        <f t="shared" si="7"/>
        <v>60180</v>
      </c>
      <c r="J49" s="700">
        <f t="shared" si="8"/>
        <v>7010</v>
      </c>
    </row>
    <row r="50" spans="1:10" ht="14.45" customHeight="1" thickBot="1">
      <c r="A50" s="827"/>
      <c r="B50" s="665">
        <v>34</v>
      </c>
      <c r="C50" s="681">
        <v>221.44</v>
      </c>
      <c r="D50" s="836"/>
      <c r="E50" s="682">
        <f>ROUND(C50*D44,-1)</f>
        <v>10320</v>
      </c>
      <c r="F50" s="682">
        <f t="shared" si="6"/>
        <v>350880</v>
      </c>
      <c r="G50" s="836"/>
      <c r="H50" s="677">
        <f>ROUND(C50*G44,-1)</f>
        <v>2080</v>
      </c>
      <c r="I50" s="666">
        <f t="shared" si="7"/>
        <v>70720</v>
      </c>
      <c r="J50" s="701">
        <f t="shared" si="8"/>
        <v>8240</v>
      </c>
    </row>
    <row r="51" spans="1:10" ht="14.45" customHeight="1" thickBot="1">
      <c r="A51" s="687" t="s">
        <v>788</v>
      </c>
      <c r="B51" s="688">
        <f>SUM(B44:B50)</f>
        <v>1507</v>
      </c>
      <c r="C51" s="689"/>
      <c r="D51" s="689"/>
      <c r="E51" s="689"/>
      <c r="F51" s="702">
        <f>SUM(F44:F50)</f>
        <v>7752440</v>
      </c>
      <c r="G51" s="689"/>
      <c r="H51" s="689"/>
      <c r="I51" s="703">
        <f>SUM(I44:I50)</f>
        <v>1568630</v>
      </c>
      <c r="J51" s="705">
        <f>F51-I51</f>
        <v>6183810</v>
      </c>
    </row>
    <row r="52" spans="1:10" ht="14.25" thickTop="1">
      <c r="I52" s="650"/>
    </row>
  </sheetData>
  <mergeCells count="50">
    <mergeCell ref="A44:A50"/>
    <mergeCell ref="D44:D50"/>
    <mergeCell ref="G44:G50"/>
    <mergeCell ref="A33:A39"/>
    <mergeCell ref="D33:D37"/>
    <mergeCell ref="G33:G37"/>
    <mergeCell ref="D38:D39"/>
    <mergeCell ref="G38:G39"/>
    <mergeCell ref="A42:A43"/>
    <mergeCell ref="B42:B43"/>
    <mergeCell ref="C42:C43"/>
    <mergeCell ref="D42:F42"/>
    <mergeCell ref="G42:I42"/>
    <mergeCell ref="A21:A27"/>
    <mergeCell ref="D21:D25"/>
    <mergeCell ref="G21:G25"/>
    <mergeCell ref="D26:D27"/>
    <mergeCell ref="G26:G27"/>
    <mergeCell ref="A31:A32"/>
    <mergeCell ref="B31:B32"/>
    <mergeCell ref="C31:C32"/>
    <mergeCell ref="D31:F31"/>
    <mergeCell ref="G31:I31"/>
    <mergeCell ref="A15:D15"/>
    <mergeCell ref="E15:G15"/>
    <mergeCell ref="H15:J15"/>
    <mergeCell ref="A17:I17"/>
    <mergeCell ref="A19:A20"/>
    <mergeCell ref="B19:B20"/>
    <mergeCell ref="C19:C20"/>
    <mergeCell ref="D19:F19"/>
    <mergeCell ref="G19:I19"/>
    <mergeCell ref="A2:I2"/>
    <mergeCell ref="A9:I9"/>
    <mergeCell ref="A10:D10"/>
    <mergeCell ref="E10:G10"/>
    <mergeCell ref="H10:J10"/>
    <mergeCell ref="C14:D14"/>
    <mergeCell ref="E14:G14"/>
    <mergeCell ref="H14:J14"/>
    <mergeCell ref="A13:B14"/>
    <mergeCell ref="E11:G11"/>
    <mergeCell ref="H11:J11"/>
    <mergeCell ref="A11:D11"/>
    <mergeCell ref="A12:D12"/>
    <mergeCell ref="E12:G12"/>
    <mergeCell ref="H12:J12"/>
    <mergeCell ref="C13:D13"/>
    <mergeCell ref="E13:G13"/>
    <mergeCell ref="H13:J13"/>
  </mergeCells>
  <phoneticPr fontId="2" type="noConversion"/>
  <pageMargins left="0.24" right="0.2" top="0.42" bottom="0.2" header="0.3" footer="0.2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P53"/>
  <sheetViews>
    <sheetView zoomScale="124" zoomScaleNormal="124" zoomScaleSheetLayoutView="100" workbookViewId="0">
      <selection sqref="A1:N27"/>
    </sheetView>
  </sheetViews>
  <sheetFormatPr defaultColWidth="9.77734375" defaultRowHeight="13.9" customHeight="1"/>
  <cols>
    <col min="1" max="2" width="4.44140625" style="62" customWidth="1"/>
    <col min="3" max="3" width="9.88671875" style="62" customWidth="1"/>
    <col min="4" max="4" width="14" style="62" customWidth="1"/>
    <col min="5" max="5" width="7.5546875" style="62" customWidth="1"/>
    <col min="6" max="6" width="6.21875" style="62" customWidth="1"/>
    <col min="7" max="7" width="3.77734375" style="62" customWidth="1"/>
    <col min="8" max="8" width="7.109375" style="62" customWidth="1"/>
    <col min="9" max="9" width="2.77734375" style="62" customWidth="1"/>
    <col min="10" max="10" width="2.88671875" style="62" customWidth="1"/>
    <col min="11" max="11" width="3.33203125" style="62" customWidth="1"/>
    <col min="12" max="12" width="3.77734375" style="62" customWidth="1"/>
    <col min="13" max="13" width="7.44140625" style="62" customWidth="1"/>
    <col min="14" max="14" width="10.109375" style="62" customWidth="1"/>
    <col min="15" max="15" width="11.77734375" style="182" customWidth="1"/>
    <col min="16" max="16" width="11.5546875" style="169" customWidth="1"/>
    <col min="17" max="17" width="9.33203125" style="169" customWidth="1"/>
    <col min="18" max="18" width="13.77734375" style="169" customWidth="1"/>
    <col min="19" max="19" width="9.109375" style="169" customWidth="1"/>
    <col min="20" max="20" width="6.77734375" style="169" customWidth="1"/>
    <col min="21" max="21" width="6.21875" style="169" customWidth="1"/>
    <col min="22" max="22" width="5.88671875" style="169" customWidth="1"/>
    <col min="23" max="23" width="1.5546875" style="169" customWidth="1"/>
    <col min="24" max="24" width="9" style="158" bestFit="1" customWidth="1"/>
    <col min="25" max="25" width="12.44140625" style="158" customWidth="1"/>
    <col min="26" max="27" width="9.77734375" style="158"/>
    <col min="28" max="29" width="9.77734375" style="170"/>
    <col min="30" max="32" width="9.77734375" style="171"/>
    <col min="33" max="16384" width="9.77734375" style="62"/>
  </cols>
  <sheetData>
    <row r="1" spans="1:32" ht="29.45" customHeight="1">
      <c r="A1" s="64" t="s">
        <v>54</v>
      </c>
      <c r="B1" s="65"/>
      <c r="C1" s="65"/>
      <c r="D1" s="66"/>
      <c r="E1" s="65"/>
      <c r="F1" s="65"/>
      <c r="G1" s="65"/>
      <c r="H1" s="65"/>
      <c r="I1" s="67"/>
      <c r="J1" s="67"/>
      <c r="K1" s="67"/>
      <c r="L1" s="67"/>
      <c r="M1" s="67"/>
      <c r="N1" s="67"/>
    </row>
    <row r="2" spans="1:32" ht="15" customHeight="1">
      <c r="A2" s="865" t="s">
        <v>53</v>
      </c>
      <c r="B2" s="865"/>
      <c r="C2" s="865"/>
      <c r="D2" s="837" t="s">
        <v>52</v>
      </c>
      <c r="E2" s="838"/>
      <c r="F2" s="838"/>
      <c r="G2" s="838"/>
      <c r="H2" s="838"/>
      <c r="I2" s="838"/>
      <c r="J2" s="839"/>
      <c r="K2" s="865" t="s">
        <v>51</v>
      </c>
      <c r="L2" s="865"/>
      <c r="M2" s="865"/>
      <c r="N2" s="865" t="s">
        <v>42</v>
      </c>
      <c r="O2" s="183"/>
    </row>
    <row r="3" spans="1:32" ht="15" customHeight="1" thickBot="1">
      <c r="A3" s="848"/>
      <c r="B3" s="848"/>
      <c r="C3" s="848"/>
      <c r="D3" s="243">
        <v>6</v>
      </c>
      <c r="E3" s="928">
        <v>7</v>
      </c>
      <c r="F3" s="929"/>
      <c r="G3" s="930"/>
      <c r="H3" s="888" t="s">
        <v>164</v>
      </c>
      <c r="I3" s="889"/>
      <c r="J3" s="890"/>
      <c r="K3" s="848"/>
      <c r="L3" s="848"/>
      <c r="M3" s="848"/>
      <c r="N3" s="848"/>
      <c r="O3" s="183"/>
    </row>
    <row r="4" spans="1:32" ht="15" customHeight="1" thickTop="1">
      <c r="A4" s="923" t="s">
        <v>165</v>
      </c>
      <c r="B4" s="923"/>
      <c r="C4" s="923"/>
      <c r="D4" s="71">
        <v>31357837</v>
      </c>
      <c r="E4" s="931">
        <v>32246147</v>
      </c>
      <c r="F4" s="932"/>
      <c r="G4" s="933"/>
      <c r="H4" s="924">
        <f t="shared" ref="H4:H10" si="0">E4-D4</f>
        <v>888310</v>
      </c>
      <c r="I4" s="924"/>
      <c r="J4" s="924"/>
      <c r="K4" s="934">
        <v>32243750</v>
      </c>
      <c r="L4" s="934"/>
      <c r="M4" s="934"/>
      <c r="N4" s="72">
        <f>K4-E4</f>
        <v>-2397</v>
      </c>
      <c r="O4"/>
      <c r="P4" s="165"/>
      <c r="Q4" s="159"/>
    </row>
    <row r="5" spans="1:32" ht="15" customHeight="1">
      <c r="A5" s="904" t="s">
        <v>166</v>
      </c>
      <c r="B5" s="904"/>
      <c r="C5" s="904"/>
      <c r="D5" s="74">
        <v>27378459</v>
      </c>
      <c r="E5" s="844">
        <v>27370699</v>
      </c>
      <c r="F5" s="858"/>
      <c r="G5" s="859"/>
      <c r="H5" s="905">
        <f t="shared" si="0"/>
        <v>-7760</v>
      </c>
      <c r="I5" s="905"/>
      <c r="J5" s="905"/>
      <c r="K5" s="917">
        <v>27371970</v>
      </c>
      <c r="L5" s="917"/>
      <c r="M5" s="917"/>
      <c r="N5" s="75">
        <f t="shared" ref="N5:N14" si="1">K5-E5</f>
        <v>1271</v>
      </c>
      <c r="O5" s="184"/>
      <c r="P5" s="201"/>
    </row>
    <row r="6" spans="1:32" ht="15" customHeight="1">
      <c r="A6" s="904" t="s">
        <v>167</v>
      </c>
      <c r="B6" s="904"/>
      <c r="C6" s="904"/>
      <c r="D6" s="74">
        <v>20007066</v>
      </c>
      <c r="E6" s="844">
        <v>19767066</v>
      </c>
      <c r="F6" s="858"/>
      <c r="G6" s="859"/>
      <c r="H6" s="905">
        <f t="shared" si="0"/>
        <v>-240000</v>
      </c>
      <c r="I6" s="905"/>
      <c r="J6" s="905"/>
      <c r="K6" s="917">
        <v>19765270</v>
      </c>
      <c r="L6" s="917"/>
      <c r="M6" s="917"/>
      <c r="N6" s="75">
        <f t="shared" si="1"/>
        <v>-1796</v>
      </c>
      <c r="O6" s="185"/>
      <c r="P6" s="160"/>
    </row>
    <row r="7" spans="1:32" ht="15" customHeight="1">
      <c r="A7" s="904" t="s">
        <v>168</v>
      </c>
      <c r="B7" s="904"/>
      <c r="C7" s="904"/>
      <c r="D7" s="74">
        <v>540000</v>
      </c>
      <c r="E7" s="844">
        <v>540000</v>
      </c>
      <c r="F7" s="858"/>
      <c r="G7" s="859"/>
      <c r="H7" s="905">
        <f t="shared" si="0"/>
        <v>0</v>
      </c>
      <c r="I7" s="905"/>
      <c r="J7" s="905"/>
      <c r="K7" s="917">
        <v>537950</v>
      </c>
      <c r="L7" s="917"/>
      <c r="M7" s="917"/>
      <c r="N7" s="75">
        <f t="shared" si="1"/>
        <v>-2050</v>
      </c>
      <c r="O7" s="73"/>
      <c r="P7" s="201"/>
      <c r="Q7" s="160"/>
    </row>
    <row r="8" spans="1:32" ht="15" customHeight="1">
      <c r="A8" s="904" t="s">
        <v>169</v>
      </c>
      <c r="B8" s="904"/>
      <c r="C8" s="904"/>
      <c r="D8" s="74">
        <v>2479400</v>
      </c>
      <c r="E8" s="844">
        <v>2479400</v>
      </c>
      <c r="F8" s="858"/>
      <c r="G8" s="859"/>
      <c r="H8" s="905">
        <f t="shared" si="0"/>
        <v>0</v>
      </c>
      <c r="I8" s="905"/>
      <c r="J8" s="905"/>
      <c r="K8" s="917">
        <v>2482390</v>
      </c>
      <c r="L8" s="917"/>
      <c r="M8" s="917"/>
      <c r="N8" s="75">
        <f t="shared" si="1"/>
        <v>2990</v>
      </c>
      <c r="O8" s="73"/>
      <c r="P8" s="201"/>
      <c r="Q8" s="160"/>
    </row>
    <row r="9" spans="1:32" s="136" customFormat="1" ht="15" customHeight="1">
      <c r="A9" s="914" t="s">
        <v>170</v>
      </c>
      <c r="B9" s="915"/>
      <c r="C9" s="916"/>
      <c r="D9" s="74">
        <v>605000</v>
      </c>
      <c r="E9" s="844">
        <v>605000</v>
      </c>
      <c r="F9" s="845"/>
      <c r="G9" s="846"/>
      <c r="H9" s="841">
        <f t="shared" si="0"/>
        <v>0</v>
      </c>
      <c r="I9" s="842"/>
      <c r="J9" s="843"/>
      <c r="K9" s="844">
        <v>609580</v>
      </c>
      <c r="L9" s="845"/>
      <c r="M9" s="846"/>
      <c r="N9" s="75">
        <f t="shared" si="1"/>
        <v>4580</v>
      </c>
      <c r="O9" s="73"/>
      <c r="P9" s="201"/>
      <c r="Q9" s="160"/>
      <c r="R9" s="169"/>
      <c r="S9" s="169"/>
      <c r="T9" s="169"/>
      <c r="U9" s="169"/>
      <c r="V9" s="169"/>
      <c r="W9" s="169"/>
      <c r="X9" s="158"/>
      <c r="Y9" s="158"/>
      <c r="Z9" s="158"/>
      <c r="AA9" s="158"/>
      <c r="AB9" s="170"/>
      <c r="AC9" s="170"/>
      <c r="AD9" s="171"/>
      <c r="AE9" s="171"/>
      <c r="AF9" s="171"/>
    </row>
    <row r="10" spans="1:32" ht="15" customHeight="1">
      <c r="A10" s="904" t="s">
        <v>171</v>
      </c>
      <c r="B10" s="904"/>
      <c r="C10" s="904"/>
      <c r="D10" s="74">
        <v>1625365</v>
      </c>
      <c r="E10" s="844">
        <v>1566125</v>
      </c>
      <c r="F10" s="858"/>
      <c r="G10" s="859"/>
      <c r="H10" s="905">
        <f t="shared" si="0"/>
        <v>-59240</v>
      </c>
      <c r="I10" s="905"/>
      <c r="J10" s="905"/>
      <c r="K10" s="917">
        <v>1568630</v>
      </c>
      <c r="L10" s="917"/>
      <c r="M10" s="917"/>
      <c r="N10" s="75">
        <f t="shared" si="1"/>
        <v>2505</v>
      </c>
      <c r="O10" s="73"/>
      <c r="P10" s="201"/>
      <c r="Q10" s="160"/>
    </row>
    <row r="11" spans="1:32" ht="15" customHeight="1">
      <c r="A11" s="904" t="s">
        <v>172</v>
      </c>
      <c r="B11" s="904"/>
      <c r="C11" s="904"/>
      <c r="D11" s="74">
        <v>19966270</v>
      </c>
      <c r="E11" s="844">
        <v>19966270</v>
      </c>
      <c r="F11" s="858"/>
      <c r="G11" s="859"/>
      <c r="H11" s="905">
        <f t="shared" ref="H11:H26" si="2">E11-D11</f>
        <v>0</v>
      </c>
      <c r="I11" s="905"/>
      <c r="J11" s="905"/>
      <c r="K11" s="917">
        <v>19966270</v>
      </c>
      <c r="L11" s="917"/>
      <c r="M11" s="917"/>
      <c r="N11" s="75">
        <f t="shared" si="1"/>
        <v>0</v>
      </c>
      <c r="O11" s="73"/>
      <c r="P11" s="201"/>
      <c r="Q11" s="160"/>
    </row>
    <row r="12" spans="1:32" ht="15" customHeight="1">
      <c r="A12" s="914" t="s">
        <v>173</v>
      </c>
      <c r="B12" s="915"/>
      <c r="C12" s="916"/>
      <c r="D12" s="74">
        <v>1207840</v>
      </c>
      <c r="E12" s="844">
        <v>1207840</v>
      </c>
      <c r="F12" s="858"/>
      <c r="G12" s="859"/>
      <c r="H12" s="905">
        <f t="shared" si="2"/>
        <v>0</v>
      </c>
      <c r="I12" s="905"/>
      <c r="J12" s="905"/>
      <c r="K12" s="917">
        <v>1207350</v>
      </c>
      <c r="L12" s="917"/>
      <c r="M12" s="917"/>
      <c r="N12" s="75">
        <f t="shared" si="1"/>
        <v>-490</v>
      </c>
      <c r="O12" s="73"/>
      <c r="P12" s="201"/>
      <c r="Q12" s="160"/>
    </row>
    <row r="13" spans="1:32" ht="15" customHeight="1">
      <c r="A13" s="904" t="s">
        <v>174</v>
      </c>
      <c r="B13" s="904"/>
      <c r="C13" s="904"/>
      <c r="D13" s="76">
        <v>1520750</v>
      </c>
      <c r="E13" s="844">
        <v>1520750</v>
      </c>
      <c r="F13" s="858"/>
      <c r="G13" s="859"/>
      <c r="H13" s="905">
        <f t="shared" si="2"/>
        <v>0</v>
      </c>
      <c r="I13" s="905"/>
      <c r="J13" s="905"/>
      <c r="K13" s="917">
        <v>1522660</v>
      </c>
      <c r="L13" s="917"/>
      <c r="M13" s="917"/>
      <c r="N13" s="75">
        <f t="shared" si="1"/>
        <v>1910</v>
      </c>
      <c r="O13" s="281"/>
    </row>
    <row r="14" spans="1:32" ht="15" customHeight="1">
      <c r="A14" s="904" t="s">
        <v>175</v>
      </c>
      <c r="B14" s="904"/>
      <c r="C14" s="904"/>
      <c r="D14" s="74">
        <v>2593920</v>
      </c>
      <c r="E14" s="844">
        <v>2924100</v>
      </c>
      <c r="F14" s="858"/>
      <c r="G14" s="859"/>
      <c r="H14" s="905">
        <f t="shared" si="2"/>
        <v>330180</v>
      </c>
      <c r="I14" s="905"/>
      <c r="J14" s="905"/>
      <c r="K14" s="917">
        <v>2924100</v>
      </c>
      <c r="L14" s="917"/>
      <c r="M14" s="917"/>
      <c r="N14" s="75">
        <f t="shared" si="1"/>
        <v>0</v>
      </c>
      <c r="O14" s="281"/>
      <c r="P14" s="201"/>
      <c r="Q14" s="160"/>
    </row>
    <row r="15" spans="1:32" ht="15" customHeight="1">
      <c r="A15" s="904" t="s">
        <v>176</v>
      </c>
      <c r="B15" s="904"/>
      <c r="C15" s="904"/>
      <c r="D15" s="76">
        <v>1700000</v>
      </c>
      <c r="E15" s="844">
        <v>1450000</v>
      </c>
      <c r="F15" s="858"/>
      <c r="G15" s="859"/>
      <c r="H15" s="905">
        <f t="shared" si="2"/>
        <v>-250000</v>
      </c>
      <c r="I15" s="905"/>
      <c r="J15" s="905"/>
      <c r="K15" s="917">
        <v>1449330</v>
      </c>
      <c r="L15" s="917"/>
      <c r="M15" s="917"/>
      <c r="N15" s="75">
        <f>K15-E15</f>
        <v>-670</v>
      </c>
      <c r="O15" s="281"/>
      <c r="U15" s="157"/>
    </row>
    <row r="16" spans="1:32" ht="15" customHeight="1">
      <c r="A16" s="908" t="s">
        <v>812</v>
      </c>
      <c r="B16" s="909"/>
      <c r="C16" s="77" t="s">
        <v>94</v>
      </c>
      <c r="D16" s="78">
        <v>15170640</v>
      </c>
      <c r="E16" s="844">
        <v>15783720</v>
      </c>
      <c r="F16" s="858"/>
      <c r="G16" s="859"/>
      <c r="H16" s="905">
        <f t="shared" si="2"/>
        <v>613080</v>
      </c>
      <c r="I16" s="905"/>
      <c r="J16" s="905"/>
      <c r="K16" s="844">
        <v>15783070</v>
      </c>
      <c r="L16" s="858"/>
      <c r="M16" s="859"/>
      <c r="N16" s="925" t="s">
        <v>95</v>
      </c>
      <c r="O16" s="282"/>
      <c r="P16" s="201"/>
      <c r="Q16" s="157"/>
      <c r="U16" s="157"/>
    </row>
    <row r="17" spans="1:42" ht="15" customHeight="1">
      <c r="A17" s="910"/>
      <c r="B17" s="911"/>
      <c r="C17" s="77" t="s">
        <v>56</v>
      </c>
      <c r="D17" s="78">
        <v>15910950</v>
      </c>
      <c r="E17" s="844">
        <v>16559400</v>
      </c>
      <c r="F17" s="858"/>
      <c r="G17" s="859"/>
      <c r="H17" s="905">
        <f t="shared" si="2"/>
        <v>648450</v>
      </c>
      <c r="I17" s="905"/>
      <c r="J17" s="905"/>
      <c r="K17" s="844">
        <v>16559820</v>
      </c>
      <c r="L17" s="858"/>
      <c r="M17" s="859"/>
      <c r="N17" s="926"/>
      <c r="O17" s="282"/>
      <c r="P17" s="201"/>
      <c r="Q17" s="157"/>
      <c r="U17" s="157"/>
    </row>
    <row r="18" spans="1:42" ht="15" customHeight="1">
      <c r="A18" s="910"/>
      <c r="B18" s="911"/>
      <c r="C18" s="77" t="s">
        <v>50</v>
      </c>
      <c r="D18" s="78">
        <v>2864540</v>
      </c>
      <c r="E18" s="844">
        <v>2981290</v>
      </c>
      <c r="F18" s="858"/>
      <c r="G18" s="859"/>
      <c r="H18" s="905">
        <f t="shared" si="2"/>
        <v>116750</v>
      </c>
      <c r="I18" s="905"/>
      <c r="J18" s="905"/>
      <c r="K18" s="844">
        <v>2980670</v>
      </c>
      <c r="L18" s="858"/>
      <c r="M18" s="859"/>
      <c r="N18" s="927"/>
      <c r="O18" s="282"/>
      <c r="P18" s="201"/>
      <c r="Q18" s="157"/>
      <c r="U18" s="157"/>
    </row>
    <row r="19" spans="1:42" ht="15" customHeight="1">
      <c r="A19" s="910"/>
      <c r="B19" s="911"/>
      <c r="C19" s="77" t="s">
        <v>96</v>
      </c>
      <c r="D19" s="79">
        <v>-329430</v>
      </c>
      <c r="E19" s="844">
        <v>-329430</v>
      </c>
      <c r="F19" s="858"/>
      <c r="G19" s="859"/>
      <c r="H19" s="905">
        <f t="shared" si="2"/>
        <v>0</v>
      </c>
      <c r="I19" s="905"/>
      <c r="J19" s="905"/>
      <c r="K19" s="867">
        <v>-329430</v>
      </c>
      <c r="L19" s="906"/>
      <c r="M19" s="907"/>
      <c r="N19" s="568" t="s">
        <v>843</v>
      </c>
      <c r="O19" s="283"/>
      <c r="P19" s="201"/>
      <c r="Q19" s="157"/>
      <c r="U19" s="157"/>
    </row>
    <row r="20" spans="1:42" ht="15" customHeight="1">
      <c r="A20" s="912"/>
      <c r="B20" s="913"/>
      <c r="C20" s="80" t="s">
        <v>48</v>
      </c>
      <c r="D20" s="76">
        <f>SUM(D16:D19)</f>
        <v>33616700</v>
      </c>
      <c r="E20" s="844">
        <f>SUM(E16:E19)</f>
        <v>34994980</v>
      </c>
      <c r="F20" s="858"/>
      <c r="G20" s="859"/>
      <c r="H20" s="867">
        <f t="shared" si="2"/>
        <v>1378280</v>
      </c>
      <c r="I20" s="868"/>
      <c r="J20" s="869"/>
      <c r="K20" s="867">
        <f>SUM(K16:K19)</f>
        <v>34994130</v>
      </c>
      <c r="L20" s="906"/>
      <c r="M20" s="907"/>
      <c r="N20" s="81">
        <f t="shared" ref="N20:N26" si="3">K20-E20</f>
        <v>-850</v>
      </c>
      <c r="O20" s="282">
        <v>26435000</v>
      </c>
    </row>
    <row r="21" spans="1:42" ht="15" customHeight="1">
      <c r="A21" s="908" t="s">
        <v>813</v>
      </c>
      <c r="B21" s="918"/>
      <c r="C21" s="82" t="s">
        <v>72</v>
      </c>
      <c r="D21" s="83">
        <v>39644020</v>
      </c>
      <c r="E21" s="900">
        <v>41019420</v>
      </c>
      <c r="F21" s="901"/>
      <c r="G21" s="902"/>
      <c r="H21" s="867">
        <f t="shared" si="2"/>
        <v>1375400</v>
      </c>
      <c r="I21" s="868"/>
      <c r="J21" s="869"/>
      <c r="K21" s="903">
        <v>41019420</v>
      </c>
      <c r="L21" s="903"/>
      <c r="M21" s="903"/>
      <c r="N21" s="81">
        <f t="shared" si="3"/>
        <v>0</v>
      </c>
      <c r="O21" s="283"/>
    </row>
    <row r="22" spans="1:42" ht="15" customHeight="1">
      <c r="A22" s="910"/>
      <c r="B22" s="919"/>
      <c r="C22" s="84" t="s">
        <v>625</v>
      </c>
      <c r="D22" s="74">
        <v>2309350</v>
      </c>
      <c r="E22" s="900">
        <v>2423400</v>
      </c>
      <c r="F22" s="901"/>
      <c r="G22" s="902"/>
      <c r="H22" s="867">
        <f t="shared" si="2"/>
        <v>114050</v>
      </c>
      <c r="I22" s="868"/>
      <c r="J22" s="869"/>
      <c r="K22" s="903">
        <v>2423400</v>
      </c>
      <c r="L22" s="903"/>
      <c r="M22" s="903"/>
      <c r="N22" s="81">
        <f t="shared" si="3"/>
        <v>0</v>
      </c>
      <c r="O22" s="284"/>
      <c r="P22" s="173">
        <f>SUM(E21:G25)</f>
        <v>66853560</v>
      </c>
      <c r="Q22" s="160"/>
    </row>
    <row r="23" spans="1:42" ht="15" customHeight="1">
      <c r="A23" s="910"/>
      <c r="B23" s="919"/>
      <c r="C23" s="85" t="s">
        <v>40</v>
      </c>
      <c r="D23" s="74">
        <v>2662060</v>
      </c>
      <c r="E23" s="900">
        <v>2706460</v>
      </c>
      <c r="F23" s="901"/>
      <c r="G23" s="902"/>
      <c r="H23" s="867">
        <f t="shared" si="2"/>
        <v>44400</v>
      </c>
      <c r="I23" s="868"/>
      <c r="J23" s="869"/>
      <c r="K23" s="903">
        <v>2706460</v>
      </c>
      <c r="L23" s="903"/>
      <c r="M23" s="903"/>
      <c r="N23" s="81">
        <f t="shared" si="3"/>
        <v>0</v>
      </c>
      <c r="O23" s="285"/>
      <c r="P23" s="201"/>
      <c r="Q23" s="160"/>
    </row>
    <row r="24" spans="1:42" ht="15" customHeight="1">
      <c r="A24" s="920"/>
      <c r="B24" s="919"/>
      <c r="C24" s="84" t="s">
        <v>39</v>
      </c>
      <c r="D24" s="74">
        <v>15796860</v>
      </c>
      <c r="E24" s="900">
        <v>17244280</v>
      </c>
      <c r="F24" s="901"/>
      <c r="G24" s="902"/>
      <c r="H24" s="867">
        <f t="shared" si="2"/>
        <v>1447420</v>
      </c>
      <c r="I24" s="868"/>
      <c r="J24" s="869"/>
      <c r="K24" s="903">
        <v>17247730</v>
      </c>
      <c r="L24" s="903"/>
      <c r="M24" s="903"/>
      <c r="N24" s="81">
        <f t="shared" si="3"/>
        <v>3450</v>
      </c>
      <c r="O24" s="282"/>
      <c r="P24" s="201"/>
      <c r="Q24" s="160"/>
    </row>
    <row r="25" spans="1:42" ht="15" customHeight="1">
      <c r="A25" s="920"/>
      <c r="B25" s="919"/>
      <c r="C25" s="84" t="s">
        <v>59</v>
      </c>
      <c r="D25" s="74">
        <v>3462500</v>
      </c>
      <c r="E25" s="844">
        <v>3460000</v>
      </c>
      <c r="F25" s="858"/>
      <c r="G25" s="859"/>
      <c r="H25" s="867">
        <f t="shared" si="2"/>
        <v>-2500</v>
      </c>
      <c r="I25" s="868"/>
      <c r="J25" s="869"/>
      <c r="K25" s="844">
        <v>3460000</v>
      </c>
      <c r="L25" s="845"/>
      <c r="M25" s="846"/>
      <c r="N25" s="81">
        <f t="shared" si="3"/>
        <v>0</v>
      </c>
      <c r="O25" s="286"/>
      <c r="P25" s="201"/>
      <c r="Q25" s="160"/>
    </row>
    <row r="26" spans="1:42" ht="15" customHeight="1">
      <c r="A26" s="921"/>
      <c r="B26" s="922"/>
      <c r="C26" s="86" t="s">
        <v>48</v>
      </c>
      <c r="D26" s="74">
        <f>SUM(D21:D25)</f>
        <v>63874790</v>
      </c>
      <c r="E26" s="844">
        <f>E25+E21+E22+E23+E24</f>
        <v>66853560</v>
      </c>
      <c r="F26" s="858"/>
      <c r="G26" s="859"/>
      <c r="H26" s="905">
        <f t="shared" si="2"/>
        <v>2978770</v>
      </c>
      <c r="I26" s="905"/>
      <c r="J26" s="905"/>
      <c r="K26" s="917">
        <f>SUM(K21:K25)</f>
        <v>66857010</v>
      </c>
      <c r="L26" s="917"/>
      <c r="M26" s="917"/>
      <c r="N26" s="75">
        <f t="shared" si="3"/>
        <v>3450</v>
      </c>
      <c r="O26" s="287">
        <v>72760360</v>
      </c>
      <c r="P26" s="535" t="s">
        <v>555</v>
      </c>
      <c r="Q26" s="160"/>
      <c r="R26" s="201"/>
    </row>
    <row r="27" spans="1:42" ht="15" customHeight="1">
      <c r="A27" s="864" t="s">
        <v>47</v>
      </c>
      <c r="B27" s="865"/>
      <c r="C27" s="865"/>
      <c r="D27" s="87">
        <f>SUM(D4:D15)+D20+D26</f>
        <v>208473397</v>
      </c>
      <c r="E27" s="861">
        <f>E4+E5+E6+E7+E8+E9+E10+E11+E12+E13+E14+E15+E20+E26</f>
        <v>213491937</v>
      </c>
      <c r="F27" s="862"/>
      <c r="G27" s="863"/>
      <c r="H27" s="861">
        <f>H4+H5+H6+H7+H8+H9+H10+H11+H12+H13+H14+H15+H20+H26</f>
        <v>5018540</v>
      </c>
      <c r="I27" s="862"/>
      <c r="J27" s="863"/>
      <c r="K27" s="861">
        <f>K4+K5+K6+K7+K8+K9+K10+K11+K12+K13+K14+K15+K20+K26</f>
        <v>213500390</v>
      </c>
      <c r="L27" s="862"/>
      <c r="M27" s="863"/>
      <c r="N27" s="75">
        <f>N4+N5+N6+N7+N8+N9+N10+N11+N12+N13+N14+N15+N20+N26</f>
        <v>8453</v>
      </c>
      <c r="O27" s="288"/>
      <c r="P27" s="161"/>
      <c r="Q27" s="160"/>
      <c r="R27" s="201"/>
    </row>
    <row r="28" spans="1:42" s="242" customFormat="1" ht="9.6" customHeight="1">
      <c r="A28" s="70"/>
      <c r="B28" s="70"/>
      <c r="C28" s="70"/>
      <c r="D28" s="119"/>
      <c r="E28" s="119"/>
      <c r="F28" s="245"/>
      <c r="G28" s="245"/>
      <c r="H28" s="246"/>
      <c r="I28" s="246"/>
      <c r="J28" s="246"/>
      <c r="K28" s="247"/>
      <c r="L28" s="247"/>
      <c r="M28" s="247"/>
      <c r="N28" s="248"/>
      <c r="O28" s="88"/>
      <c r="P28" s="161"/>
      <c r="Q28" s="160"/>
      <c r="R28" s="241"/>
      <c r="S28" s="169"/>
      <c r="T28" s="169"/>
      <c r="U28" s="169"/>
      <c r="V28" s="169"/>
      <c r="W28" s="169"/>
      <c r="X28" s="158"/>
      <c r="Y28" s="158"/>
      <c r="Z28" s="158"/>
      <c r="AA28" s="158"/>
      <c r="AB28" s="170"/>
      <c r="AC28" s="170"/>
      <c r="AD28" s="171"/>
      <c r="AE28" s="171"/>
      <c r="AF28" s="171"/>
    </row>
    <row r="29" spans="1:42" ht="24" customHeight="1">
      <c r="A29" s="840" t="s">
        <v>97</v>
      </c>
      <c r="B29" s="840"/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266"/>
      <c r="P29" s="267"/>
      <c r="Q29" s="267"/>
      <c r="R29" s="267"/>
      <c r="S29" s="203"/>
      <c r="T29" s="203"/>
      <c r="U29" s="203"/>
      <c r="V29" s="203"/>
      <c r="W29" s="203"/>
      <c r="X29" s="162"/>
      <c r="Y29" s="162"/>
      <c r="Z29" s="162"/>
      <c r="AA29" s="162"/>
      <c r="AB29" s="174"/>
      <c r="AI29" s="63"/>
      <c r="AJ29" s="63"/>
      <c r="AK29" s="63"/>
      <c r="AL29" s="63"/>
      <c r="AM29" s="63"/>
      <c r="AN29" s="63"/>
      <c r="AO29" s="63"/>
      <c r="AP29" s="63"/>
    </row>
    <row r="30" spans="1:42" ht="15" customHeight="1">
      <c r="A30" s="866" t="s">
        <v>517</v>
      </c>
      <c r="B30" s="866"/>
      <c r="C30" s="866"/>
      <c r="D30" s="89" t="s">
        <v>518</v>
      </c>
      <c r="E30" s="89"/>
      <c r="F30" s="89"/>
      <c r="G30" s="89"/>
      <c r="H30" s="89"/>
      <c r="I30" s="89"/>
      <c r="J30" s="89"/>
      <c r="K30" s="89"/>
      <c r="L30" s="530"/>
      <c r="M30" s="870">
        <f>D51+E51+F51</f>
        <v>32246147</v>
      </c>
      <c r="N30" s="870"/>
      <c r="O30" s="274" t="s">
        <v>519</v>
      </c>
      <c r="P30" s="275"/>
      <c r="Q30" s="275"/>
      <c r="R30" s="175"/>
      <c r="S30" s="163"/>
      <c r="T30" s="163"/>
      <c r="U30" s="163"/>
      <c r="V30" s="163"/>
      <c r="W30" s="163"/>
      <c r="X30" s="163"/>
      <c r="Y30" s="163"/>
      <c r="Z30" s="163"/>
      <c r="AA30" s="163"/>
      <c r="AB30" s="175"/>
      <c r="AI30" s="63"/>
      <c r="AJ30" s="63"/>
      <c r="AK30" s="63"/>
      <c r="AL30" s="63"/>
      <c r="AM30" s="63"/>
      <c r="AN30" s="63"/>
      <c r="AO30" s="63"/>
      <c r="AP30" s="63"/>
    </row>
    <row r="31" spans="1:42" s="70" customFormat="1" ht="15" customHeight="1" thickBot="1">
      <c r="A31" s="848" t="s">
        <v>520</v>
      </c>
      <c r="B31" s="848"/>
      <c r="C31" s="848"/>
      <c r="D31" s="529" t="s">
        <v>521</v>
      </c>
      <c r="E31" s="244" t="s">
        <v>522</v>
      </c>
      <c r="F31" s="244" t="s">
        <v>523</v>
      </c>
      <c r="G31" s="888" t="s">
        <v>524</v>
      </c>
      <c r="H31" s="889"/>
      <c r="I31" s="889"/>
      <c r="J31" s="889"/>
      <c r="K31" s="889"/>
      <c r="L31" s="889"/>
      <c r="M31" s="889"/>
      <c r="N31" s="890"/>
      <c r="O31" s="270"/>
      <c r="P31" s="270"/>
      <c r="Q31" s="276"/>
      <c r="R31" s="186"/>
      <c r="S31" s="169"/>
      <c r="T31" s="169"/>
      <c r="U31" s="169"/>
      <c r="V31" s="169"/>
      <c r="W31" s="169"/>
      <c r="X31" s="169"/>
      <c r="Y31" s="169"/>
      <c r="Z31" s="169"/>
      <c r="AA31" s="169"/>
      <c r="AB31" s="172"/>
      <c r="AC31" s="172"/>
      <c r="AD31" s="178"/>
      <c r="AE31" s="178"/>
      <c r="AF31" s="178"/>
      <c r="AG31" s="69"/>
      <c r="AH31" s="69"/>
      <c r="AI31" s="69"/>
      <c r="AJ31" s="69"/>
      <c r="AK31" s="69"/>
      <c r="AL31" s="69"/>
      <c r="AM31" s="69"/>
      <c r="AN31" s="69"/>
      <c r="AO31" s="69"/>
      <c r="AP31" s="69"/>
    </row>
    <row r="32" spans="1:42" ht="15" customHeight="1" thickTop="1">
      <c r="A32" s="886" t="s">
        <v>525</v>
      </c>
      <c r="B32" s="897" t="s">
        <v>526</v>
      </c>
      <c r="C32" s="898"/>
      <c r="D32" s="90">
        <f>O32-E32</f>
        <v>18996208</v>
      </c>
      <c r="E32" s="144">
        <v>1736442</v>
      </c>
      <c r="F32" s="144">
        <v>173640</v>
      </c>
      <c r="G32" s="145" t="s">
        <v>889</v>
      </c>
      <c r="H32" s="146"/>
      <c r="I32" s="146"/>
      <c r="J32" s="146"/>
      <c r="K32" s="146"/>
      <c r="L32" s="146"/>
      <c r="M32" s="146"/>
      <c r="N32" s="147"/>
      <c r="O32" s="271">
        <v>20732650</v>
      </c>
      <c r="P32" s="272"/>
      <c r="Q32" s="357">
        <v>0</v>
      </c>
      <c r="R32" s="358">
        <v>1608140</v>
      </c>
      <c r="S32" s="358">
        <f t="shared" ref="S32:S38" si="4">ROUND(R32*0.1,-1)</f>
        <v>160810</v>
      </c>
      <c r="T32" s="356"/>
      <c r="U32" s="164"/>
      <c r="V32" s="164"/>
      <c r="W32" s="164"/>
      <c r="X32" s="164"/>
      <c r="Y32" s="164"/>
      <c r="Z32" s="164"/>
      <c r="AA32" s="164"/>
      <c r="AB32" s="176"/>
      <c r="AD32" s="177"/>
      <c r="AE32" s="177"/>
      <c r="AF32" s="177"/>
      <c r="AG32" s="63"/>
      <c r="AH32" s="63"/>
      <c r="AI32" s="63"/>
      <c r="AJ32" s="63"/>
      <c r="AK32" s="63"/>
      <c r="AL32" s="63"/>
      <c r="AM32" s="63"/>
      <c r="AN32" s="63"/>
      <c r="AO32" s="63"/>
      <c r="AP32" s="63"/>
    </row>
    <row r="33" spans="1:42" ht="15" customHeight="1">
      <c r="A33" s="886"/>
      <c r="B33" s="847" t="s">
        <v>734</v>
      </c>
      <c r="C33" s="847"/>
      <c r="D33" s="90">
        <f>O33-E33</f>
        <v>3112020</v>
      </c>
      <c r="E33" s="144">
        <f t="shared" ref="E33:E39" si="5">ROUND(O33*0.083754,-1)</f>
        <v>284470</v>
      </c>
      <c r="F33" s="144">
        <v>28440</v>
      </c>
      <c r="G33" s="222" t="s">
        <v>735</v>
      </c>
      <c r="H33" s="94"/>
      <c r="I33" s="94"/>
      <c r="J33" s="94"/>
      <c r="K33" s="94"/>
      <c r="L33" s="94"/>
      <c r="M33" s="94"/>
      <c r="N33" s="95"/>
      <c r="O33" s="271">
        <v>3396490</v>
      </c>
      <c r="P33" s="272"/>
      <c r="Q33" s="357">
        <v>0</v>
      </c>
      <c r="R33" s="358">
        <v>312370</v>
      </c>
      <c r="S33" s="358">
        <f t="shared" si="4"/>
        <v>31240</v>
      </c>
      <c r="T33" s="356"/>
      <c r="U33" s="164"/>
      <c r="V33" s="164"/>
      <c r="W33" s="164"/>
      <c r="X33" s="164"/>
      <c r="Y33" s="164"/>
      <c r="Z33" s="164"/>
      <c r="AA33" s="164"/>
      <c r="AB33" s="176"/>
      <c r="AD33" s="177"/>
      <c r="AE33" s="177"/>
      <c r="AF33" s="177"/>
      <c r="AG33" s="63"/>
      <c r="AH33" s="63"/>
      <c r="AI33" s="63"/>
      <c r="AJ33" s="63"/>
      <c r="AK33" s="63"/>
      <c r="AL33" s="63"/>
      <c r="AM33" s="63"/>
      <c r="AN33" s="63"/>
      <c r="AO33" s="63"/>
      <c r="AP33" s="63"/>
    </row>
    <row r="34" spans="1:42" s="300" customFormat="1" ht="15" customHeight="1">
      <c r="A34" s="886"/>
      <c r="B34" s="847" t="s">
        <v>736</v>
      </c>
      <c r="C34" s="847"/>
      <c r="D34" s="90">
        <f t="shared" ref="D34:D39" si="6">O34-E34</f>
        <v>730538</v>
      </c>
      <c r="E34" s="144">
        <f t="shared" si="5"/>
        <v>66780</v>
      </c>
      <c r="F34" s="144">
        <f>ROUND(E34*0.1,-1)</f>
        <v>6680</v>
      </c>
      <c r="G34" s="302" t="s">
        <v>798</v>
      </c>
      <c r="H34" s="94"/>
      <c r="I34" s="94"/>
      <c r="J34" s="94"/>
      <c r="K34" s="94"/>
      <c r="L34" s="94"/>
      <c r="M34" s="94"/>
      <c r="N34" s="95"/>
      <c r="O34" s="567">
        <v>797318</v>
      </c>
      <c r="P34" s="272"/>
      <c r="Q34" s="357">
        <v>0</v>
      </c>
      <c r="R34" s="358">
        <v>54830</v>
      </c>
      <c r="S34" s="358">
        <f t="shared" si="4"/>
        <v>5480</v>
      </c>
      <c r="T34" s="356"/>
      <c r="U34" s="164"/>
      <c r="V34" s="164"/>
      <c r="W34" s="164"/>
      <c r="X34" s="164"/>
      <c r="Y34" s="164"/>
      <c r="Z34" s="164"/>
      <c r="AA34" s="164"/>
      <c r="AB34" s="176"/>
      <c r="AC34" s="170"/>
      <c r="AD34" s="177"/>
      <c r="AE34" s="177"/>
      <c r="AF34" s="177"/>
      <c r="AG34" s="63"/>
      <c r="AH34" s="63"/>
      <c r="AI34" s="63"/>
      <c r="AJ34" s="63"/>
      <c r="AK34" s="63"/>
      <c r="AL34" s="63"/>
      <c r="AM34" s="63"/>
      <c r="AN34" s="63"/>
      <c r="AO34" s="63"/>
      <c r="AP34" s="63"/>
    </row>
    <row r="35" spans="1:42" ht="15" customHeight="1">
      <c r="A35" s="887"/>
      <c r="B35" s="847" t="s">
        <v>737</v>
      </c>
      <c r="C35" s="847"/>
      <c r="D35" s="90">
        <f t="shared" si="6"/>
        <v>1561119</v>
      </c>
      <c r="E35" s="144">
        <f t="shared" si="5"/>
        <v>142700</v>
      </c>
      <c r="F35" s="144">
        <f>ROUND(E35*0.1,-1)</f>
        <v>14270</v>
      </c>
      <c r="G35" s="93" t="s">
        <v>738</v>
      </c>
      <c r="H35" s="94"/>
      <c r="I35" s="94"/>
      <c r="J35" s="94"/>
      <c r="K35" s="94"/>
      <c r="L35" s="94"/>
      <c r="M35" s="94"/>
      <c r="N35" s="95"/>
      <c r="O35" s="567">
        <v>1703819</v>
      </c>
      <c r="P35" s="272"/>
      <c r="Q35" s="357">
        <v>0</v>
      </c>
      <c r="R35" s="358">
        <v>192920</v>
      </c>
      <c r="S35" s="358">
        <f t="shared" si="4"/>
        <v>19290</v>
      </c>
      <c r="T35" s="356"/>
      <c r="U35" s="164"/>
      <c r="V35" s="164"/>
      <c r="W35" s="164"/>
      <c r="X35" s="164"/>
      <c r="Y35" s="164"/>
      <c r="Z35" s="164"/>
      <c r="AA35" s="164"/>
      <c r="AB35" s="176"/>
      <c r="AD35" s="177"/>
      <c r="AE35" s="177"/>
      <c r="AF35" s="177"/>
      <c r="AG35" s="63"/>
      <c r="AH35" s="63"/>
      <c r="AI35" s="63"/>
      <c r="AJ35" s="63"/>
      <c r="AK35" s="63"/>
      <c r="AL35" s="63"/>
      <c r="AM35" s="63"/>
      <c r="AN35" s="63"/>
      <c r="AO35" s="63"/>
      <c r="AP35" s="63"/>
    </row>
    <row r="36" spans="1:42" ht="15" customHeight="1">
      <c r="A36" s="879" t="s">
        <v>527</v>
      </c>
      <c r="B36" s="860" t="s">
        <v>739</v>
      </c>
      <c r="C36" s="860"/>
      <c r="D36" s="90">
        <f t="shared" si="6"/>
        <v>1379240</v>
      </c>
      <c r="E36" s="144">
        <f t="shared" si="5"/>
        <v>126080</v>
      </c>
      <c r="F36" s="144">
        <f>ROUND(E36*0.1,-1)</f>
        <v>12610</v>
      </c>
      <c r="G36" s="93" t="s">
        <v>740</v>
      </c>
      <c r="H36" s="94"/>
      <c r="I36" s="94"/>
      <c r="J36" s="94"/>
      <c r="K36" s="94"/>
      <c r="L36" s="94"/>
      <c r="M36" s="94"/>
      <c r="N36" s="95"/>
      <c r="O36" s="567">
        <v>1505320</v>
      </c>
      <c r="P36" s="272"/>
      <c r="Q36" s="357">
        <v>0</v>
      </c>
      <c r="R36" s="358">
        <v>146270</v>
      </c>
      <c r="S36" s="358">
        <f t="shared" si="4"/>
        <v>14630</v>
      </c>
      <c r="T36" s="356"/>
      <c r="U36" s="164"/>
      <c r="V36" s="164"/>
      <c r="W36" s="164"/>
      <c r="X36" s="164"/>
      <c r="Y36" s="164"/>
      <c r="Z36" s="164"/>
      <c r="AA36" s="164"/>
      <c r="AB36" s="176"/>
      <c r="AD36" s="177"/>
      <c r="AE36" s="177"/>
      <c r="AF36" s="177"/>
      <c r="AG36" s="63"/>
      <c r="AH36" s="63"/>
      <c r="AI36" s="63"/>
      <c r="AJ36" s="63"/>
      <c r="AK36" s="63"/>
      <c r="AL36" s="63"/>
      <c r="AM36" s="63"/>
      <c r="AN36" s="63"/>
      <c r="AO36" s="63"/>
      <c r="AP36" s="63"/>
    </row>
    <row r="37" spans="1:42" ht="15" customHeight="1">
      <c r="A37" s="880"/>
      <c r="B37" s="882" t="s">
        <v>741</v>
      </c>
      <c r="C37" s="883"/>
      <c r="D37" s="90">
        <f t="shared" si="6"/>
        <v>597820</v>
      </c>
      <c r="E37" s="144">
        <f t="shared" si="5"/>
        <v>54650</v>
      </c>
      <c r="F37" s="144">
        <f>ROUND(E37*0.1,-1)</f>
        <v>5470</v>
      </c>
      <c r="G37" s="93" t="s">
        <v>742</v>
      </c>
      <c r="H37" s="94"/>
      <c r="I37" s="94"/>
      <c r="J37" s="94"/>
      <c r="K37" s="94"/>
      <c r="L37" s="94"/>
      <c r="M37" s="94"/>
      <c r="N37" s="95"/>
      <c r="O37" s="567">
        <v>652470</v>
      </c>
      <c r="P37" s="272"/>
      <c r="Q37" s="357">
        <v>0</v>
      </c>
      <c r="R37" s="358">
        <v>61770</v>
      </c>
      <c r="S37" s="358">
        <f t="shared" si="4"/>
        <v>6180</v>
      </c>
      <c r="T37" s="356"/>
      <c r="U37" s="164"/>
      <c r="V37" s="164"/>
      <c r="W37" s="164"/>
      <c r="X37" s="164"/>
      <c r="Y37" s="164"/>
      <c r="Z37" s="164"/>
      <c r="AA37" s="164"/>
      <c r="AB37" s="176"/>
      <c r="AD37" s="177" t="s">
        <v>99</v>
      </c>
      <c r="AE37" s="177" t="s">
        <v>100</v>
      </c>
      <c r="AF37" s="177"/>
      <c r="AG37" s="63"/>
      <c r="AH37" s="63"/>
      <c r="AI37" s="63"/>
      <c r="AJ37" s="63"/>
      <c r="AK37" s="63"/>
      <c r="AL37" s="63"/>
      <c r="AM37" s="63"/>
      <c r="AN37" s="63"/>
      <c r="AO37" s="63"/>
      <c r="AP37" s="63"/>
    </row>
    <row r="38" spans="1:42" ht="15" customHeight="1">
      <c r="A38" s="880"/>
      <c r="B38" s="882" t="s">
        <v>743</v>
      </c>
      <c r="C38" s="883"/>
      <c r="D38" s="90">
        <f t="shared" si="6"/>
        <v>667940</v>
      </c>
      <c r="E38" s="144">
        <f t="shared" si="5"/>
        <v>61060</v>
      </c>
      <c r="F38" s="144">
        <v>6100</v>
      </c>
      <c r="G38" s="93" t="s">
        <v>890</v>
      </c>
      <c r="H38" s="94"/>
      <c r="I38" s="94"/>
      <c r="J38" s="94"/>
      <c r="K38" s="94"/>
      <c r="L38" s="94"/>
      <c r="M38" s="94"/>
      <c r="N38" s="95"/>
      <c r="O38" s="567">
        <v>729000</v>
      </c>
      <c r="P38" s="272"/>
      <c r="Q38" s="357">
        <v>0</v>
      </c>
      <c r="R38" s="358">
        <v>58810</v>
      </c>
      <c r="S38" s="358">
        <f t="shared" si="4"/>
        <v>5880</v>
      </c>
      <c r="T38" s="356"/>
      <c r="U38" s="164"/>
      <c r="V38" s="164"/>
      <c r="W38" s="164"/>
      <c r="X38" s="164"/>
      <c r="Y38" s="164"/>
      <c r="Z38" s="164"/>
      <c r="AA38" s="164"/>
      <c r="AB38" s="176"/>
      <c r="AD38" s="177" t="s">
        <v>101</v>
      </c>
      <c r="AE38" s="177" t="s">
        <v>102</v>
      </c>
      <c r="AF38" s="177"/>
      <c r="AG38" s="63"/>
      <c r="AH38" s="63"/>
      <c r="AI38" s="63"/>
      <c r="AJ38" s="63"/>
      <c r="AK38" s="63"/>
      <c r="AL38" s="63"/>
      <c r="AM38" s="63"/>
      <c r="AN38" s="63"/>
      <c r="AO38" s="63"/>
      <c r="AP38" s="63"/>
    </row>
    <row r="39" spans="1:42" ht="15" customHeight="1">
      <c r="A39" s="881"/>
      <c r="B39" s="884" t="s">
        <v>744</v>
      </c>
      <c r="C39" s="885"/>
      <c r="D39" s="90">
        <f t="shared" si="6"/>
        <v>599520</v>
      </c>
      <c r="E39" s="144">
        <f t="shared" si="5"/>
        <v>54800</v>
      </c>
      <c r="F39" s="144">
        <v>5480</v>
      </c>
      <c r="G39" s="93" t="s">
        <v>745</v>
      </c>
      <c r="H39" s="94"/>
      <c r="I39" s="94"/>
      <c r="J39" s="94"/>
      <c r="K39" s="94"/>
      <c r="L39" s="94"/>
      <c r="M39" s="94"/>
      <c r="N39" s="95"/>
      <c r="O39" s="271">
        <v>654320</v>
      </c>
      <c r="P39" s="273">
        <f>SUM(F32:F39)</f>
        <v>252690</v>
      </c>
      <c r="Q39" s="357">
        <v>0</v>
      </c>
      <c r="R39" s="358">
        <v>53860</v>
      </c>
      <c r="S39" s="358">
        <v>5380</v>
      </c>
      <c r="T39" s="356"/>
      <c r="U39" s="164"/>
      <c r="V39" s="164"/>
      <c r="W39" s="164"/>
      <c r="X39" s="164"/>
      <c r="Y39" s="164"/>
      <c r="Z39" s="164"/>
      <c r="AA39" s="164"/>
      <c r="AB39" s="176"/>
      <c r="AD39" s="177"/>
      <c r="AE39" s="177"/>
      <c r="AF39" s="177"/>
      <c r="AG39" s="63"/>
      <c r="AH39" s="63"/>
      <c r="AI39" s="63"/>
      <c r="AJ39" s="63"/>
      <c r="AK39" s="63"/>
      <c r="AL39" s="63"/>
      <c r="AM39" s="63"/>
      <c r="AN39" s="63"/>
      <c r="AO39" s="63"/>
      <c r="AP39" s="63"/>
    </row>
    <row r="40" spans="1:42" ht="15" customHeight="1">
      <c r="A40" s="894" t="s">
        <v>528</v>
      </c>
      <c r="B40" s="895"/>
      <c r="C40" s="896"/>
      <c r="D40" s="91">
        <f>SUM(D32:D39)</f>
        <v>27644405</v>
      </c>
      <c r="E40" s="148">
        <f>SUM(E32:E39)</f>
        <v>2526982</v>
      </c>
      <c r="F40" s="92">
        <f>SUM(F32:F39)</f>
        <v>252690</v>
      </c>
      <c r="G40" s="891"/>
      <c r="H40" s="892"/>
      <c r="I40" s="892"/>
      <c r="J40" s="892"/>
      <c r="K40" s="892"/>
      <c r="L40" s="892"/>
      <c r="M40" s="892"/>
      <c r="N40" s="893"/>
      <c r="O40" s="273">
        <f>SUM(O32:O39)</f>
        <v>30171387</v>
      </c>
      <c r="P40" s="272"/>
      <c r="Q40" s="357">
        <f>SUM(Q32:Q39)</f>
        <v>0</v>
      </c>
      <c r="R40" s="358">
        <f>SUM(R32:R39)</f>
        <v>2488970</v>
      </c>
      <c r="S40" s="359">
        <f>SUM(S32:S39)</f>
        <v>248890</v>
      </c>
      <c r="T40" s="356"/>
      <c r="U40" s="164"/>
      <c r="V40" s="164"/>
      <c r="W40" s="164"/>
      <c r="X40" s="164"/>
      <c r="Y40" s="164"/>
      <c r="Z40" s="164"/>
      <c r="AA40" s="164"/>
      <c r="AB40" s="176"/>
      <c r="AD40" s="177"/>
      <c r="AE40" s="177"/>
      <c r="AF40" s="177"/>
      <c r="AG40" s="63"/>
      <c r="AH40" s="63"/>
      <c r="AI40" s="63"/>
      <c r="AJ40" s="63"/>
      <c r="AK40" s="63"/>
      <c r="AL40" s="63"/>
      <c r="AM40" s="63"/>
      <c r="AN40" s="63"/>
      <c r="AO40" s="63"/>
      <c r="AP40" s="63"/>
    </row>
    <row r="41" spans="1:42" ht="15" customHeight="1">
      <c r="A41" s="899" t="s">
        <v>746</v>
      </c>
      <c r="B41" s="899"/>
      <c r="C41" s="899"/>
      <c r="D41" s="91">
        <v>36000</v>
      </c>
      <c r="E41" s="148" t="s">
        <v>747</v>
      </c>
      <c r="F41" s="96"/>
      <c r="G41" s="93" t="s">
        <v>748</v>
      </c>
      <c r="H41" s="94"/>
      <c r="I41" s="94"/>
      <c r="J41" s="94"/>
      <c r="K41" s="94"/>
      <c r="L41" s="94"/>
      <c r="M41" s="94"/>
      <c r="N41" s="95"/>
      <c r="O41" s="272"/>
      <c r="P41" s="355"/>
      <c r="Q41" s="355"/>
      <c r="R41" s="355"/>
      <c r="S41" s="356"/>
      <c r="T41" s="356"/>
      <c r="U41" s="164"/>
      <c r="V41" s="164"/>
      <c r="W41" s="164"/>
      <c r="X41" s="164"/>
      <c r="Y41" s="164"/>
      <c r="Z41" s="164"/>
      <c r="AA41" s="164"/>
      <c r="AB41" s="176"/>
      <c r="AD41" s="177"/>
      <c r="AE41" s="177"/>
      <c r="AF41" s="177"/>
      <c r="AG41" s="63"/>
      <c r="AH41" s="63"/>
      <c r="AI41" s="63"/>
      <c r="AJ41" s="63"/>
      <c r="AK41" s="63"/>
      <c r="AL41" s="63"/>
      <c r="AM41" s="63"/>
      <c r="AN41" s="63"/>
      <c r="AO41" s="63"/>
      <c r="AP41" s="63"/>
    </row>
    <row r="42" spans="1:42" ht="15" customHeight="1">
      <c r="A42" s="851" t="s">
        <v>749</v>
      </c>
      <c r="B42" s="851"/>
      <c r="C42" s="851"/>
      <c r="D42" s="91">
        <v>107840</v>
      </c>
      <c r="E42" s="148" t="s">
        <v>750</v>
      </c>
      <c r="F42" s="96"/>
      <c r="G42" s="93" t="s">
        <v>751</v>
      </c>
      <c r="H42" s="94"/>
      <c r="I42" s="94"/>
      <c r="J42" s="94"/>
      <c r="K42" s="94"/>
      <c r="L42" s="94"/>
      <c r="M42" s="94"/>
      <c r="N42" s="95"/>
      <c r="O42" s="272"/>
      <c r="P42" s="277"/>
      <c r="Q42" s="277"/>
      <c r="R42" s="277"/>
      <c r="S42" s="352"/>
      <c r="T42" s="164"/>
      <c r="U42" s="164"/>
      <c r="V42" s="164"/>
      <c r="W42" s="164"/>
      <c r="X42" s="164"/>
      <c r="Y42" s="164"/>
      <c r="Z42" s="164"/>
      <c r="AA42" s="164"/>
      <c r="AB42" s="176"/>
      <c r="AD42" s="177"/>
      <c r="AE42" s="177"/>
      <c r="AF42" s="177"/>
      <c r="AG42" s="63"/>
      <c r="AH42" s="63"/>
      <c r="AI42" s="63"/>
      <c r="AJ42" s="63"/>
      <c r="AK42" s="63"/>
      <c r="AL42" s="63"/>
      <c r="AM42" s="63"/>
      <c r="AN42" s="63"/>
      <c r="AO42" s="63"/>
      <c r="AP42" s="63"/>
    </row>
    <row r="43" spans="1:42" ht="15" customHeight="1">
      <c r="A43" s="851" t="s">
        <v>752</v>
      </c>
      <c r="B43" s="851"/>
      <c r="C43" s="851"/>
      <c r="D43" s="91">
        <v>87140</v>
      </c>
      <c r="E43" s="148" t="s">
        <v>750</v>
      </c>
      <c r="F43" s="96"/>
      <c r="G43" s="93" t="s">
        <v>753</v>
      </c>
      <c r="H43" s="647"/>
      <c r="I43" s="94"/>
      <c r="J43" s="94"/>
      <c r="K43" s="94"/>
      <c r="L43" s="94"/>
      <c r="M43" s="94"/>
      <c r="N43" s="95"/>
      <c r="O43" s="709">
        <f>SUM(D41:D50)</f>
        <v>1822070</v>
      </c>
      <c r="P43" s="277"/>
      <c r="Q43" s="277"/>
      <c r="R43" s="277"/>
      <c r="S43" s="352"/>
      <c r="T43" s="164"/>
      <c r="U43" s="164"/>
      <c r="V43" s="164"/>
      <c r="W43" s="164"/>
      <c r="X43" s="164"/>
      <c r="Y43" s="164"/>
      <c r="Z43" s="164"/>
      <c r="AA43" s="164"/>
      <c r="AB43" s="176"/>
      <c r="AD43" s="177"/>
      <c r="AE43" s="177"/>
      <c r="AF43" s="177"/>
      <c r="AG43" s="63"/>
      <c r="AH43" s="63"/>
      <c r="AI43" s="63"/>
      <c r="AJ43" s="63"/>
      <c r="AK43" s="63"/>
      <c r="AL43" s="63"/>
      <c r="AM43" s="63"/>
      <c r="AN43" s="63"/>
      <c r="AO43" s="63"/>
      <c r="AP43" s="63"/>
    </row>
    <row r="44" spans="1:42" ht="15" customHeight="1">
      <c r="A44" s="851" t="s">
        <v>754</v>
      </c>
      <c r="B44" s="851"/>
      <c r="C44" s="851"/>
      <c r="D44" s="91">
        <v>886760</v>
      </c>
      <c r="E44" s="148" t="s">
        <v>755</v>
      </c>
      <c r="F44" s="97"/>
      <c r="G44" s="871" t="s">
        <v>756</v>
      </c>
      <c r="H44" s="872"/>
      <c r="I44" s="872"/>
      <c r="J44" s="872"/>
      <c r="K44" s="872"/>
      <c r="L44" s="872"/>
      <c r="M44" s="872"/>
      <c r="N44" s="873"/>
      <c r="O44" s="278">
        <f>SUM(D41:D50)</f>
        <v>1822070</v>
      </c>
      <c r="P44" s="279"/>
      <c r="Q44" s="279"/>
      <c r="R44" s="279"/>
      <c r="S44" s="353"/>
      <c r="T44" s="166"/>
      <c r="U44" s="166"/>
      <c r="V44" s="166"/>
      <c r="W44" s="166"/>
      <c r="X44" s="166"/>
      <c r="Y44" s="166"/>
      <c r="Z44" s="166"/>
      <c r="AA44" s="166"/>
      <c r="AB44" s="179"/>
      <c r="AD44" s="177"/>
      <c r="AE44" s="177"/>
      <c r="AF44" s="177"/>
      <c r="AG44" s="63"/>
      <c r="AH44" s="63"/>
      <c r="AI44" s="63"/>
      <c r="AJ44" s="63"/>
      <c r="AK44" s="63"/>
      <c r="AL44" s="63"/>
      <c r="AM44" s="63"/>
      <c r="AN44" s="63"/>
      <c r="AO44" s="63"/>
      <c r="AP44" s="63"/>
    </row>
    <row r="45" spans="1:42" ht="15" customHeight="1">
      <c r="A45" s="855" t="s">
        <v>757</v>
      </c>
      <c r="B45" s="856"/>
      <c r="C45" s="857"/>
      <c r="D45" s="91">
        <v>241610</v>
      </c>
      <c r="E45" s="148"/>
      <c r="F45" s="98"/>
      <c r="G45" s="871" t="s">
        <v>758</v>
      </c>
      <c r="H45" s="872"/>
      <c r="I45" s="872"/>
      <c r="J45" s="872"/>
      <c r="K45" s="872"/>
      <c r="L45" s="872"/>
      <c r="M45" s="872"/>
      <c r="N45" s="873"/>
      <c r="O45" s="280"/>
      <c r="P45" s="280"/>
      <c r="Q45" s="280"/>
      <c r="R45" s="280"/>
      <c r="S45" s="354"/>
      <c r="T45" s="167"/>
      <c r="U45" s="167"/>
      <c r="V45" s="167"/>
      <c r="W45" s="167"/>
      <c r="X45" s="167"/>
      <c r="Y45" s="167"/>
      <c r="Z45" s="167"/>
      <c r="AA45" s="167"/>
      <c r="AB45" s="180"/>
      <c r="AD45" s="177"/>
      <c r="AE45" s="177"/>
      <c r="AF45" s="177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s="630" customFormat="1" ht="15" customHeight="1">
      <c r="A46" s="855" t="s">
        <v>759</v>
      </c>
      <c r="B46" s="856"/>
      <c r="C46" s="857"/>
      <c r="D46" s="91">
        <v>24900</v>
      </c>
      <c r="E46" s="148"/>
      <c r="F46" s="98"/>
      <c r="G46" s="871" t="s">
        <v>797</v>
      </c>
      <c r="H46" s="872"/>
      <c r="I46" s="872"/>
      <c r="J46" s="872"/>
      <c r="K46" s="872"/>
      <c r="L46" s="872"/>
      <c r="M46" s="872"/>
      <c r="N46" s="873"/>
      <c r="O46" s="280"/>
      <c r="P46" s="280"/>
      <c r="Q46" s="280"/>
      <c r="R46" s="280"/>
      <c r="S46" s="354"/>
      <c r="T46" s="167"/>
      <c r="U46" s="167"/>
      <c r="V46" s="167"/>
      <c r="W46" s="167"/>
      <c r="X46" s="167"/>
      <c r="Y46" s="167"/>
      <c r="Z46" s="167"/>
      <c r="AA46" s="167"/>
      <c r="AB46" s="180"/>
      <c r="AC46" s="170"/>
      <c r="AD46" s="177"/>
      <c r="AE46" s="177"/>
      <c r="AF46" s="177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:42" ht="15" customHeight="1">
      <c r="A47" s="851" t="s">
        <v>760</v>
      </c>
      <c r="B47" s="851"/>
      <c r="C47" s="851"/>
      <c r="D47" s="91">
        <v>78690</v>
      </c>
      <c r="E47" s="148"/>
      <c r="F47" s="96"/>
      <c r="G47" s="871" t="s">
        <v>761</v>
      </c>
      <c r="H47" s="872"/>
      <c r="I47" s="872"/>
      <c r="J47" s="872"/>
      <c r="K47" s="872"/>
      <c r="L47" s="872"/>
      <c r="M47" s="872"/>
      <c r="N47" s="873"/>
      <c r="O47" s="268"/>
      <c r="P47" s="176"/>
      <c r="Q47" s="176"/>
      <c r="R47" s="176"/>
      <c r="S47" s="164"/>
      <c r="T47" s="164"/>
      <c r="U47" s="164"/>
      <c r="V47" s="164"/>
      <c r="W47" s="164"/>
      <c r="X47" s="164"/>
      <c r="Y47" s="164"/>
      <c r="Z47" s="164"/>
      <c r="AA47" s="164"/>
      <c r="AB47" s="176"/>
      <c r="AD47" s="177"/>
      <c r="AE47" s="177"/>
      <c r="AF47" s="177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1:42" s="300" customFormat="1" ht="15" customHeight="1">
      <c r="A48" s="851" t="s">
        <v>762</v>
      </c>
      <c r="B48" s="851"/>
      <c r="C48" s="851"/>
      <c r="D48" s="91">
        <v>138950</v>
      </c>
      <c r="E48" s="148"/>
      <c r="F48" s="96"/>
      <c r="G48" s="852" t="s">
        <v>763</v>
      </c>
      <c r="H48" s="853"/>
      <c r="I48" s="853"/>
      <c r="J48" s="853"/>
      <c r="K48" s="853"/>
      <c r="L48" s="853"/>
      <c r="M48" s="853"/>
      <c r="N48" s="854"/>
      <c r="O48" s="268"/>
      <c r="P48" s="176"/>
      <c r="Q48" s="176"/>
      <c r="R48" s="176"/>
      <c r="S48" s="164"/>
      <c r="T48" s="164"/>
      <c r="U48" s="164"/>
      <c r="V48" s="164"/>
      <c r="W48" s="164"/>
      <c r="X48" s="164"/>
      <c r="Y48" s="164"/>
      <c r="Z48" s="164"/>
      <c r="AA48" s="164"/>
      <c r="AB48" s="176"/>
      <c r="AC48" s="170"/>
      <c r="AD48" s="177"/>
      <c r="AE48" s="177"/>
      <c r="AF48" s="177"/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1:42" ht="15" customHeight="1">
      <c r="A49" s="851" t="s">
        <v>764</v>
      </c>
      <c r="B49" s="851"/>
      <c r="C49" s="851"/>
      <c r="D49" s="91">
        <v>91850</v>
      </c>
      <c r="E49" s="148"/>
      <c r="F49" s="97"/>
      <c r="G49" s="871" t="s">
        <v>765</v>
      </c>
      <c r="H49" s="872"/>
      <c r="I49" s="872"/>
      <c r="J49" s="872"/>
      <c r="K49" s="872"/>
      <c r="L49" s="872"/>
      <c r="M49" s="872"/>
      <c r="N49" s="873"/>
      <c r="O49" s="269"/>
      <c r="P49" s="179"/>
      <c r="Q49" s="179"/>
      <c r="R49" s="179"/>
      <c r="S49" s="166"/>
      <c r="T49" s="166"/>
      <c r="U49" s="166"/>
      <c r="V49" s="166"/>
      <c r="W49" s="166"/>
      <c r="X49" s="166"/>
      <c r="Y49" s="166"/>
      <c r="Z49" s="166"/>
      <c r="AA49" s="166"/>
      <c r="AB49" s="179"/>
      <c r="AD49" s="177"/>
      <c r="AE49" s="177"/>
      <c r="AF49" s="177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:42" ht="15" customHeight="1">
      <c r="A50" s="874" t="s">
        <v>766</v>
      </c>
      <c r="B50" s="875"/>
      <c r="C50" s="876"/>
      <c r="D50" s="91">
        <v>128330</v>
      </c>
      <c r="E50" s="148"/>
      <c r="F50" s="97"/>
      <c r="G50" s="871" t="s">
        <v>913</v>
      </c>
      <c r="H50" s="872"/>
      <c r="I50" s="872"/>
      <c r="J50" s="872"/>
      <c r="K50" s="872"/>
      <c r="L50" s="872"/>
      <c r="M50" s="872"/>
      <c r="N50" s="873"/>
      <c r="O50" s="269"/>
      <c r="P50" s="179"/>
      <c r="Q50" s="179"/>
      <c r="R50" s="179"/>
      <c r="S50" s="166"/>
      <c r="T50" s="166"/>
      <c r="U50" s="166"/>
      <c r="V50" s="166"/>
      <c r="W50" s="166"/>
      <c r="X50" s="166"/>
      <c r="Y50" s="166"/>
      <c r="Z50" s="166"/>
      <c r="AA50" s="166"/>
      <c r="AB50" s="179"/>
      <c r="AD50" s="177"/>
      <c r="AE50" s="177"/>
      <c r="AF50" s="177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:42" ht="15" customHeight="1">
      <c r="A51" s="849" t="s">
        <v>767</v>
      </c>
      <c r="B51" s="850"/>
      <c r="C51" s="850"/>
      <c r="D51" s="91">
        <f>SUM(D40:D50)</f>
        <v>29466475</v>
      </c>
      <c r="E51" s="92">
        <f>SUM(E32:E50)-E40</f>
        <v>2526982</v>
      </c>
      <c r="F51" s="92">
        <f>SUM(F32:F50)-F40</f>
        <v>252690</v>
      </c>
      <c r="G51" s="877"/>
      <c r="H51" s="877"/>
      <c r="I51" s="877"/>
      <c r="J51" s="877"/>
      <c r="K51" s="877"/>
      <c r="L51" s="877"/>
      <c r="M51" s="877"/>
      <c r="N51" s="878"/>
      <c r="O51" s="289">
        <f>SUM(O40:O44)</f>
        <v>33815527</v>
      </c>
      <c r="P51" s="181"/>
      <c r="Q51" s="181"/>
      <c r="R51" s="181"/>
      <c r="S51" s="168"/>
      <c r="T51" s="168"/>
      <c r="U51" s="168"/>
      <c r="V51" s="168"/>
      <c r="W51" s="168"/>
      <c r="X51" s="168"/>
      <c r="Y51" s="168"/>
      <c r="Z51" s="168"/>
      <c r="AA51" s="168"/>
      <c r="AB51" s="181"/>
      <c r="AD51" s="177"/>
      <c r="AE51" s="177"/>
      <c r="AF51" s="177"/>
      <c r="AG51" s="63"/>
      <c r="AH51" s="63"/>
      <c r="AI51" s="63"/>
      <c r="AJ51" s="63"/>
      <c r="AK51" s="63"/>
      <c r="AL51" s="63"/>
      <c r="AM51" s="63"/>
      <c r="AN51" s="63"/>
      <c r="AO51" s="63"/>
      <c r="AP51" s="63"/>
    </row>
    <row r="52" spans="1:42" s="290" customFormat="1" ht="15.6" customHeight="1">
      <c r="A52" s="292"/>
      <c r="B52" s="292"/>
      <c r="C52" s="292"/>
      <c r="D52" s="293"/>
      <c r="E52" s="294"/>
      <c r="F52" s="294"/>
      <c r="G52" s="88"/>
      <c r="H52" s="88"/>
      <c r="I52" s="88"/>
      <c r="J52" s="88"/>
      <c r="K52" s="88"/>
      <c r="L52" s="88"/>
      <c r="M52" s="88"/>
      <c r="N52" s="88"/>
      <c r="O52" s="289"/>
      <c r="P52" s="181"/>
      <c r="Q52" s="181"/>
      <c r="R52" s="181"/>
      <c r="S52" s="168"/>
      <c r="T52" s="168"/>
      <c r="U52" s="168"/>
      <c r="V52" s="168"/>
      <c r="W52" s="168"/>
      <c r="X52" s="168"/>
      <c r="Y52" s="168"/>
      <c r="Z52" s="168"/>
      <c r="AA52" s="168"/>
      <c r="AB52" s="181"/>
      <c r="AC52" s="170"/>
      <c r="AD52" s="177"/>
      <c r="AE52" s="177"/>
      <c r="AF52" s="177"/>
      <c r="AG52" s="63"/>
      <c r="AH52" s="63"/>
      <c r="AI52" s="63"/>
      <c r="AJ52" s="63"/>
      <c r="AK52" s="63"/>
      <c r="AL52" s="63"/>
      <c r="AM52" s="63"/>
      <c r="AN52" s="63"/>
      <c r="AO52" s="63"/>
      <c r="AP52" s="63"/>
    </row>
    <row r="53" spans="1:42" s="70" customFormat="1" ht="16.149999999999999" customHeight="1">
      <c r="C53" s="99"/>
      <c r="E53" s="291"/>
      <c r="F53" s="291"/>
      <c r="G53" s="291"/>
      <c r="H53" s="99"/>
      <c r="I53" s="99"/>
      <c r="J53" s="99"/>
      <c r="K53" s="99"/>
      <c r="L53" s="99"/>
      <c r="N53" s="291"/>
      <c r="O53" s="291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173"/>
      <c r="AC53" s="186"/>
      <c r="AD53" s="304"/>
      <c r="AE53" s="304"/>
      <c r="AF53" s="304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</row>
  </sheetData>
  <mergeCells count="130">
    <mergeCell ref="A2:C3"/>
    <mergeCell ref="A4:C4"/>
    <mergeCell ref="H14:J14"/>
    <mergeCell ref="H4:J4"/>
    <mergeCell ref="A11:C11"/>
    <mergeCell ref="A12:C12"/>
    <mergeCell ref="H3:J3"/>
    <mergeCell ref="A5:C5"/>
    <mergeCell ref="N16:N18"/>
    <mergeCell ref="N2:N3"/>
    <mergeCell ref="H8:J8"/>
    <mergeCell ref="E3:G3"/>
    <mergeCell ref="E4:G4"/>
    <mergeCell ref="H16:J16"/>
    <mergeCell ref="K2:M3"/>
    <mergeCell ref="K4:M4"/>
    <mergeCell ref="K7:M7"/>
    <mergeCell ref="K5:M5"/>
    <mergeCell ref="E16:G16"/>
    <mergeCell ref="K16:M16"/>
    <mergeCell ref="K6:M6"/>
    <mergeCell ref="E5:G5"/>
    <mergeCell ref="H5:J5"/>
    <mergeCell ref="H6:J6"/>
    <mergeCell ref="E6:G6"/>
    <mergeCell ref="K15:M15"/>
    <mergeCell ref="H10:J10"/>
    <mergeCell ref="E12:G12"/>
    <mergeCell ref="H12:J12"/>
    <mergeCell ref="E11:G11"/>
    <mergeCell ref="H11:J11"/>
    <mergeCell ref="K13:M13"/>
    <mergeCell ref="K12:M12"/>
    <mergeCell ref="K11:M11"/>
    <mergeCell ref="E13:G13"/>
    <mergeCell ref="E15:G15"/>
    <mergeCell ref="A6:C6"/>
    <mergeCell ref="A9:C9"/>
    <mergeCell ref="G50:N50"/>
    <mergeCell ref="K21:M21"/>
    <mergeCell ref="H26:J26"/>
    <mergeCell ref="K27:M27"/>
    <mergeCell ref="H27:J27"/>
    <mergeCell ref="K26:M26"/>
    <mergeCell ref="K23:M23"/>
    <mergeCell ref="H13:J13"/>
    <mergeCell ref="E14:G14"/>
    <mergeCell ref="K14:M14"/>
    <mergeCell ref="A14:C14"/>
    <mergeCell ref="A21:B26"/>
    <mergeCell ref="H20:J20"/>
    <mergeCell ref="E23:G23"/>
    <mergeCell ref="H7:J7"/>
    <mergeCell ref="K10:M10"/>
    <mergeCell ref="K8:M8"/>
    <mergeCell ref="K9:M9"/>
    <mergeCell ref="E7:G7"/>
    <mergeCell ref="K18:M18"/>
    <mergeCell ref="H24:J24"/>
    <mergeCell ref="A7:C7"/>
    <mergeCell ref="A10:C10"/>
    <mergeCell ref="A8:C8"/>
    <mergeCell ref="E10:G10"/>
    <mergeCell ref="E8:G8"/>
    <mergeCell ref="H17:J17"/>
    <mergeCell ref="K20:M20"/>
    <mergeCell ref="A13:C13"/>
    <mergeCell ref="H15:J15"/>
    <mergeCell ref="A15:C15"/>
    <mergeCell ref="A16:B20"/>
    <mergeCell ref="H19:J19"/>
    <mergeCell ref="K17:M17"/>
    <mergeCell ref="E17:G17"/>
    <mergeCell ref="H18:J18"/>
    <mergeCell ref="E18:G18"/>
    <mergeCell ref="K19:M19"/>
    <mergeCell ref="E19:G19"/>
    <mergeCell ref="E24:G24"/>
    <mergeCell ref="E20:G20"/>
    <mergeCell ref="K24:M24"/>
    <mergeCell ref="K22:M22"/>
    <mergeCell ref="E22:G22"/>
    <mergeCell ref="H22:J22"/>
    <mergeCell ref="H21:J21"/>
    <mergeCell ref="E21:G21"/>
    <mergeCell ref="H23:J23"/>
    <mergeCell ref="E26:G26"/>
    <mergeCell ref="A32:A35"/>
    <mergeCell ref="G31:N31"/>
    <mergeCell ref="B33:C33"/>
    <mergeCell ref="A42:C42"/>
    <mergeCell ref="B38:C38"/>
    <mergeCell ref="B34:C34"/>
    <mergeCell ref="G40:N40"/>
    <mergeCell ref="A40:C40"/>
    <mergeCell ref="B32:C32"/>
    <mergeCell ref="A41:C41"/>
    <mergeCell ref="G47:N47"/>
    <mergeCell ref="G49:N49"/>
    <mergeCell ref="A47:C47"/>
    <mergeCell ref="A49:C49"/>
    <mergeCell ref="A36:A39"/>
    <mergeCell ref="B37:C37"/>
    <mergeCell ref="B39:C39"/>
    <mergeCell ref="A46:C46"/>
    <mergeCell ref="G46:N46"/>
    <mergeCell ref="D2:J2"/>
    <mergeCell ref="A29:N29"/>
    <mergeCell ref="H9:J9"/>
    <mergeCell ref="E9:G9"/>
    <mergeCell ref="B35:C35"/>
    <mergeCell ref="A31:C31"/>
    <mergeCell ref="A51:C51"/>
    <mergeCell ref="A48:C48"/>
    <mergeCell ref="G48:N48"/>
    <mergeCell ref="A43:C43"/>
    <mergeCell ref="A45:C45"/>
    <mergeCell ref="A44:C44"/>
    <mergeCell ref="E25:G25"/>
    <mergeCell ref="B36:C36"/>
    <mergeCell ref="E27:G27"/>
    <mergeCell ref="A27:C27"/>
    <mergeCell ref="A30:C30"/>
    <mergeCell ref="K25:M25"/>
    <mergeCell ref="H25:J25"/>
    <mergeCell ref="M30:N30"/>
    <mergeCell ref="G44:N44"/>
    <mergeCell ref="A50:C50"/>
    <mergeCell ref="G45:N45"/>
    <mergeCell ref="G51:N51"/>
  </mergeCells>
  <phoneticPr fontId="2" type="noConversion"/>
  <printOptions horizontalCentered="1"/>
  <pageMargins left="0.2" right="0.23622047244094491" top="0.49" bottom="0.19685039370078741" header="0.19685039370078741" footer="0.19685039370078741"/>
  <pageSetup paperSize="9" scale="98" orientation="portrait" useFirstPageNumber="1" r:id="rId1"/>
  <headerFooter alignWithMargins="0">
    <oddFooter xml:space="preserve">&amp;C-2-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7" workbookViewId="0">
      <selection sqref="A1:N52"/>
    </sheetView>
  </sheetViews>
  <sheetFormatPr defaultRowHeight="13.5"/>
  <cols>
    <col min="1" max="1" width="4.5546875" customWidth="1"/>
    <col min="2" max="2" width="6.33203125" customWidth="1"/>
    <col min="3" max="3" width="10.77734375" customWidth="1"/>
    <col min="4" max="4" width="11.77734375" customWidth="1"/>
    <col min="5" max="5" width="9.33203125" customWidth="1"/>
    <col min="6" max="8" width="4.33203125" customWidth="1"/>
    <col min="9" max="12" width="3.44140625" customWidth="1"/>
    <col min="13" max="13" width="7" customWidth="1"/>
    <col min="14" max="14" width="9.5546875" customWidth="1"/>
  </cols>
  <sheetData>
    <row r="1" spans="1:14" ht="15" customHeight="1">
      <c r="A1" s="996" t="s">
        <v>104</v>
      </c>
      <c r="B1" s="996"/>
      <c r="C1" s="996"/>
      <c r="D1" s="996"/>
      <c r="E1" s="996"/>
      <c r="F1" s="996"/>
      <c r="G1" s="996"/>
      <c r="H1" s="99"/>
      <c r="I1" s="70"/>
      <c r="J1" s="418"/>
      <c r="K1" s="418"/>
      <c r="L1" s="70"/>
      <c r="M1" s="70"/>
      <c r="N1" s="70"/>
    </row>
    <row r="2" spans="1:14" ht="15" customHeight="1">
      <c r="A2" s="969">
        <v>29313871</v>
      </c>
      <c r="B2" s="969"/>
      <c r="C2" s="969"/>
      <c r="D2" s="100">
        <v>152435.78</v>
      </c>
      <c r="E2" s="101" t="s">
        <v>105</v>
      </c>
      <c r="F2" s="70" t="s">
        <v>106</v>
      </c>
      <c r="G2" s="970">
        <v>192.3</v>
      </c>
      <c r="H2" s="970"/>
      <c r="I2" s="971"/>
      <c r="J2" s="971"/>
      <c r="K2" s="971"/>
      <c r="L2" s="971"/>
      <c r="M2" s="971"/>
      <c r="N2" s="971"/>
    </row>
    <row r="3" spans="1:14" ht="15" customHeight="1">
      <c r="A3" s="972">
        <v>2932276</v>
      </c>
      <c r="B3" s="972"/>
      <c r="C3" s="972"/>
      <c r="D3" s="102">
        <v>13934.22</v>
      </c>
      <c r="E3" s="103" t="s">
        <v>107</v>
      </c>
      <c r="F3" s="70" t="s">
        <v>108</v>
      </c>
      <c r="G3" s="970">
        <v>210.44</v>
      </c>
      <c r="H3" s="970"/>
      <c r="I3" s="415"/>
      <c r="J3" s="415"/>
      <c r="K3" s="415"/>
      <c r="L3" s="415"/>
      <c r="M3" s="415"/>
      <c r="N3" s="415"/>
    </row>
    <row r="4" spans="1:14" ht="15" customHeight="1">
      <c r="A4" s="953" t="s">
        <v>109</v>
      </c>
      <c r="B4" s="953"/>
      <c r="C4" s="104" t="s">
        <v>110</v>
      </c>
      <c r="D4" s="419" t="s">
        <v>111</v>
      </c>
      <c r="E4" s="954" t="s">
        <v>112</v>
      </c>
      <c r="F4" s="954"/>
      <c r="G4" s="954"/>
      <c r="H4" s="955" t="s">
        <v>113</v>
      </c>
      <c r="I4" s="956"/>
      <c r="J4" s="956"/>
      <c r="K4" s="956"/>
      <c r="L4" s="957"/>
      <c r="M4" s="954" t="s">
        <v>114</v>
      </c>
      <c r="N4" s="954"/>
    </row>
    <row r="5" spans="1:14" ht="15" customHeight="1">
      <c r="A5" s="950">
        <v>79.319999999999993</v>
      </c>
      <c r="B5" s="950"/>
      <c r="C5" s="105">
        <v>258</v>
      </c>
      <c r="D5" s="958">
        <f>G2</f>
        <v>192.3</v>
      </c>
      <c r="E5" s="936">
        <f>ROUND(A5*$G$2,-1)</f>
        <v>15250</v>
      </c>
      <c r="F5" s="936"/>
      <c r="G5" s="936"/>
      <c r="H5" s="945">
        <f t="shared" ref="H5:H11" si="0">ROUND(E5*C5,0)</f>
        <v>3934500</v>
      </c>
      <c r="I5" s="946"/>
      <c r="J5" s="946"/>
      <c r="K5" s="946"/>
      <c r="L5" s="947"/>
      <c r="M5" s="106"/>
      <c r="N5" s="107"/>
    </row>
    <row r="6" spans="1:14" ht="15" customHeight="1">
      <c r="A6" s="950">
        <v>92.54</v>
      </c>
      <c r="B6" s="950"/>
      <c r="C6" s="105">
        <v>196</v>
      </c>
      <c r="D6" s="959"/>
      <c r="E6" s="936">
        <f>ROUND(A6*$G$2,-1)</f>
        <v>17800</v>
      </c>
      <c r="F6" s="936"/>
      <c r="G6" s="936"/>
      <c r="H6" s="945">
        <f t="shared" si="0"/>
        <v>3488800</v>
      </c>
      <c r="I6" s="946"/>
      <c r="J6" s="946"/>
      <c r="K6" s="946"/>
      <c r="L6" s="947"/>
      <c r="M6" s="106"/>
      <c r="N6" s="107"/>
    </row>
    <row r="7" spans="1:14" ht="15" customHeight="1">
      <c r="A7" s="950">
        <v>109.07</v>
      </c>
      <c r="B7" s="950"/>
      <c r="C7" s="105">
        <v>815</v>
      </c>
      <c r="D7" s="959"/>
      <c r="E7" s="936">
        <f>ROUND(A7*$G$2,-1)</f>
        <v>20970</v>
      </c>
      <c r="F7" s="936"/>
      <c r="G7" s="936"/>
      <c r="H7" s="945">
        <f t="shared" si="0"/>
        <v>17090550</v>
      </c>
      <c r="I7" s="946"/>
      <c r="J7" s="946"/>
      <c r="K7" s="946"/>
      <c r="L7" s="947"/>
      <c r="M7" s="108"/>
      <c r="N7" s="107"/>
    </row>
    <row r="8" spans="1:14" ht="15" customHeight="1">
      <c r="A8" s="950">
        <v>128.9</v>
      </c>
      <c r="B8" s="950"/>
      <c r="C8" s="105">
        <v>68</v>
      </c>
      <c r="D8" s="959"/>
      <c r="E8" s="936">
        <f>ROUND(A8*$G$2,-1)</f>
        <v>24790</v>
      </c>
      <c r="F8" s="936"/>
      <c r="G8" s="936"/>
      <c r="H8" s="945">
        <f t="shared" si="0"/>
        <v>1685720</v>
      </c>
      <c r="I8" s="946"/>
      <c r="J8" s="946"/>
      <c r="K8" s="946"/>
      <c r="L8" s="947"/>
      <c r="M8" s="108"/>
      <c r="N8" s="107"/>
    </row>
    <row r="9" spans="1:14" ht="15" customHeight="1" thickBot="1">
      <c r="A9" s="962">
        <v>158.63999999999999</v>
      </c>
      <c r="B9" s="962"/>
      <c r="C9" s="109">
        <v>102</v>
      </c>
      <c r="D9" s="960"/>
      <c r="E9" s="997">
        <f>ROUND(A9*$G$2,-1)</f>
        <v>30510</v>
      </c>
      <c r="F9" s="997"/>
      <c r="G9" s="997"/>
      <c r="H9" s="964">
        <f t="shared" si="0"/>
        <v>3112020</v>
      </c>
      <c r="I9" s="965"/>
      <c r="J9" s="965"/>
      <c r="K9" s="965"/>
      <c r="L9" s="966"/>
      <c r="M9" s="110"/>
      <c r="N9" s="111"/>
    </row>
    <row r="10" spans="1:14" ht="15" customHeight="1">
      <c r="A10" s="941">
        <v>188.39</v>
      </c>
      <c r="B10" s="941"/>
      <c r="C10" s="112">
        <v>34</v>
      </c>
      <c r="D10" s="959">
        <f>G3</f>
        <v>210.44</v>
      </c>
      <c r="E10" s="998">
        <f>ROUND(A10*$G$3,-1)</f>
        <v>39640</v>
      </c>
      <c r="F10" s="998"/>
      <c r="G10" s="998"/>
      <c r="H10" s="988">
        <f t="shared" si="0"/>
        <v>1347760</v>
      </c>
      <c r="I10" s="989"/>
      <c r="J10" s="989"/>
      <c r="K10" s="989"/>
      <c r="L10" s="990"/>
      <c r="M10" s="113"/>
      <c r="N10" s="114"/>
    </row>
    <row r="11" spans="1:14" ht="15" customHeight="1">
      <c r="A11" s="950">
        <v>221.44</v>
      </c>
      <c r="B11" s="950"/>
      <c r="C11" s="105">
        <v>34</v>
      </c>
      <c r="D11" s="942"/>
      <c r="E11" s="998">
        <f>ROUND(A11*$G$3,-1)</f>
        <v>46600</v>
      </c>
      <c r="F11" s="998"/>
      <c r="G11" s="998"/>
      <c r="H11" s="945">
        <f t="shared" si="0"/>
        <v>1584400</v>
      </c>
      <c r="I11" s="946"/>
      <c r="J11" s="946"/>
      <c r="K11" s="946"/>
      <c r="L11" s="947"/>
      <c r="M11" s="113"/>
      <c r="N11" s="114"/>
    </row>
    <row r="12" spans="1:14" ht="15" customHeight="1">
      <c r="A12" s="865" t="s">
        <v>103</v>
      </c>
      <c r="B12" s="865"/>
      <c r="C12" s="414">
        <f>SUM(C5:C11)</f>
        <v>1507</v>
      </c>
      <c r="D12" s="417"/>
      <c r="E12" s="936"/>
      <c r="F12" s="936"/>
      <c r="G12" s="936"/>
      <c r="H12" s="937">
        <f>SUM(H5:H11)</f>
        <v>32243750</v>
      </c>
      <c r="I12" s="938"/>
      <c r="J12" s="938"/>
      <c r="K12" s="938"/>
      <c r="L12" s="939"/>
      <c r="M12" s="115" t="s">
        <v>42</v>
      </c>
      <c r="N12" s="116">
        <f>H12-A2-A3</f>
        <v>-2397</v>
      </c>
    </row>
    <row r="13" spans="1:14" ht="15" customHeight="1">
      <c r="A13" s="994" t="s">
        <v>195</v>
      </c>
      <c r="B13" s="994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</row>
    <row r="14" spans="1:14" ht="1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</row>
    <row r="15" spans="1:14" ht="15" customHeight="1">
      <c r="A15" s="117" t="s">
        <v>117</v>
      </c>
      <c r="B15" s="117"/>
      <c r="C15" s="117"/>
      <c r="D15" s="89" t="s">
        <v>98</v>
      </c>
      <c r="E15" s="89"/>
      <c r="F15" s="995" t="s">
        <v>46</v>
      </c>
      <c r="G15" s="995"/>
      <c r="H15" s="995"/>
      <c r="I15" s="995"/>
      <c r="J15" s="995"/>
      <c r="K15" s="995"/>
      <c r="L15" s="995"/>
      <c r="M15" s="974">
        <v>27370699</v>
      </c>
      <c r="N15" s="974"/>
    </row>
    <row r="16" spans="1:14" ht="15" customHeight="1">
      <c r="A16" s="68" t="s">
        <v>118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15" customHeight="1" thickBot="1">
      <c r="A17" s="975" t="s">
        <v>119</v>
      </c>
      <c r="B17" s="975"/>
      <c r="C17" s="975"/>
      <c r="D17" s="975" t="s">
        <v>120</v>
      </c>
      <c r="E17" s="975"/>
      <c r="F17" s="975"/>
      <c r="G17" s="975" t="s">
        <v>121</v>
      </c>
      <c r="H17" s="975"/>
      <c r="I17" s="975"/>
      <c r="J17" s="975"/>
      <c r="K17" s="975"/>
      <c r="L17" s="975"/>
      <c r="M17" s="975"/>
      <c r="N17" s="975"/>
    </row>
    <row r="18" spans="1:14" ht="15" customHeight="1" thickTop="1">
      <c r="A18" s="979" t="s">
        <v>881</v>
      </c>
      <c r="B18" s="980"/>
      <c r="C18" s="981"/>
      <c r="D18" s="934">
        <v>28470699</v>
      </c>
      <c r="E18" s="934"/>
      <c r="F18" s="934"/>
      <c r="G18" s="991" t="s">
        <v>800</v>
      </c>
      <c r="H18" s="992"/>
      <c r="I18" s="992"/>
      <c r="J18" s="992"/>
      <c r="K18" s="992"/>
      <c r="L18" s="992"/>
      <c r="M18" s="992"/>
      <c r="N18" s="993"/>
    </row>
    <row r="19" spans="1:14" ht="15" customHeight="1">
      <c r="A19" s="985"/>
      <c r="B19" s="986"/>
      <c r="C19" s="987"/>
      <c r="D19" s="934">
        <v>-1100000</v>
      </c>
      <c r="E19" s="934"/>
      <c r="F19" s="934"/>
      <c r="G19" s="991" t="s">
        <v>882</v>
      </c>
      <c r="H19" s="992"/>
      <c r="I19" s="992"/>
      <c r="J19" s="992"/>
      <c r="K19" s="992"/>
      <c r="L19" s="992"/>
      <c r="M19" s="992"/>
      <c r="N19" s="993"/>
    </row>
    <row r="20" spans="1:14" ht="15" customHeight="1">
      <c r="A20" s="68" t="s">
        <v>45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5" customHeight="1">
      <c r="A21" s="969">
        <v>24861630</v>
      </c>
      <c r="B21" s="969"/>
      <c r="C21" s="969"/>
      <c r="D21" s="100">
        <v>152435.78</v>
      </c>
      <c r="E21" s="101" t="s">
        <v>105</v>
      </c>
      <c r="F21" s="70" t="s">
        <v>106</v>
      </c>
      <c r="G21" s="970">
        <v>163.09</v>
      </c>
      <c r="H21" s="970"/>
      <c r="I21" s="971"/>
      <c r="J21" s="971"/>
      <c r="K21" s="971"/>
      <c r="L21" s="971"/>
      <c r="M21" s="971"/>
      <c r="N21" s="971"/>
    </row>
    <row r="22" spans="1:14" ht="15" customHeight="1">
      <c r="A22" s="972">
        <v>2509069</v>
      </c>
      <c r="B22" s="972"/>
      <c r="C22" s="972"/>
      <c r="D22" s="102">
        <v>13934.22</v>
      </c>
      <c r="E22" s="103" t="s">
        <v>107</v>
      </c>
      <c r="F22" s="70" t="s">
        <v>108</v>
      </c>
      <c r="G22" s="973">
        <v>180.06</v>
      </c>
      <c r="H22" s="973"/>
      <c r="I22" s="415"/>
      <c r="J22" s="415"/>
      <c r="K22" s="415"/>
      <c r="L22" s="415"/>
      <c r="M22" s="415"/>
      <c r="N22" s="415"/>
    </row>
    <row r="23" spans="1:14" ht="15" customHeight="1">
      <c r="A23" s="953" t="s">
        <v>109</v>
      </c>
      <c r="B23" s="953"/>
      <c r="C23" s="104" t="s">
        <v>110</v>
      </c>
      <c r="D23" s="419" t="s">
        <v>111</v>
      </c>
      <c r="E23" s="954" t="s">
        <v>112</v>
      </c>
      <c r="F23" s="954"/>
      <c r="G23" s="954"/>
      <c r="H23" s="955" t="s">
        <v>113</v>
      </c>
      <c r="I23" s="956"/>
      <c r="J23" s="956"/>
      <c r="K23" s="956"/>
      <c r="L23" s="957"/>
      <c r="M23" s="954" t="s">
        <v>114</v>
      </c>
      <c r="N23" s="954"/>
    </row>
    <row r="24" spans="1:14" ht="15" customHeight="1">
      <c r="A24" s="950">
        <v>79.319999999999993</v>
      </c>
      <c r="B24" s="950"/>
      <c r="C24" s="105">
        <v>258</v>
      </c>
      <c r="D24" s="958">
        <f>G21</f>
        <v>163.09</v>
      </c>
      <c r="E24" s="936">
        <f>ROUND(A24*$G$21,-1)</f>
        <v>12940</v>
      </c>
      <c r="F24" s="936"/>
      <c r="G24" s="936"/>
      <c r="H24" s="945">
        <f t="shared" ref="H24:H30" si="1">E24*C24</f>
        <v>3338520</v>
      </c>
      <c r="I24" s="946"/>
      <c r="J24" s="946"/>
      <c r="K24" s="946"/>
      <c r="L24" s="947"/>
      <c r="M24" s="961"/>
      <c r="N24" s="961"/>
    </row>
    <row r="25" spans="1:14" ht="15" customHeight="1">
      <c r="A25" s="950">
        <v>92.54</v>
      </c>
      <c r="B25" s="950"/>
      <c r="C25" s="105">
        <v>196</v>
      </c>
      <c r="D25" s="959"/>
      <c r="E25" s="936">
        <f>ROUND(A25*$G$21,-1)</f>
        <v>15090</v>
      </c>
      <c r="F25" s="936"/>
      <c r="G25" s="936"/>
      <c r="H25" s="945">
        <f t="shared" si="1"/>
        <v>2957640</v>
      </c>
      <c r="I25" s="946"/>
      <c r="J25" s="946"/>
      <c r="K25" s="946"/>
      <c r="L25" s="947"/>
      <c r="M25" s="935"/>
      <c r="N25" s="935"/>
    </row>
    <row r="26" spans="1:14" ht="15" customHeight="1">
      <c r="A26" s="950">
        <v>109.07</v>
      </c>
      <c r="B26" s="950"/>
      <c r="C26" s="105">
        <v>815</v>
      </c>
      <c r="D26" s="959"/>
      <c r="E26" s="936">
        <f>ROUND(A26*$G$21,-1)</f>
        <v>17790</v>
      </c>
      <c r="F26" s="936"/>
      <c r="G26" s="936"/>
      <c r="H26" s="945">
        <f t="shared" si="1"/>
        <v>14498850</v>
      </c>
      <c r="I26" s="946"/>
      <c r="J26" s="946"/>
      <c r="K26" s="946"/>
      <c r="L26" s="947"/>
      <c r="M26" s="935"/>
      <c r="N26" s="935"/>
    </row>
    <row r="27" spans="1:14" ht="15" customHeight="1">
      <c r="A27" s="950">
        <v>128.9</v>
      </c>
      <c r="B27" s="950"/>
      <c r="C27" s="105">
        <v>68</v>
      </c>
      <c r="D27" s="959"/>
      <c r="E27" s="936">
        <f>ROUND(A27*$G$21,-1)</f>
        <v>21020</v>
      </c>
      <c r="F27" s="936"/>
      <c r="G27" s="936"/>
      <c r="H27" s="945">
        <f t="shared" si="1"/>
        <v>1429360</v>
      </c>
      <c r="I27" s="946"/>
      <c r="J27" s="946"/>
      <c r="K27" s="946"/>
      <c r="L27" s="947"/>
      <c r="M27" s="935"/>
      <c r="N27" s="935"/>
    </row>
    <row r="28" spans="1:14" ht="15" customHeight="1" thickBot="1">
      <c r="A28" s="962">
        <v>158.63999999999999</v>
      </c>
      <c r="B28" s="962"/>
      <c r="C28" s="109">
        <v>102</v>
      </c>
      <c r="D28" s="960"/>
      <c r="E28" s="963">
        <f>ROUND(A28*$G$21,-1)</f>
        <v>25870</v>
      </c>
      <c r="F28" s="963"/>
      <c r="G28" s="963"/>
      <c r="H28" s="964">
        <f t="shared" si="1"/>
        <v>2638740</v>
      </c>
      <c r="I28" s="965"/>
      <c r="J28" s="965"/>
      <c r="K28" s="965"/>
      <c r="L28" s="966"/>
      <c r="M28" s="967"/>
      <c r="N28" s="967"/>
    </row>
    <row r="29" spans="1:14" ht="15" customHeight="1">
      <c r="A29" s="941">
        <v>188.39</v>
      </c>
      <c r="B29" s="941"/>
      <c r="C29" s="112">
        <v>34</v>
      </c>
      <c r="D29" s="942">
        <f>G22</f>
        <v>180.06</v>
      </c>
      <c r="E29" s="944">
        <f>ROUND(A29*$G$22,-1)</f>
        <v>33920</v>
      </c>
      <c r="F29" s="944"/>
      <c r="G29" s="944"/>
      <c r="H29" s="988">
        <f t="shared" si="1"/>
        <v>1153280</v>
      </c>
      <c r="I29" s="989"/>
      <c r="J29" s="989"/>
      <c r="K29" s="989"/>
      <c r="L29" s="990"/>
      <c r="M29" s="948"/>
      <c r="N29" s="949"/>
    </row>
    <row r="30" spans="1:14" ht="15" customHeight="1">
      <c r="A30" s="950">
        <v>221.44</v>
      </c>
      <c r="B30" s="950"/>
      <c r="C30" s="105">
        <v>34</v>
      </c>
      <c r="D30" s="943"/>
      <c r="E30" s="963">
        <f>ROUND(A30*$G$22,-1)</f>
        <v>39870</v>
      </c>
      <c r="F30" s="963"/>
      <c r="G30" s="963"/>
      <c r="H30" s="945">
        <f t="shared" si="1"/>
        <v>1355580</v>
      </c>
      <c r="I30" s="946"/>
      <c r="J30" s="946"/>
      <c r="K30" s="946"/>
      <c r="L30" s="947"/>
      <c r="M30" s="951"/>
      <c r="N30" s="952"/>
    </row>
    <row r="31" spans="1:14" ht="15" customHeight="1">
      <c r="A31" s="865" t="s">
        <v>103</v>
      </c>
      <c r="B31" s="865"/>
      <c r="C31" s="414">
        <f>SUM(C24:C30)</f>
        <v>1507</v>
      </c>
      <c r="D31" s="417"/>
      <c r="E31" s="936"/>
      <c r="F31" s="936"/>
      <c r="G31" s="936"/>
      <c r="H31" s="937">
        <f>SUM(H24:H30)</f>
        <v>27371970</v>
      </c>
      <c r="I31" s="938"/>
      <c r="J31" s="938"/>
      <c r="K31" s="938"/>
      <c r="L31" s="939"/>
      <c r="M31" s="413" t="s">
        <v>42</v>
      </c>
      <c r="N31" s="411">
        <f>H31-A21-A22</f>
        <v>1271</v>
      </c>
    </row>
    <row r="32" spans="1:14" ht="15" customHeight="1">
      <c r="A32" s="940" t="s">
        <v>196</v>
      </c>
      <c r="B32" s="940"/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</row>
    <row r="33" spans="1:14" ht="12" customHeight="1">
      <c r="A33" s="420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</row>
    <row r="34" spans="1:14" ht="15" customHeight="1">
      <c r="A34" s="416" t="s">
        <v>125</v>
      </c>
      <c r="B34" s="416"/>
      <c r="C34" s="416"/>
      <c r="D34" s="89" t="s">
        <v>98</v>
      </c>
      <c r="E34" s="89"/>
      <c r="F34" s="89"/>
      <c r="G34" s="89"/>
      <c r="H34" s="89"/>
      <c r="I34" s="89"/>
      <c r="J34" s="89"/>
      <c r="K34" s="89"/>
      <c r="L34" s="410"/>
      <c r="M34" s="974">
        <v>19767066</v>
      </c>
      <c r="N34" s="974"/>
    </row>
    <row r="35" spans="1:14" ht="15" customHeight="1">
      <c r="A35" s="68" t="s">
        <v>118</v>
      </c>
      <c r="B35" s="416"/>
      <c r="C35" s="416"/>
      <c r="D35" s="63"/>
      <c r="E35" s="63"/>
      <c r="F35" s="63"/>
      <c r="G35" s="63"/>
      <c r="H35" s="63"/>
      <c r="I35" s="63"/>
      <c r="J35" s="63"/>
      <c r="K35" s="63"/>
      <c r="L35" s="412"/>
      <c r="M35" s="412"/>
      <c r="N35" s="412"/>
    </row>
    <row r="36" spans="1:14" ht="15" customHeight="1" thickBot="1">
      <c r="A36" s="975" t="s">
        <v>119</v>
      </c>
      <c r="B36" s="975"/>
      <c r="C36" s="975"/>
      <c r="D36" s="975" t="s">
        <v>120</v>
      </c>
      <c r="E36" s="975"/>
      <c r="F36" s="975"/>
      <c r="G36" s="975" t="s">
        <v>121</v>
      </c>
      <c r="H36" s="975"/>
      <c r="I36" s="975"/>
      <c r="J36" s="975"/>
      <c r="K36" s="975"/>
      <c r="L36" s="975"/>
      <c r="M36" s="975"/>
      <c r="N36" s="975"/>
    </row>
    <row r="37" spans="1:14" ht="15" customHeight="1" thickTop="1">
      <c r="A37" s="979" t="s">
        <v>128</v>
      </c>
      <c r="B37" s="980"/>
      <c r="C37" s="981"/>
      <c r="D37" s="934">
        <v>30687066</v>
      </c>
      <c r="E37" s="934"/>
      <c r="F37" s="934"/>
      <c r="G37" s="976" t="s">
        <v>799</v>
      </c>
      <c r="H37" s="977"/>
      <c r="I37" s="977"/>
      <c r="J37" s="977"/>
      <c r="K37" s="977"/>
      <c r="L37" s="977"/>
      <c r="M37" s="977"/>
      <c r="N37" s="978"/>
    </row>
    <row r="38" spans="1:14" ht="15" customHeight="1">
      <c r="A38" s="982"/>
      <c r="B38" s="983"/>
      <c r="C38" s="984"/>
      <c r="D38" s="934">
        <v>-6000000</v>
      </c>
      <c r="E38" s="934"/>
      <c r="F38" s="934"/>
      <c r="G38" s="976" t="s">
        <v>801</v>
      </c>
      <c r="H38" s="977"/>
      <c r="I38" s="977"/>
      <c r="J38" s="977"/>
      <c r="K38" s="977"/>
      <c r="L38" s="977"/>
      <c r="M38" s="977"/>
      <c r="N38" s="978"/>
    </row>
    <row r="39" spans="1:14" ht="15" customHeight="1">
      <c r="A39" s="985"/>
      <c r="B39" s="986"/>
      <c r="C39" s="987"/>
      <c r="D39" s="934">
        <v>-4920000</v>
      </c>
      <c r="E39" s="934"/>
      <c r="F39" s="934"/>
      <c r="G39" s="976" t="s">
        <v>914</v>
      </c>
      <c r="H39" s="977"/>
      <c r="I39" s="977"/>
      <c r="J39" s="977"/>
      <c r="K39" s="977"/>
      <c r="L39" s="977"/>
      <c r="M39" s="977"/>
      <c r="N39" s="978"/>
    </row>
    <row r="40" spans="1:14" ht="15" customHeight="1">
      <c r="A40" s="968" t="s">
        <v>45</v>
      </c>
      <c r="B40" s="968"/>
      <c r="C40" s="968"/>
      <c r="D40" s="968"/>
      <c r="E40" s="968"/>
      <c r="F40" s="968"/>
      <c r="G40" s="968"/>
      <c r="H40" s="968"/>
      <c r="I40" s="968"/>
      <c r="J40" s="968"/>
      <c r="K40" s="968"/>
      <c r="L40" s="968"/>
      <c r="M40" s="968"/>
      <c r="N40" s="968"/>
    </row>
    <row r="41" spans="1:14" ht="15" customHeight="1">
      <c r="A41" s="969">
        <v>17877965</v>
      </c>
      <c r="B41" s="969"/>
      <c r="C41" s="969"/>
      <c r="D41" s="100">
        <v>152435.78</v>
      </c>
      <c r="E41" s="101" t="s">
        <v>105</v>
      </c>
      <c r="F41" s="70" t="s">
        <v>106</v>
      </c>
      <c r="G41" s="970">
        <f>ROUND(A41/D41,2)</f>
        <v>117.28</v>
      </c>
      <c r="H41" s="970"/>
      <c r="I41" s="971"/>
      <c r="J41" s="971"/>
      <c r="K41" s="971"/>
      <c r="L41" s="971"/>
      <c r="M41" s="971"/>
      <c r="N41" s="971"/>
    </row>
    <row r="42" spans="1:14" ht="15" customHeight="1">
      <c r="A42" s="972">
        <v>1889101</v>
      </c>
      <c r="B42" s="972"/>
      <c r="C42" s="972"/>
      <c r="D42" s="102">
        <v>13934.22</v>
      </c>
      <c r="E42" s="103" t="s">
        <v>107</v>
      </c>
      <c r="F42" s="70" t="s">
        <v>108</v>
      </c>
      <c r="G42" s="973">
        <v>135.57</v>
      </c>
      <c r="H42" s="973"/>
      <c r="I42" s="415"/>
      <c r="J42" s="415"/>
      <c r="K42" s="415"/>
      <c r="L42" s="415"/>
      <c r="M42" s="415"/>
      <c r="N42" s="415"/>
    </row>
    <row r="43" spans="1:14" ht="15" customHeight="1">
      <c r="A43" s="953" t="s">
        <v>109</v>
      </c>
      <c r="B43" s="953"/>
      <c r="C43" s="104" t="s">
        <v>110</v>
      </c>
      <c r="D43" s="419" t="s">
        <v>111</v>
      </c>
      <c r="E43" s="954" t="s">
        <v>112</v>
      </c>
      <c r="F43" s="954"/>
      <c r="G43" s="954"/>
      <c r="H43" s="955" t="s">
        <v>113</v>
      </c>
      <c r="I43" s="956"/>
      <c r="J43" s="956"/>
      <c r="K43" s="956"/>
      <c r="L43" s="957"/>
      <c r="M43" s="954" t="s">
        <v>121</v>
      </c>
      <c r="N43" s="954"/>
    </row>
    <row r="44" spans="1:14" ht="15" customHeight="1">
      <c r="A44" s="950">
        <v>79.319999999999993</v>
      </c>
      <c r="B44" s="950"/>
      <c r="C44" s="105">
        <v>258</v>
      </c>
      <c r="D44" s="958">
        <f>G41</f>
        <v>117.28</v>
      </c>
      <c r="E44" s="936">
        <f>ROUND(A44*$G$41,-1)</f>
        <v>9300</v>
      </c>
      <c r="F44" s="936"/>
      <c r="G44" s="936"/>
      <c r="H44" s="945">
        <f t="shared" ref="H44:H49" si="2">ROUND(E44*C44,0)</f>
        <v>2399400</v>
      </c>
      <c r="I44" s="946"/>
      <c r="J44" s="946"/>
      <c r="K44" s="946"/>
      <c r="L44" s="947"/>
      <c r="M44" s="961"/>
      <c r="N44" s="961"/>
    </row>
    <row r="45" spans="1:14" ht="15" customHeight="1">
      <c r="A45" s="950">
        <v>92.54</v>
      </c>
      <c r="B45" s="950"/>
      <c r="C45" s="105">
        <v>196</v>
      </c>
      <c r="D45" s="959"/>
      <c r="E45" s="936">
        <f>ROUND(A45*$G$41,-1)</f>
        <v>10850</v>
      </c>
      <c r="F45" s="936"/>
      <c r="G45" s="936"/>
      <c r="H45" s="945">
        <f t="shared" si="2"/>
        <v>2126600</v>
      </c>
      <c r="I45" s="946"/>
      <c r="J45" s="946"/>
      <c r="K45" s="946"/>
      <c r="L45" s="947"/>
      <c r="M45" s="935"/>
      <c r="N45" s="935"/>
    </row>
    <row r="46" spans="1:14" ht="15" customHeight="1">
      <c r="A46" s="950">
        <v>109.07</v>
      </c>
      <c r="B46" s="950"/>
      <c r="C46" s="105">
        <v>815</v>
      </c>
      <c r="D46" s="959"/>
      <c r="E46" s="936">
        <f>ROUND(A46*$G$41,-1)</f>
        <v>12790</v>
      </c>
      <c r="F46" s="936"/>
      <c r="G46" s="936"/>
      <c r="H46" s="945">
        <f t="shared" si="2"/>
        <v>10423850</v>
      </c>
      <c r="I46" s="946"/>
      <c r="J46" s="946"/>
      <c r="K46" s="946"/>
      <c r="L46" s="947"/>
      <c r="M46" s="935"/>
      <c r="N46" s="935"/>
    </row>
    <row r="47" spans="1:14" ht="15" customHeight="1">
      <c r="A47" s="950">
        <v>128.9</v>
      </c>
      <c r="B47" s="950"/>
      <c r="C47" s="105">
        <v>68</v>
      </c>
      <c r="D47" s="959"/>
      <c r="E47" s="936">
        <f>ROUND(A47*$G$41,-1)</f>
        <v>15120</v>
      </c>
      <c r="F47" s="936"/>
      <c r="G47" s="936"/>
      <c r="H47" s="945">
        <f t="shared" si="2"/>
        <v>1028160</v>
      </c>
      <c r="I47" s="946"/>
      <c r="J47" s="946"/>
      <c r="K47" s="946"/>
      <c r="L47" s="947"/>
      <c r="M47" s="935"/>
      <c r="N47" s="935"/>
    </row>
    <row r="48" spans="1:14" ht="15" customHeight="1" thickBot="1">
      <c r="A48" s="962">
        <v>158.63999999999999</v>
      </c>
      <c r="B48" s="962"/>
      <c r="C48" s="109">
        <v>102</v>
      </c>
      <c r="D48" s="960"/>
      <c r="E48" s="963">
        <f>ROUND(A48*$G$41,-1)</f>
        <v>18610</v>
      </c>
      <c r="F48" s="963"/>
      <c r="G48" s="963"/>
      <c r="H48" s="964">
        <f t="shared" si="2"/>
        <v>1898220</v>
      </c>
      <c r="I48" s="965"/>
      <c r="J48" s="965"/>
      <c r="K48" s="965"/>
      <c r="L48" s="966"/>
      <c r="M48" s="967"/>
      <c r="N48" s="967"/>
    </row>
    <row r="49" spans="1:14" ht="15" customHeight="1">
      <c r="A49" s="941">
        <v>188.39</v>
      </c>
      <c r="B49" s="941"/>
      <c r="C49" s="112">
        <v>34</v>
      </c>
      <c r="D49" s="942">
        <f>G42</f>
        <v>135.57</v>
      </c>
      <c r="E49" s="944">
        <f>ROUND(A49*$G$42,-1)</f>
        <v>25540</v>
      </c>
      <c r="F49" s="944"/>
      <c r="G49" s="944"/>
      <c r="H49" s="945">
        <f t="shared" si="2"/>
        <v>868360</v>
      </c>
      <c r="I49" s="946"/>
      <c r="J49" s="946"/>
      <c r="K49" s="946"/>
      <c r="L49" s="947"/>
      <c r="M49" s="948"/>
      <c r="N49" s="949"/>
    </row>
    <row r="50" spans="1:14" ht="15" customHeight="1">
      <c r="A50" s="950">
        <v>221.44</v>
      </c>
      <c r="B50" s="950"/>
      <c r="C50" s="105">
        <v>34</v>
      </c>
      <c r="D50" s="943"/>
      <c r="E50" s="936">
        <f>ROUND(A50*$G$42,-1)</f>
        <v>30020</v>
      </c>
      <c r="F50" s="936"/>
      <c r="G50" s="936"/>
      <c r="H50" s="945">
        <f>ROUND(E50*C50,0)</f>
        <v>1020680</v>
      </c>
      <c r="I50" s="946"/>
      <c r="J50" s="946"/>
      <c r="K50" s="946"/>
      <c r="L50" s="947"/>
      <c r="M50" s="951"/>
      <c r="N50" s="952"/>
    </row>
    <row r="51" spans="1:14" ht="15" customHeight="1">
      <c r="A51" s="865" t="s">
        <v>103</v>
      </c>
      <c r="B51" s="865"/>
      <c r="C51" s="414">
        <f>SUM(C44:C50)</f>
        <v>1507</v>
      </c>
      <c r="D51" s="417"/>
      <c r="E51" s="936"/>
      <c r="F51" s="936"/>
      <c r="G51" s="936"/>
      <c r="H51" s="937">
        <f>SUM(H44:H50)</f>
        <v>19765270</v>
      </c>
      <c r="I51" s="938"/>
      <c r="J51" s="938"/>
      <c r="K51" s="938"/>
      <c r="L51" s="939"/>
      <c r="M51" s="413" t="s">
        <v>42</v>
      </c>
      <c r="N51" s="411">
        <f>H51-A41-A42</f>
        <v>-1796</v>
      </c>
    </row>
    <row r="52" spans="1:14" ht="15" customHeight="1">
      <c r="A52" s="940" t="s">
        <v>197</v>
      </c>
      <c r="B52" s="940"/>
      <c r="C52" s="940"/>
      <c r="D52" s="940"/>
      <c r="E52" s="940"/>
      <c r="F52" s="940"/>
      <c r="G52" s="940"/>
      <c r="H52" s="940"/>
      <c r="I52" s="940"/>
      <c r="J52" s="940"/>
      <c r="K52" s="940"/>
      <c r="L52" s="940"/>
      <c r="M52" s="940"/>
      <c r="N52" s="940"/>
    </row>
    <row r="53" spans="1:14">
      <c r="A53" s="420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</row>
    <row r="54" spans="1:14">
      <c r="A54" s="420"/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</row>
  </sheetData>
  <mergeCells count="145">
    <mergeCell ref="D19:F19"/>
    <mergeCell ref="G19:N19"/>
    <mergeCell ref="A18:C19"/>
    <mergeCell ref="M4:N4"/>
    <mergeCell ref="A5:B5"/>
    <mergeCell ref="D5:D9"/>
    <mergeCell ref="E5:G5"/>
    <mergeCell ref="H5:L5"/>
    <mergeCell ref="A6:B6"/>
    <mergeCell ref="E6:G6"/>
    <mergeCell ref="A8:B8"/>
    <mergeCell ref="E8:G8"/>
    <mergeCell ref="H8:L8"/>
    <mergeCell ref="A9:B9"/>
    <mergeCell ref="E9:G9"/>
    <mergeCell ref="H9:L9"/>
    <mergeCell ref="A10:B10"/>
    <mergeCell ref="D10:D11"/>
    <mergeCell ref="E10:G10"/>
    <mergeCell ref="H10:L10"/>
    <mergeCell ref="A11:B11"/>
    <mergeCell ref="E11:G11"/>
    <mergeCell ref="H11:L11"/>
    <mergeCell ref="A17:C17"/>
    <mergeCell ref="A1:G1"/>
    <mergeCell ref="A2:C2"/>
    <mergeCell ref="G2:H2"/>
    <mergeCell ref="I2:N2"/>
    <mergeCell ref="A3:C3"/>
    <mergeCell ref="G3:H3"/>
    <mergeCell ref="H6:L6"/>
    <mergeCell ref="A7:B7"/>
    <mergeCell ref="E7:G7"/>
    <mergeCell ref="H7:L7"/>
    <mergeCell ref="A4:B4"/>
    <mergeCell ref="E4:G4"/>
    <mergeCell ref="H4:L4"/>
    <mergeCell ref="D17:F17"/>
    <mergeCell ref="G17:N17"/>
    <mergeCell ref="D18:F18"/>
    <mergeCell ref="G18:N18"/>
    <mergeCell ref="A12:B12"/>
    <mergeCell ref="E12:G12"/>
    <mergeCell ref="H12:L12"/>
    <mergeCell ref="A13:N13"/>
    <mergeCell ref="F15:L15"/>
    <mergeCell ref="M15:N15"/>
    <mergeCell ref="A21:C21"/>
    <mergeCell ref="G21:H21"/>
    <mergeCell ref="I21:N21"/>
    <mergeCell ref="A22:C22"/>
    <mergeCell ref="G22:H22"/>
    <mergeCell ref="A23:B23"/>
    <mergeCell ref="E23:G23"/>
    <mergeCell ref="H23:L23"/>
    <mergeCell ref="M23:N23"/>
    <mergeCell ref="E26:G26"/>
    <mergeCell ref="H26:L26"/>
    <mergeCell ref="M26:N26"/>
    <mergeCell ref="A27:B27"/>
    <mergeCell ref="E27:G27"/>
    <mergeCell ref="H27:L27"/>
    <mergeCell ref="M27:N27"/>
    <mergeCell ref="A24:B24"/>
    <mergeCell ref="D24:D28"/>
    <mergeCell ref="E24:G24"/>
    <mergeCell ref="H24:L24"/>
    <mergeCell ref="M24:N24"/>
    <mergeCell ref="A25:B25"/>
    <mergeCell ref="E25:G25"/>
    <mergeCell ref="H25:L25"/>
    <mergeCell ref="M25:N25"/>
    <mergeCell ref="A26:B26"/>
    <mergeCell ref="E30:G30"/>
    <mergeCell ref="H30:L30"/>
    <mergeCell ref="M30:N30"/>
    <mergeCell ref="A31:B31"/>
    <mergeCell ref="E31:G31"/>
    <mergeCell ref="H31:L31"/>
    <mergeCell ref="A28:B28"/>
    <mergeCell ref="E28:G28"/>
    <mergeCell ref="H28:L28"/>
    <mergeCell ref="M28:N28"/>
    <mergeCell ref="A29:B29"/>
    <mergeCell ref="D29:D30"/>
    <mergeCell ref="E29:G29"/>
    <mergeCell ref="H29:L29"/>
    <mergeCell ref="M29:N29"/>
    <mergeCell ref="A30:B30"/>
    <mergeCell ref="A40:N40"/>
    <mergeCell ref="A41:C41"/>
    <mergeCell ref="G41:H41"/>
    <mergeCell ref="I41:N41"/>
    <mergeCell ref="A42:C42"/>
    <mergeCell ref="G42:H42"/>
    <mergeCell ref="A32:N32"/>
    <mergeCell ref="M34:N34"/>
    <mergeCell ref="A36:C36"/>
    <mergeCell ref="D36:F36"/>
    <mergeCell ref="G36:N36"/>
    <mergeCell ref="D37:F37"/>
    <mergeCell ref="G37:N37"/>
    <mergeCell ref="D39:F39"/>
    <mergeCell ref="G39:N39"/>
    <mergeCell ref="A37:C39"/>
    <mergeCell ref="D38:F38"/>
    <mergeCell ref="G38:N38"/>
    <mergeCell ref="A43:B43"/>
    <mergeCell ref="E43:G43"/>
    <mergeCell ref="H43:L43"/>
    <mergeCell ref="M43:N43"/>
    <mergeCell ref="A44:B44"/>
    <mergeCell ref="D44:D48"/>
    <mergeCell ref="E44:G44"/>
    <mergeCell ref="H44:L44"/>
    <mergeCell ref="M44:N44"/>
    <mergeCell ref="A45:B45"/>
    <mergeCell ref="A47:B47"/>
    <mergeCell ref="E47:G47"/>
    <mergeCell ref="H47:L47"/>
    <mergeCell ref="M47:N47"/>
    <mergeCell ref="A48:B48"/>
    <mergeCell ref="E48:G48"/>
    <mergeCell ref="H48:L48"/>
    <mergeCell ref="M48:N48"/>
    <mergeCell ref="E45:G45"/>
    <mergeCell ref="H45:L45"/>
    <mergeCell ref="M45:N45"/>
    <mergeCell ref="A46:B46"/>
    <mergeCell ref="E46:G46"/>
    <mergeCell ref="H46:L46"/>
    <mergeCell ref="M46:N46"/>
    <mergeCell ref="A51:B51"/>
    <mergeCell ref="E51:G51"/>
    <mergeCell ref="H51:L51"/>
    <mergeCell ref="A52:N52"/>
    <mergeCell ref="A49:B49"/>
    <mergeCell ref="D49:D50"/>
    <mergeCell ref="E49:G49"/>
    <mergeCell ref="H49:L49"/>
    <mergeCell ref="M49:N49"/>
    <mergeCell ref="A50:B50"/>
    <mergeCell ref="E50:G50"/>
    <mergeCell ref="H50:L50"/>
    <mergeCell ref="M50:N50"/>
  </mergeCells>
  <phoneticPr fontId="2" type="noConversion"/>
  <pageMargins left="0.23622047244094491" right="0.19685039370078741" top="0.59055118110236227" bottom="0.27559055118110237" header="0.31496062992125984" footer="0.31496062992125984"/>
  <pageSetup paperSize="9" orientation="portrait" verticalDpi="200" r:id="rId1"/>
  <headerFooter>
    <oddFooter>&amp;C-3-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N48"/>
    </sheetView>
  </sheetViews>
  <sheetFormatPr defaultRowHeight="13.5"/>
  <cols>
    <col min="1" max="1" width="5" customWidth="1"/>
    <col min="2" max="2" width="5.33203125" customWidth="1"/>
    <col min="4" max="4" width="13.6640625" customWidth="1"/>
    <col min="5" max="5" width="8.21875" customWidth="1"/>
    <col min="6" max="6" width="5.44140625" customWidth="1"/>
    <col min="7" max="7" width="4.5546875" customWidth="1"/>
    <col min="8" max="9" width="3.5546875" customWidth="1"/>
    <col min="10" max="10" width="3.21875" customWidth="1"/>
    <col min="11" max="11" width="3.5546875" customWidth="1"/>
    <col min="12" max="12" width="3" customWidth="1"/>
    <col min="13" max="13" width="8.88671875" customWidth="1"/>
    <col min="14" max="14" width="8.21875" customWidth="1"/>
  </cols>
  <sheetData>
    <row r="1" spans="1:14" ht="15.75" customHeight="1">
      <c r="A1" s="432" t="s">
        <v>129</v>
      </c>
      <c r="B1" s="432"/>
      <c r="C1" s="432"/>
      <c r="D1" s="89" t="s">
        <v>98</v>
      </c>
      <c r="E1" s="89"/>
      <c r="F1" s="89"/>
      <c r="G1" s="89"/>
      <c r="H1" s="89"/>
      <c r="I1" s="89"/>
      <c r="J1" s="89"/>
      <c r="K1" s="89"/>
      <c r="L1" s="70"/>
      <c r="M1" s="974">
        <f>D4</f>
        <v>540000</v>
      </c>
      <c r="N1" s="974"/>
    </row>
    <row r="2" spans="1:14" ht="15.75" customHeight="1">
      <c r="A2" s="68" t="s">
        <v>118</v>
      </c>
      <c r="B2" s="432"/>
      <c r="C2" s="432"/>
      <c r="D2" s="63"/>
      <c r="E2" s="63"/>
      <c r="F2" s="63"/>
      <c r="G2" s="63"/>
      <c r="H2" s="63"/>
      <c r="I2" s="63"/>
      <c r="J2" s="63"/>
      <c r="K2" s="63"/>
      <c r="L2" s="426"/>
      <c r="M2" s="426"/>
      <c r="N2" s="426"/>
    </row>
    <row r="3" spans="1:14" ht="15.75" customHeight="1" thickBot="1">
      <c r="A3" s="975" t="s">
        <v>126</v>
      </c>
      <c r="B3" s="975"/>
      <c r="C3" s="975"/>
      <c r="D3" s="975" t="s">
        <v>127</v>
      </c>
      <c r="E3" s="975"/>
      <c r="F3" s="975"/>
      <c r="G3" s="975" t="s">
        <v>130</v>
      </c>
      <c r="H3" s="975"/>
      <c r="I3" s="975"/>
      <c r="J3" s="975"/>
      <c r="K3" s="975"/>
      <c r="L3" s="975"/>
      <c r="M3" s="975"/>
      <c r="N3" s="975"/>
    </row>
    <row r="4" spans="1:14" ht="15.75" customHeight="1" thickTop="1">
      <c r="A4" s="1001" t="s">
        <v>131</v>
      </c>
      <c r="B4" s="1001"/>
      <c r="C4" s="1001"/>
      <c r="D4" s="934">
        <v>540000</v>
      </c>
      <c r="E4" s="934"/>
      <c r="F4" s="934"/>
      <c r="G4" s="976" t="s">
        <v>842</v>
      </c>
      <c r="H4" s="977"/>
      <c r="I4" s="977"/>
      <c r="J4" s="977"/>
      <c r="K4" s="977"/>
      <c r="L4" s="977"/>
      <c r="M4" s="977"/>
      <c r="N4" s="978"/>
    </row>
    <row r="5" spans="1:14" ht="15.75" customHeight="1">
      <c r="A5" s="968" t="s">
        <v>132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</row>
    <row r="6" spans="1:14" ht="15.75" customHeight="1">
      <c r="A6" s="999">
        <f>M1</f>
        <v>540000</v>
      </c>
      <c r="B6" s="999"/>
      <c r="C6" s="999"/>
      <c r="D6" s="100">
        <v>166370</v>
      </c>
      <c r="E6" s="120" t="s">
        <v>133</v>
      </c>
      <c r="F6" s="433" t="s">
        <v>122</v>
      </c>
      <c r="G6" s="973">
        <f>ROUND(A6/D6,2)</f>
        <v>3.25</v>
      </c>
      <c r="H6" s="973"/>
      <c r="I6" s="971"/>
      <c r="J6" s="971"/>
      <c r="K6" s="971"/>
      <c r="L6" s="971"/>
      <c r="M6" s="971"/>
      <c r="N6" s="971"/>
    </row>
    <row r="7" spans="1:14" ht="15.75" customHeight="1" thickBot="1">
      <c r="A7" s="1000" t="s">
        <v>109</v>
      </c>
      <c r="B7" s="1000"/>
      <c r="C7" s="121" t="s">
        <v>110</v>
      </c>
      <c r="D7" s="422" t="s">
        <v>111</v>
      </c>
      <c r="E7" s="848" t="s">
        <v>123</v>
      </c>
      <c r="F7" s="848"/>
      <c r="G7" s="848"/>
      <c r="H7" s="888" t="s">
        <v>113</v>
      </c>
      <c r="I7" s="889"/>
      <c r="J7" s="889"/>
      <c r="K7" s="889"/>
      <c r="L7" s="890"/>
      <c r="M7" s="848" t="s">
        <v>121</v>
      </c>
      <c r="N7" s="848"/>
    </row>
    <row r="8" spans="1:14" ht="15.75" customHeight="1" thickTop="1">
      <c r="A8" s="941">
        <v>79.319999999999993</v>
      </c>
      <c r="B8" s="941"/>
      <c r="C8" s="112">
        <v>258</v>
      </c>
      <c r="D8" s="1003">
        <f>G6</f>
        <v>3.25</v>
      </c>
      <c r="E8" s="998">
        <f t="shared" ref="E8:E14" si="0">ROUND(A8*$G$6,-1)</f>
        <v>260</v>
      </c>
      <c r="F8" s="998"/>
      <c r="G8" s="998"/>
      <c r="H8" s="988">
        <f t="shared" ref="H8:H14" si="1">ROUND(E8*C8,0)</f>
        <v>67080</v>
      </c>
      <c r="I8" s="989"/>
      <c r="J8" s="989"/>
      <c r="K8" s="989"/>
      <c r="L8" s="990"/>
      <c r="M8" s="1005"/>
      <c r="N8" s="1005"/>
    </row>
    <row r="9" spans="1:14" ht="15.75" customHeight="1">
      <c r="A9" s="950">
        <v>92.54</v>
      </c>
      <c r="B9" s="950"/>
      <c r="C9" s="105">
        <v>196</v>
      </c>
      <c r="D9" s="1003"/>
      <c r="E9" s="936">
        <f t="shared" si="0"/>
        <v>300</v>
      </c>
      <c r="F9" s="936"/>
      <c r="G9" s="936"/>
      <c r="H9" s="945">
        <f t="shared" si="1"/>
        <v>58800</v>
      </c>
      <c r="I9" s="946"/>
      <c r="J9" s="946"/>
      <c r="K9" s="946"/>
      <c r="L9" s="947"/>
      <c r="M9" s="1002"/>
      <c r="N9" s="1002"/>
    </row>
    <row r="10" spans="1:14" ht="15.75" customHeight="1">
      <c r="A10" s="950">
        <v>109.07</v>
      </c>
      <c r="B10" s="950"/>
      <c r="C10" s="105">
        <v>815</v>
      </c>
      <c r="D10" s="1003"/>
      <c r="E10" s="936">
        <f t="shared" si="0"/>
        <v>350</v>
      </c>
      <c r="F10" s="936"/>
      <c r="G10" s="936"/>
      <c r="H10" s="945">
        <f t="shared" si="1"/>
        <v>285250</v>
      </c>
      <c r="I10" s="946"/>
      <c r="J10" s="946"/>
      <c r="K10" s="946"/>
      <c r="L10" s="947"/>
      <c r="M10" s="1002"/>
      <c r="N10" s="1002"/>
    </row>
    <row r="11" spans="1:14" ht="15.75" customHeight="1">
      <c r="A11" s="950">
        <v>128.9</v>
      </c>
      <c r="B11" s="950"/>
      <c r="C11" s="105">
        <v>68</v>
      </c>
      <c r="D11" s="1003"/>
      <c r="E11" s="936">
        <f t="shared" si="0"/>
        <v>420</v>
      </c>
      <c r="F11" s="936"/>
      <c r="G11" s="936"/>
      <c r="H11" s="945">
        <f t="shared" si="1"/>
        <v>28560</v>
      </c>
      <c r="I11" s="946"/>
      <c r="J11" s="946"/>
      <c r="K11" s="946"/>
      <c r="L11" s="947"/>
      <c r="M11" s="1002"/>
      <c r="N11" s="1002"/>
    </row>
    <row r="12" spans="1:14" ht="15.75" customHeight="1">
      <c r="A12" s="950">
        <v>158.63999999999999</v>
      </c>
      <c r="B12" s="950"/>
      <c r="C12" s="105">
        <v>102</v>
      </c>
      <c r="D12" s="1003"/>
      <c r="E12" s="936">
        <f t="shared" si="0"/>
        <v>520</v>
      </c>
      <c r="F12" s="936"/>
      <c r="G12" s="936"/>
      <c r="H12" s="945">
        <f t="shared" si="1"/>
        <v>53040</v>
      </c>
      <c r="I12" s="946"/>
      <c r="J12" s="946"/>
      <c r="K12" s="946"/>
      <c r="L12" s="947"/>
      <c r="M12" s="1002"/>
      <c r="N12" s="1002"/>
    </row>
    <row r="13" spans="1:14" ht="15.75" customHeight="1">
      <c r="A13" s="950">
        <v>188.39</v>
      </c>
      <c r="B13" s="950"/>
      <c r="C13" s="105">
        <v>34</v>
      </c>
      <c r="D13" s="1003"/>
      <c r="E13" s="936">
        <f t="shared" si="0"/>
        <v>610</v>
      </c>
      <c r="F13" s="936"/>
      <c r="G13" s="936"/>
      <c r="H13" s="945">
        <f t="shared" si="1"/>
        <v>20740</v>
      </c>
      <c r="I13" s="946"/>
      <c r="J13" s="946"/>
      <c r="K13" s="946"/>
      <c r="L13" s="947"/>
      <c r="M13" s="1002"/>
      <c r="N13" s="1002"/>
    </row>
    <row r="14" spans="1:14" ht="15.75" customHeight="1">
      <c r="A14" s="950">
        <v>221.44</v>
      </c>
      <c r="B14" s="950"/>
      <c r="C14" s="105">
        <v>34</v>
      </c>
      <c r="D14" s="1004"/>
      <c r="E14" s="936">
        <f t="shared" si="0"/>
        <v>720</v>
      </c>
      <c r="F14" s="936"/>
      <c r="G14" s="936"/>
      <c r="H14" s="945">
        <f t="shared" si="1"/>
        <v>24480</v>
      </c>
      <c r="I14" s="946"/>
      <c r="J14" s="946"/>
      <c r="K14" s="946"/>
      <c r="L14" s="947"/>
      <c r="M14" s="1006"/>
      <c r="N14" s="1006"/>
    </row>
    <row r="15" spans="1:14" ht="15.75" customHeight="1">
      <c r="A15" s="865" t="s">
        <v>103</v>
      </c>
      <c r="B15" s="865"/>
      <c r="C15" s="421">
        <f>SUM(C8:C14)</f>
        <v>1507</v>
      </c>
      <c r="D15" s="430"/>
      <c r="E15" s="936"/>
      <c r="F15" s="936"/>
      <c r="G15" s="936"/>
      <c r="H15" s="937">
        <f>SUM(H8:H14)</f>
        <v>537950</v>
      </c>
      <c r="I15" s="938"/>
      <c r="J15" s="938"/>
      <c r="K15" s="938"/>
      <c r="L15" s="939"/>
      <c r="M15" s="425" t="s">
        <v>124</v>
      </c>
      <c r="N15" s="429">
        <f>H15-M1</f>
        <v>-2050</v>
      </c>
    </row>
    <row r="16" spans="1:14" ht="15.75" customHeight="1">
      <c r="A16" s="70"/>
      <c r="B16" s="70"/>
      <c r="C16" s="99"/>
      <c r="D16" s="70"/>
      <c r="E16" s="295"/>
      <c r="F16" s="295"/>
      <c r="G16" s="295"/>
      <c r="H16" s="296"/>
      <c r="I16" s="296"/>
      <c r="J16" s="296"/>
      <c r="K16" s="296"/>
      <c r="L16" s="296"/>
      <c r="M16" s="70"/>
      <c r="N16" s="291"/>
    </row>
    <row r="17" spans="1:14" ht="15.75" customHeight="1">
      <c r="A17" s="432" t="s">
        <v>134</v>
      </c>
      <c r="B17" s="432"/>
      <c r="C17" s="432"/>
      <c r="D17" s="89" t="s">
        <v>98</v>
      </c>
      <c r="E17" s="89"/>
      <c r="F17" s="89"/>
      <c r="G17" s="89"/>
      <c r="H17" s="89"/>
      <c r="I17" s="89"/>
      <c r="J17" s="89"/>
      <c r="K17" s="89"/>
      <c r="L17" s="70"/>
      <c r="M17" s="974">
        <f>D20</f>
        <v>2479400</v>
      </c>
      <c r="N17" s="974"/>
    </row>
    <row r="18" spans="1:14" ht="15.75" customHeight="1">
      <c r="A18" s="68" t="s">
        <v>118</v>
      </c>
      <c r="B18" s="432"/>
      <c r="C18" s="432"/>
      <c r="D18" s="63"/>
      <c r="E18" s="63"/>
      <c r="F18" s="63"/>
      <c r="G18" s="63"/>
      <c r="H18" s="63"/>
      <c r="I18" s="63"/>
      <c r="J18" s="63"/>
      <c r="K18" s="63"/>
      <c r="L18" s="426"/>
      <c r="M18" s="426"/>
      <c r="N18" s="426"/>
    </row>
    <row r="19" spans="1:14" ht="15.75" customHeight="1" thickBot="1">
      <c r="A19" s="975" t="s">
        <v>126</v>
      </c>
      <c r="B19" s="975"/>
      <c r="C19" s="975"/>
      <c r="D19" s="975" t="s">
        <v>127</v>
      </c>
      <c r="E19" s="975"/>
      <c r="F19" s="975"/>
      <c r="G19" s="975" t="s">
        <v>130</v>
      </c>
      <c r="H19" s="975"/>
      <c r="I19" s="975"/>
      <c r="J19" s="975"/>
      <c r="K19" s="975"/>
      <c r="L19" s="975"/>
      <c r="M19" s="975"/>
      <c r="N19" s="975"/>
    </row>
    <row r="20" spans="1:14" ht="15.75" customHeight="1" thickTop="1" thickBot="1">
      <c r="A20" s="1007" t="s">
        <v>135</v>
      </c>
      <c r="B20" s="1007"/>
      <c r="C20" s="1007"/>
      <c r="D20" s="1008">
        <v>2479400</v>
      </c>
      <c r="E20" s="1008"/>
      <c r="F20" s="1008"/>
      <c r="G20" s="1009" t="s">
        <v>655</v>
      </c>
      <c r="H20" s="1009"/>
      <c r="I20" s="1009"/>
      <c r="J20" s="1009"/>
      <c r="K20" s="1009"/>
      <c r="L20" s="1009"/>
      <c r="M20" s="1009"/>
      <c r="N20" s="1009"/>
    </row>
    <row r="21" spans="1:14" ht="15.75" customHeight="1" thickTop="1">
      <c r="A21" s="968" t="s">
        <v>45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</row>
    <row r="22" spans="1:14" ht="15.75" customHeight="1">
      <c r="A22" s="999">
        <f>M17</f>
        <v>2479400</v>
      </c>
      <c r="B22" s="999"/>
      <c r="C22" s="999"/>
      <c r="D22" s="100">
        <v>166370</v>
      </c>
      <c r="E22" s="120" t="s">
        <v>133</v>
      </c>
      <c r="F22" s="433" t="s">
        <v>122</v>
      </c>
      <c r="G22" s="973">
        <f>ROUND(A22/D22,2)</f>
        <v>14.9</v>
      </c>
      <c r="H22" s="973"/>
      <c r="I22" s="971"/>
      <c r="J22" s="971"/>
      <c r="K22" s="971"/>
      <c r="L22" s="971"/>
      <c r="M22" s="971"/>
      <c r="N22" s="971"/>
    </row>
    <row r="23" spans="1:14" ht="15.75" customHeight="1" thickBot="1">
      <c r="A23" s="1000" t="s">
        <v>109</v>
      </c>
      <c r="B23" s="1000"/>
      <c r="C23" s="121" t="s">
        <v>110</v>
      </c>
      <c r="D23" s="422" t="s">
        <v>111</v>
      </c>
      <c r="E23" s="848" t="s">
        <v>123</v>
      </c>
      <c r="F23" s="848"/>
      <c r="G23" s="848"/>
      <c r="H23" s="888" t="s">
        <v>113</v>
      </c>
      <c r="I23" s="889"/>
      <c r="J23" s="889"/>
      <c r="K23" s="889"/>
      <c r="L23" s="890"/>
      <c r="M23" s="848" t="s">
        <v>121</v>
      </c>
      <c r="N23" s="848"/>
    </row>
    <row r="24" spans="1:14" ht="15.75" customHeight="1" thickTop="1">
      <c r="A24" s="941">
        <v>79.319999999999993</v>
      </c>
      <c r="B24" s="941"/>
      <c r="C24" s="112">
        <v>258</v>
      </c>
      <c r="D24" s="959">
        <f>G22</f>
        <v>14.9</v>
      </c>
      <c r="E24" s="998">
        <f t="shared" ref="E24:E30" si="2">ROUND(A24*$G$22,-1)</f>
        <v>1180</v>
      </c>
      <c r="F24" s="998"/>
      <c r="G24" s="998"/>
      <c r="H24" s="988">
        <f t="shared" ref="H24:H30" si="3">ROUND(E24*C24,0)</f>
        <v>304440</v>
      </c>
      <c r="I24" s="989"/>
      <c r="J24" s="989"/>
      <c r="K24" s="989"/>
      <c r="L24" s="990"/>
      <c r="M24" s="1005"/>
      <c r="N24" s="1005"/>
    </row>
    <row r="25" spans="1:14" ht="15.75" customHeight="1">
      <c r="A25" s="950">
        <v>92.54</v>
      </c>
      <c r="B25" s="950"/>
      <c r="C25" s="105">
        <v>196</v>
      </c>
      <c r="D25" s="959"/>
      <c r="E25" s="936">
        <f t="shared" si="2"/>
        <v>1380</v>
      </c>
      <c r="F25" s="936"/>
      <c r="G25" s="936"/>
      <c r="H25" s="945">
        <f t="shared" si="3"/>
        <v>270480</v>
      </c>
      <c r="I25" s="946"/>
      <c r="J25" s="946"/>
      <c r="K25" s="946"/>
      <c r="L25" s="947"/>
      <c r="M25" s="1002"/>
      <c r="N25" s="1002"/>
    </row>
    <row r="26" spans="1:14" ht="15.75" customHeight="1">
      <c r="A26" s="950">
        <v>109.07</v>
      </c>
      <c r="B26" s="950"/>
      <c r="C26" s="105">
        <v>815</v>
      </c>
      <c r="D26" s="959"/>
      <c r="E26" s="936">
        <f t="shared" si="2"/>
        <v>1630</v>
      </c>
      <c r="F26" s="936"/>
      <c r="G26" s="936"/>
      <c r="H26" s="945">
        <f t="shared" si="3"/>
        <v>1328450</v>
      </c>
      <c r="I26" s="946"/>
      <c r="J26" s="946"/>
      <c r="K26" s="946"/>
      <c r="L26" s="947"/>
      <c r="M26" s="1002"/>
      <c r="N26" s="1002"/>
    </row>
    <row r="27" spans="1:14" ht="15.75" customHeight="1">
      <c r="A27" s="950">
        <v>128.9</v>
      </c>
      <c r="B27" s="950"/>
      <c r="C27" s="105">
        <v>68</v>
      </c>
      <c r="D27" s="959"/>
      <c r="E27" s="936">
        <f t="shared" si="2"/>
        <v>1920</v>
      </c>
      <c r="F27" s="936"/>
      <c r="G27" s="936"/>
      <c r="H27" s="945">
        <f t="shared" si="3"/>
        <v>130560</v>
      </c>
      <c r="I27" s="946"/>
      <c r="J27" s="946"/>
      <c r="K27" s="946"/>
      <c r="L27" s="947"/>
      <c r="M27" s="1002"/>
      <c r="N27" s="1002"/>
    </row>
    <row r="28" spans="1:14" ht="15.75" customHeight="1">
      <c r="A28" s="950">
        <v>158.63999999999999</v>
      </c>
      <c r="B28" s="950"/>
      <c r="C28" s="105">
        <v>102</v>
      </c>
      <c r="D28" s="959"/>
      <c r="E28" s="936">
        <f t="shared" si="2"/>
        <v>2360</v>
      </c>
      <c r="F28" s="936"/>
      <c r="G28" s="936"/>
      <c r="H28" s="945">
        <f t="shared" si="3"/>
        <v>240720</v>
      </c>
      <c r="I28" s="946"/>
      <c r="J28" s="946"/>
      <c r="K28" s="946"/>
      <c r="L28" s="947"/>
      <c r="M28" s="1002"/>
      <c r="N28" s="1002"/>
    </row>
    <row r="29" spans="1:14" ht="15.75" customHeight="1">
      <c r="A29" s="950">
        <v>188.39</v>
      </c>
      <c r="B29" s="950"/>
      <c r="C29" s="105">
        <v>34</v>
      </c>
      <c r="D29" s="959"/>
      <c r="E29" s="936">
        <f t="shared" si="2"/>
        <v>2810</v>
      </c>
      <c r="F29" s="936"/>
      <c r="G29" s="936"/>
      <c r="H29" s="945">
        <f t="shared" si="3"/>
        <v>95540</v>
      </c>
      <c r="I29" s="946"/>
      <c r="J29" s="946"/>
      <c r="K29" s="946"/>
      <c r="L29" s="947"/>
      <c r="M29" s="1002"/>
      <c r="N29" s="1002"/>
    </row>
    <row r="30" spans="1:14" ht="15.75" customHeight="1">
      <c r="A30" s="950">
        <v>221.44</v>
      </c>
      <c r="B30" s="950"/>
      <c r="C30" s="105">
        <v>34</v>
      </c>
      <c r="D30" s="942"/>
      <c r="E30" s="936">
        <f t="shared" si="2"/>
        <v>3300</v>
      </c>
      <c r="F30" s="936"/>
      <c r="G30" s="936"/>
      <c r="H30" s="945">
        <f t="shared" si="3"/>
        <v>112200</v>
      </c>
      <c r="I30" s="946"/>
      <c r="J30" s="946"/>
      <c r="K30" s="946"/>
      <c r="L30" s="947"/>
      <c r="M30" s="1006"/>
      <c r="N30" s="1006"/>
    </row>
    <row r="31" spans="1:14" ht="15.75" customHeight="1">
      <c r="A31" s="865" t="s">
        <v>103</v>
      </c>
      <c r="B31" s="865"/>
      <c r="C31" s="421">
        <f>SUM(C24:C30)</f>
        <v>1507</v>
      </c>
      <c r="D31" s="430"/>
      <c r="E31" s="936"/>
      <c r="F31" s="936"/>
      <c r="G31" s="936"/>
      <c r="H31" s="937">
        <f>SUM(H24:H30)</f>
        <v>2482390</v>
      </c>
      <c r="I31" s="938"/>
      <c r="J31" s="938"/>
      <c r="K31" s="938"/>
      <c r="L31" s="939"/>
      <c r="M31" s="425" t="s">
        <v>124</v>
      </c>
      <c r="N31" s="429">
        <f>H31-A22</f>
        <v>2990</v>
      </c>
    </row>
    <row r="32" spans="1:14" ht="15.75" customHeight="1">
      <c r="A32" s="70"/>
      <c r="B32" s="70"/>
      <c r="C32" s="99"/>
      <c r="D32" s="70"/>
      <c r="E32" s="295"/>
      <c r="F32" s="295"/>
      <c r="G32" s="295"/>
      <c r="H32" s="296"/>
      <c r="I32" s="296"/>
      <c r="J32" s="296"/>
      <c r="K32" s="296"/>
      <c r="L32" s="296"/>
      <c r="M32" s="70"/>
      <c r="N32" s="291"/>
    </row>
    <row r="33" spans="1:14" ht="15.75" customHeight="1">
      <c r="A33" s="432" t="s">
        <v>177</v>
      </c>
      <c r="B33" s="432"/>
      <c r="C33" s="432"/>
      <c r="D33" s="89" t="s">
        <v>98</v>
      </c>
      <c r="E33" s="89"/>
      <c r="F33" s="89"/>
      <c r="G33" s="89"/>
      <c r="H33" s="89"/>
      <c r="I33" s="89"/>
      <c r="J33" s="89"/>
      <c r="K33" s="89"/>
      <c r="L33" s="70"/>
      <c r="M33" s="974">
        <v>605000</v>
      </c>
      <c r="N33" s="974"/>
    </row>
    <row r="34" spans="1:14" ht="15.75" customHeight="1">
      <c r="A34" s="68" t="s">
        <v>118</v>
      </c>
      <c r="B34" s="432"/>
      <c r="C34" s="432"/>
      <c r="D34" s="63"/>
      <c r="E34" s="63"/>
      <c r="F34" s="63"/>
      <c r="G34" s="63"/>
      <c r="H34" s="63"/>
      <c r="I34" s="63"/>
      <c r="J34" s="63"/>
      <c r="K34" s="63"/>
      <c r="L34" s="426"/>
      <c r="M34" s="426"/>
      <c r="N34" s="426"/>
    </row>
    <row r="35" spans="1:14" ht="15.75" customHeight="1" thickBot="1">
      <c r="A35" s="975" t="s">
        <v>119</v>
      </c>
      <c r="B35" s="975"/>
      <c r="C35" s="975"/>
      <c r="D35" s="975" t="s">
        <v>1</v>
      </c>
      <c r="E35" s="975"/>
      <c r="F35" s="975"/>
      <c r="G35" s="975" t="s">
        <v>130</v>
      </c>
      <c r="H35" s="975"/>
      <c r="I35" s="975"/>
      <c r="J35" s="975"/>
      <c r="K35" s="975"/>
      <c r="L35" s="975"/>
      <c r="M35" s="975"/>
      <c r="N35" s="975"/>
    </row>
    <row r="36" spans="1:14" ht="15.75" customHeight="1" thickTop="1" thickBot="1">
      <c r="A36" s="1007" t="s">
        <v>178</v>
      </c>
      <c r="B36" s="1007"/>
      <c r="C36" s="1007"/>
      <c r="D36" s="1008">
        <v>605000</v>
      </c>
      <c r="E36" s="1008"/>
      <c r="F36" s="1008"/>
      <c r="G36" s="1010" t="s">
        <v>848</v>
      </c>
      <c r="H36" s="1010"/>
      <c r="I36" s="1010"/>
      <c r="J36" s="1010"/>
      <c r="K36" s="1010"/>
      <c r="L36" s="1010"/>
      <c r="M36" s="1010"/>
      <c r="N36" s="1010"/>
    </row>
    <row r="37" spans="1:14" ht="15.75" customHeight="1" thickTop="1">
      <c r="A37" s="968" t="s">
        <v>45</v>
      </c>
      <c r="B37" s="968"/>
      <c r="C37" s="968"/>
      <c r="D37" s="968"/>
      <c r="E37" s="968"/>
      <c r="F37" s="968"/>
      <c r="G37" s="968"/>
      <c r="H37" s="968"/>
      <c r="I37" s="968"/>
      <c r="J37" s="968"/>
      <c r="K37" s="968"/>
      <c r="L37" s="968"/>
      <c r="M37" s="968"/>
      <c r="N37" s="968"/>
    </row>
    <row r="38" spans="1:14" ht="15.75" customHeight="1">
      <c r="A38" s="999">
        <f>M33</f>
        <v>605000</v>
      </c>
      <c r="B38" s="999"/>
      <c r="C38" s="999"/>
      <c r="D38" s="100">
        <v>166370</v>
      </c>
      <c r="E38" s="120" t="s">
        <v>133</v>
      </c>
      <c r="F38" s="433" t="s">
        <v>106</v>
      </c>
      <c r="G38" s="973">
        <f>ROUND(A38/D38,2)</f>
        <v>3.64</v>
      </c>
      <c r="H38" s="973"/>
      <c r="I38" s="971"/>
      <c r="J38" s="971"/>
      <c r="K38" s="971"/>
      <c r="L38" s="971"/>
      <c r="M38" s="971"/>
      <c r="N38" s="971"/>
    </row>
    <row r="39" spans="1:14" ht="15.75" customHeight="1" thickBot="1">
      <c r="A39" s="1000" t="s">
        <v>109</v>
      </c>
      <c r="B39" s="1000"/>
      <c r="C39" s="121" t="s">
        <v>110</v>
      </c>
      <c r="D39" s="422" t="s">
        <v>111</v>
      </c>
      <c r="E39" s="848" t="s">
        <v>112</v>
      </c>
      <c r="F39" s="848"/>
      <c r="G39" s="848"/>
      <c r="H39" s="888" t="s">
        <v>113</v>
      </c>
      <c r="I39" s="889"/>
      <c r="J39" s="889"/>
      <c r="K39" s="889"/>
      <c r="L39" s="890"/>
      <c r="M39" s="848" t="s">
        <v>121</v>
      </c>
      <c r="N39" s="848"/>
    </row>
    <row r="40" spans="1:14" ht="15.75" customHeight="1" thickTop="1">
      <c r="A40" s="941">
        <v>79.319999999999993</v>
      </c>
      <c r="B40" s="941"/>
      <c r="C40" s="112">
        <v>258</v>
      </c>
      <c r="D40" s="959">
        <f>G38</f>
        <v>3.64</v>
      </c>
      <c r="E40" s="998">
        <f t="shared" ref="E40:E46" si="4">ROUND(A40*$G$38,-1)</f>
        <v>290</v>
      </c>
      <c r="F40" s="998"/>
      <c r="G40" s="998"/>
      <c r="H40" s="988">
        <f>ROUND(E40*C40,0)</f>
        <v>74820</v>
      </c>
      <c r="I40" s="989"/>
      <c r="J40" s="989"/>
      <c r="K40" s="989"/>
      <c r="L40" s="990"/>
      <c r="M40" s="1005"/>
      <c r="N40" s="1005"/>
    </row>
    <row r="41" spans="1:14" ht="15.75" customHeight="1">
      <c r="A41" s="950">
        <v>92.54</v>
      </c>
      <c r="B41" s="950"/>
      <c r="C41" s="105">
        <v>196</v>
      </c>
      <c r="D41" s="959"/>
      <c r="E41" s="998">
        <f t="shared" si="4"/>
        <v>340</v>
      </c>
      <c r="F41" s="998"/>
      <c r="G41" s="998"/>
      <c r="H41" s="945">
        <f t="shared" ref="H41:H46" si="5">ROUND(E41*C41,0)</f>
        <v>66640</v>
      </c>
      <c r="I41" s="946"/>
      <c r="J41" s="946"/>
      <c r="K41" s="946"/>
      <c r="L41" s="947"/>
      <c r="M41" s="1002"/>
      <c r="N41" s="1002"/>
    </row>
    <row r="42" spans="1:14" ht="15.75" customHeight="1">
      <c r="A42" s="950">
        <v>109.07</v>
      </c>
      <c r="B42" s="950"/>
      <c r="C42" s="105">
        <v>815</v>
      </c>
      <c r="D42" s="959"/>
      <c r="E42" s="998">
        <f t="shared" si="4"/>
        <v>400</v>
      </c>
      <c r="F42" s="998"/>
      <c r="G42" s="998"/>
      <c r="H42" s="945">
        <f t="shared" si="5"/>
        <v>326000</v>
      </c>
      <c r="I42" s="946"/>
      <c r="J42" s="946"/>
      <c r="K42" s="946"/>
      <c r="L42" s="947"/>
      <c r="M42" s="1002"/>
      <c r="N42" s="1002"/>
    </row>
    <row r="43" spans="1:14" ht="15.75" customHeight="1">
      <c r="A43" s="950">
        <v>128.9</v>
      </c>
      <c r="B43" s="950"/>
      <c r="C43" s="105">
        <v>68</v>
      </c>
      <c r="D43" s="959"/>
      <c r="E43" s="998">
        <f t="shared" si="4"/>
        <v>470</v>
      </c>
      <c r="F43" s="998"/>
      <c r="G43" s="998"/>
      <c r="H43" s="945">
        <f t="shared" si="5"/>
        <v>31960</v>
      </c>
      <c r="I43" s="946"/>
      <c r="J43" s="946"/>
      <c r="K43" s="946"/>
      <c r="L43" s="947"/>
      <c r="M43" s="1002"/>
      <c r="N43" s="1002"/>
    </row>
    <row r="44" spans="1:14" ht="15.75" customHeight="1">
      <c r="A44" s="950">
        <v>158.63999999999999</v>
      </c>
      <c r="B44" s="950"/>
      <c r="C44" s="105">
        <v>102</v>
      </c>
      <c r="D44" s="959"/>
      <c r="E44" s="998">
        <f t="shared" si="4"/>
        <v>580</v>
      </c>
      <c r="F44" s="998"/>
      <c r="G44" s="998"/>
      <c r="H44" s="945">
        <f t="shared" si="5"/>
        <v>59160</v>
      </c>
      <c r="I44" s="946"/>
      <c r="J44" s="946"/>
      <c r="K44" s="946"/>
      <c r="L44" s="947"/>
      <c r="M44" s="1002"/>
      <c r="N44" s="1002"/>
    </row>
    <row r="45" spans="1:14" ht="15.75" customHeight="1">
      <c r="A45" s="950">
        <v>188.39</v>
      </c>
      <c r="B45" s="950"/>
      <c r="C45" s="105">
        <v>34</v>
      </c>
      <c r="D45" s="959"/>
      <c r="E45" s="998">
        <f t="shared" si="4"/>
        <v>690</v>
      </c>
      <c r="F45" s="998"/>
      <c r="G45" s="998"/>
      <c r="H45" s="945">
        <f t="shared" si="5"/>
        <v>23460</v>
      </c>
      <c r="I45" s="946"/>
      <c r="J45" s="946"/>
      <c r="K45" s="946"/>
      <c r="L45" s="947"/>
      <c r="M45" s="1002"/>
      <c r="N45" s="1002"/>
    </row>
    <row r="46" spans="1:14" ht="15.75" customHeight="1">
      <c r="A46" s="950">
        <v>221.44</v>
      </c>
      <c r="B46" s="950"/>
      <c r="C46" s="105">
        <v>34</v>
      </c>
      <c r="D46" s="942"/>
      <c r="E46" s="998">
        <f t="shared" si="4"/>
        <v>810</v>
      </c>
      <c r="F46" s="998"/>
      <c r="G46" s="998"/>
      <c r="H46" s="945">
        <f t="shared" si="5"/>
        <v>27540</v>
      </c>
      <c r="I46" s="946"/>
      <c r="J46" s="946"/>
      <c r="K46" s="946"/>
      <c r="L46" s="947"/>
      <c r="M46" s="1006"/>
      <c r="N46" s="1006"/>
    </row>
    <row r="47" spans="1:14" ht="15.75" customHeight="1">
      <c r="A47" s="865" t="s">
        <v>103</v>
      </c>
      <c r="B47" s="865"/>
      <c r="C47" s="421">
        <f>SUM(C40:C46)</f>
        <v>1507</v>
      </c>
      <c r="D47" s="430"/>
      <c r="E47" s="936"/>
      <c r="F47" s="936"/>
      <c r="G47" s="936"/>
      <c r="H47" s="937">
        <f>SUM(H40:H46)</f>
        <v>609580</v>
      </c>
      <c r="I47" s="938"/>
      <c r="J47" s="938"/>
      <c r="K47" s="938"/>
      <c r="L47" s="939"/>
      <c r="M47" s="425" t="s">
        <v>42</v>
      </c>
      <c r="N47" s="429">
        <f>H47-A38</f>
        <v>4580</v>
      </c>
    </row>
    <row r="48" spans="1:14" ht="16.5">
      <c r="A48" s="70"/>
      <c r="B48" s="70"/>
      <c r="C48" s="99"/>
      <c r="D48" s="70"/>
      <c r="E48" s="291"/>
      <c r="F48" s="291"/>
      <c r="G48" s="291"/>
      <c r="H48" s="99"/>
      <c r="I48" s="99"/>
      <c r="J48" s="99"/>
      <c r="K48" s="99"/>
      <c r="L48" s="99"/>
      <c r="M48" s="70"/>
      <c r="N48" s="291"/>
    </row>
  </sheetData>
  <mergeCells count="141">
    <mergeCell ref="A47:B47"/>
    <mergeCell ref="E47:G47"/>
    <mergeCell ref="H47:L47"/>
    <mergeCell ref="A44:B44"/>
    <mergeCell ref="E44:G44"/>
    <mergeCell ref="H44:L44"/>
    <mergeCell ref="M44:N44"/>
    <mergeCell ref="A45:B45"/>
    <mergeCell ref="E45:G45"/>
    <mergeCell ref="H45:L45"/>
    <mergeCell ref="M45:N45"/>
    <mergeCell ref="E42:G42"/>
    <mergeCell ref="H42:L42"/>
    <mergeCell ref="M42:N42"/>
    <mergeCell ref="A43:B43"/>
    <mergeCell ref="E43:G43"/>
    <mergeCell ref="H43:L43"/>
    <mergeCell ref="M43:N43"/>
    <mergeCell ref="A40:B40"/>
    <mergeCell ref="D40:D46"/>
    <mergeCell ref="E40:G40"/>
    <mergeCell ref="H40:L40"/>
    <mergeCell ref="M40:N40"/>
    <mergeCell ref="A41:B41"/>
    <mergeCell ref="E41:G41"/>
    <mergeCell ref="H41:L41"/>
    <mergeCell ref="M41:N41"/>
    <mergeCell ref="A42:B42"/>
    <mergeCell ref="A46:B46"/>
    <mergeCell ref="E46:G46"/>
    <mergeCell ref="H46:L46"/>
    <mergeCell ref="M46:N46"/>
    <mergeCell ref="A37:N37"/>
    <mergeCell ref="A38:C38"/>
    <mergeCell ref="G38:H38"/>
    <mergeCell ref="I38:N38"/>
    <mergeCell ref="A39:B39"/>
    <mergeCell ref="E39:G39"/>
    <mergeCell ref="H39:L39"/>
    <mergeCell ref="M39:N39"/>
    <mergeCell ref="M33:N33"/>
    <mergeCell ref="A35:C35"/>
    <mergeCell ref="D35:F35"/>
    <mergeCell ref="G35:N35"/>
    <mergeCell ref="A36:C36"/>
    <mergeCell ref="D36:F36"/>
    <mergeCell ref="G36:N36"/>
    <mergeCell ref="A31:B31"/>
    <mergeCell ref="E31:G31"/>
    <mergeCell ref="H31:L31"/>
    <mergeCell ref="A28:B28"/>
    <mergeCell ref="E28:G28"/>
    <mergeCell ref="H28:L28"/>
    <mergeCell ref="M28:N28"/>
    <mergeCell ref="A29:B29"/>
    <mergeCell ref="E29:G29"/>
    <mergeCell ref="H29:L29"/>
    <mergeCell ref="M29:N29"/>
    <mergeCell ref="E26:G26"/>
    <mergeCell ref="H26:L26"/>
    <mergeCell ref="M26:N26"/>
    <mergeCell ref="A27:B27"/>
    <mergeCell ref="E27:G27"/>
    <mergeCell ref="H27:L27"/>
    <mergeCell ref="M27:N27"/>
    <mergeCell ref="A24:B24"/>
    <mergeCell ref="D24:D30"/>
    <mergeCell ref="E24:G24"/>
    <mergeCell ref="H24:L24"/>
    <mergeCell ref="M24:N24"/>
    <mergeCell ref="A25:B25"/>
    <mergeCell ref="E25:G25"/>
    <mergeCell ref="H25:L25"/>
    <mergeCell ref="M25:N25"/>
    <mergeCell ref="A26:B26"/>
    <mergeCell ref="A30:B30"/>
    <mergeCell ref="E30:G30"/>
    <mergeCell ref="H30:L30"/>
    <mergeCell ref="M30:N30"/>
    <mergeCell ref="A21:N21"/>
    <mergeCell ref="A22:C22"/>
    <mergeCell ref="G22:H22"/>
    <mergeCell ref="I22:N22"/>
    <mergeCell ref="A23:B23"/>
    <mergeCell ref="E23:G23"/>
    <mergeCell ref="H23:L23"/>
    <mergeCell ref="M23:N23"/>
    <mergeCell ref="M17:N17"/>
    <mergeCell ref="A19:C19"/>
    <mergeCell ref="D19:F19"/>
    <mergeCell ref="G19:N19"/>
    <mergeCell ref="A20:C20"/>
    <mergeCell ref="D20:F20"/>
    <mergeCell ref="G20:N20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E10:G10"/>
    <mergeCell ref="H10:L10"/>
    <mergeCell ref="M10:N10"/>
    <mergeCell ref="A11:B11"/>
    <mergeCell ref="E11:G11"/>
    <mergeCell ref="H11:L11"/>
    <mergeCell ref="M11:N11"/>
    <mergeCell ref="A8:B8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A14:B14"/>
    <mergeCell ref="E14:G14"/>
    <mergeCell ref="H14:L14"/>
    <mergeCell ref="M14:N14"/>
    <mergeCell ref="A5:N5"/>
    <mergeCell ref="A6:C6"/>
    <mergeCell ref="G6:H6"/>
    <mergeCell ref="I6:N6"/>
    <mergeCell ref="A7:B7"/>
    <mergeCell ref="E7:G7"/>
    <mergeCell ref="H7:L7"/>
    <mergeCell ref="M7:N7"/>
    <mergeCell ref="M1:N1"/>
    <mergeCell ref="A3:C3"/>
    <mergeCell ref="D3:F3"/>
    <mergeCell ref="G3:N3"/>
    <mergeCell ref="A4:C4"/>
    <mergeCell ref="D4:F4"/>
    <mergeCell ref="G4:N4"/>
  </mergeCells>
  <phoneticPr fontId="2" type="noConversion"/>
  <pageMargins left="0.27559055118110237" right="0.21" top="0.74803149606299213" bottom="0.27559055118110237" header="0.31496062992125984" footer="0.31496062992125984"/>
  <pageSetup paperSize="9" orientation="portrait" verticalDpi="200" r:id="rId1"/>
  <headerFooter>
    <oddFooter>&amp;C-4-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8" workbookViewId="0">
      <selection sqref="A1:N46"/>
    </sheetView>
  </sheetViews>
  <sheetFormatPr defaultRowHeight="13.5"/>
  <cols>
    <col min="1" max="2" width="4.109375" customWidth="1"/>
    <col min="4" max="4" width="12.44140625" customWidth="1"/>
    <col min="5" max="5" width="9.5546875" customWidth="1"/>
    <col min="6" max="6" width="3.5546875" customWidth="1"/>
    <col min="7" max="7" width="5.109375" customWidth="1"/>
    <col min="8" max="10" width="3.77734375" customWidth="1"/>
    <col min="11" max="11" width="2.77734375" customWidth="1"/>
    <col min="12" max="12" width="3.77734375" customWidth="1"/>
    <col min="13" max="13" width="8.77734375" customWidth="1"/>
    <col min="14" max="14" width="10.33203125" customWidth="1"/>
    <col min="16" max="17" width="11.6640625" bestFit="1" customWidth="1"/>
  </cols>
  <sheetData>
    <row r="1" spans="1:17" ht="17.45" customHeight="1">
      <c r="A1" s="432" t="s">
        <v>312</v>
      </c>
      <c r="B1" s="432"/>
      <c r="C1" s="432"/>
      <c r="D1" s="89" t="s">
        <v>98</v>
      </c>
      <c r="E1" s="89"/>
      <c r="F1" s="89"/>
      <c r="G1" s="89"/>
      <c r="H1" s="89"/>
      <c r="I1" s="89"/>
      <c r="J1" s="89"/>
      <c r="K1" s="89"/>
      <c r="L1" s="70"/>
      <c r="M1" s="974">
        <v>1566125</v>
      </c>
      <c r="N1" s="974"/>
    </row>
    <row r="2" spans="1:17" ht="17.45" customHeight="1">
      <c r="A2" s="68" t="s">
        <v>118</v>
      </c>
      <c r="B2" s="432"/>
      <c r="C2" s="432"/>
      <c r="D2" s="63"/>
      <c r="E2" s="63"/>
      <c r="F2" s="63"/>
      <c r="G2" s="63"/>
      <c r="H2" s="63"/>
      <c r="I2" s="63"/>
      <c r="J2" s="63"/>
      <c r="K2" s="63"/>
      <c r="L2" s="426"/>
      <c r="M2" s="426"/>
      <c r="N2" s="426"/>
    </row>
    <row r="3" spans="1:17" ht="14.45" customHeight="1" thickBot="1">
      <c r="A3" s="1041" t="s">
        <v>136</v>
      </c>
      <c r="B3" s="1042"/>
      <c r="C3" s="1043"/>
      <c r="D3" s="1041" t="s">
        <v>137</v>
      </c>
      <c r="E3" s="1042"/>
      <c r="F3" s="1042"/>
      <c r="G3" s="1043"/>
      <c r="H3" s="1041" t="s">
        <v>138</v>
      </c>
      <c r="I3" s="1042"/>
      <c r="J3" s="1042"/>
      <c r="K3" s="1043"/>
      <c r="L3" s="1041" t="s">
        <v>139</v>
      </c>
      <c r="M3" s="1042"/>
      <c r="N3" s="1043"/>
    </row>
    <row r="4" spans="1:17" ht="14.45" customHeight="1" thickTop="1">
      <c r="A4" s="979" t="s">
        <v>803</v>
      </c>
      <c r="B4" s="980"/>
      <c r="C4" s="981"/>
      <c r="D4" s="1051" t="s">
        <v>804</v>
      </c>
      <c r="E4" s="1052"/>
      <c r="F4" s="1052"/>
      <c r="G4" s="1053"/>
      <c r="H4" s="1054">
        <v>1271405</v>
      </c>
      <c r="I4" s="1055"/>
      <c r="J4" s="1055"/>
      <c r="K4" s="1056"/>
      <c r="L4" s="1057" t="s">
        <v>915</v>
      </c>
      <c r="M4" s="1058"/>
      <c r="N4" s="1059"/>
    </row>
    <row r="5" spans="1:17" ht="14.45" customHeight="1">
      <c r="A5" s="982"/>
      <c r="B5" s="983"/>
      <c r="C5" s="984"/>
      <c r="D5" s="1011" t="s">
        <v>805</v>
      </c>
      <c r="E5" s="1012"/>
      <c r="F5" s="1012"/>
      <c r="G5" s="1013"/>
      <c r="H5" s="1060">
        <v>550000</v>
      </c>
      <c r="I5" s="877"/>
      <c r="J5" s="877"/>
      <c r="K5" s="878"/>
      <c r="L5" s="1061" t="s">
        <v>916</v>
      </c>
      <c r="M5" s="1033"/>
      <c r="N5" s="1034"/>
    </row>
    <row r="6" spans="1:17" ht="14.45" customHeight="1">
      <c r="A6" s="982"/>
      <c r="B6" s="983"/>
      <c r="C6" s="984"/>
      <c r="D6" s="1011" t="s">
        <v>806</v>
      </c>
      <c r="E6" s="1012"/>
      <c r="F6" s="1012"/>
      <c r="G6" s="1013"/>
      <c r="H6" s="1060">
        <v>550000</v>
      </c>
      <c r="I6" s="877"/>
      <c r="J6" s="877"/>
      <c r="K6" s="878"/>
      <c r="L6" s="1061" t="s">
        <v>916</v>
      </c>
      <c r="M6" s="1033"/>
      <c r="N6" s="1034"/>
    </row>
    <row r="7" spans="1:17" ht="14.45" customHeight="1">
      <c r="A7" s="982"/>
      <c r="B7" s="983"/>
      <c r="C7" s="984"/>
      <c r="D7" s="1011" t="s">
        <v>807</v>
      </c>
      <c r="E7" s="1012"/>
      <c r="F7" s="1012"/>
      <c r="G7" s="1013"/>
      <c r="H7" s="1060">
        <v>23695</v>
      </c>
      <c r="I7" s="877"/>
      <c r="J7" s="877"/>
      <c r="K7" s="878"/>
      <c r="L7" s="1061" t="s">
        <v>916</v>
      </c>
      <c r="M7" s="1033"/>
      <c r="N7" s="1034"/>
    </row>
    <row r="8" spans="1:17" ht="14.45" customHeight="1">
      <c r="A8" s="982"/>
      <c r="B8" s="983"/>
      <c r="C8" s="984"/>
      <c r="D8" s="1023" t="s">
        <v>808</v>
      </c>
      <c r="E8" s="1024"/>
      <c r="F8" s="1024"/>
      <c r="G8" s="1025"/>
      <c r="H8" s="1026">
        <v>50000</v>
      </c>
      <c r="I8" s="1027"/>
      <c r="J8" s="1027"/>
      <c r="K8" s="1028"/>
      <c r="L8" s="1014" t="s">
        <v>916</v>
      </c>
      <c r="M8" s="1015"/>
      <c r="N8" s="1016"/>
      <c r="Q8" s="724" t="s">
        <v>926</v>
      </c>
    </row>
    <row r="9" spans="1:17" ht="14.45" customHeight="1" thickBot="1">
      <c r="A9" s="1038"/>
      <c r="B9" s="1039"/>
      <c r="C9" s="1040"/>
      <c r="D9" s="1011" t="s">
        <v>802</v>
      </c>
      <c r="E9" s="1012"/>
      <c r="F9" s="1012"/>
      <c r="G9" s="1013"/>
      <c r="H9" s="917">
        <v>-1135245</v>
      </c>
      <c r="I9" s="917"/>
      <c r="J9" s="917"/>
      <c r="K9" s="917"/>
      <c r="L9" s="1014" t="s">
        <v>886</v>
      </c>
      <c r="M9" s="1015"/>
      <c r="N9" s="1016"/>
      <c r="Q9" s="724"/>
    </row>
    <row r="10" spans="1:17" ht="14.45" customHeight="1">
      <c r="A10" s="1029" t="s">
        <v>656</v>
      </c>
      <c r="B10" s="1030"/>
      <c r="C10" s="1031"/>
      <c r="D10" s="1045" t="s">
        <v>849</v>
      </c>
      <c r="E10" s="1046"/>
      <c r="F10" s="1046"/>
      <c r="G10" s="1047"/>
      <c r="H10" s="1048">
        <v>325160</v>
      </c>
      <c r="I10" s="1049"/>
      <c r="J10" s="1049"/>
      <c r="K10" s="1050"/>
      <c r="L10" s="1035" t="s">
        <v>917</v>
      </c>
      <c r="M10" s="1036"/>
      <c r="N10" s="1037"/>
    </row>
    <row r="11" spans="1:17" ht="14.45" customHeight="1">
      <c r="A11" s="982"/>
      <c r="B11" s="983"/>
      <c r="C11" s="984"/>
      <c r="D11" s="1011" t="s">
        <v>850</v>
      </c>
      <c r="E11" s="1012"/>
      <c r="F11" s="1012"/>
      <c r="G11" s="1013"/>
      <c r="H11" s="844">
        <v>628450</v>
      </c>
      <c r="I11" s="845"/>
      <c r="J11" s="845"/>
      <c r="K11" s="846"/>
      <c r="L11" s="1061" t="s">
        <v>918</v>
      </c>
      <c r="M11" s="1033"/>
      <c r="N11" s="1034"/>
    </row>
    <row r="12" spans="1:17" ht="14.45" customHeight="1">
      <c r="A12" s="982"/>
      <c r="B12" s="983"/>
      <c r="C12" s="984"/>
      <c r="D12" s="1011" t="s">
        <v>873</v>
      </c>
      <c r="E12" s="1012"/>
      <c r="F12" s="1012"/>
      <c r="G12" s="1013"/>
      <c r="H12" s="844">
        <v>514080</v>
      </c>
      <c r="I12" s="845"/>
      <c r="J12" s="845"/>
      <c r="K12" s="846"/>
      <c r="L12" s="1032" t="s">
        <v>919</v>
      </c>
      <c r="M12" s="1033"/>
      <c r="N12" s="1034"/>
    </row>
    <row r="13" spans="1:17" ht="14.45" customHeight="1">
      <c r="A13" s="982"/>
      <c r="B13" s="983"/>
      <c r="C13" s="984"/>
      <c r="D13" s="1011" t="s">
        <v>891</v>
      </c>
      <c r="E13" s="1012"/>
      <c r="F13" s="1012"/>
      <c r="G13" s="1013"/>
      <c r="H13" s="844">
        <v>348330</v>
      </c>
      <c r="I13" s="845"/>
      <c r="J13" s="845"/>
      <c r="K13" s="846"/>
      <c r="L13" s="1032" t="s">
        <v>920</v>
      </c>
      <c r="M13" s="1033"/>
      <c r="N13" s="1034"/>
    </row>
    <row r="14" spans="1:17" ht="14.45" customHeight="1">
      <c r="A14" s="982"/>
      <c r="B14" s="983"/>
      <c r="C14" s="984"/>
      <c r="D14" s="1011" t="s">
        <v>921</v>
      </c>
      <c r="E14" s="1012"/>
      <c r="F14" s="1012"/>
      <c r="G14" s="1013"/>
      <c r="H14" s="844">
        <v>346130</v>
      </c>
      <c r="I14" s="845"/>
      <c r="J14" s="845"/>
      <c r="K14" s="846"/>
      <c r="L14" s="1032" t="s">
        <v>922</v>
      </c>
      <c r="M14" s="1033"/>
      <c r="N14" s="1034"/>
    </row>
    <row r="15" spans="1:17" ht="14.45" customHeight="1">
      <c r="A15" s="982"/>
      <c r="B15" s="983"/>
      <c r="C15" s="984"/>
      <c r="D15" s="1011" t="s">
        <v>923</v>
      </c>
      <c r="E15" s="1012"/>
      <c r="F15" s="1012"/>
      <c r="G15" s="1013"/>
      <c r="H15" s="844">
        <v>420560</v>
      </c>
      <c r="I15" s="845"/>
      <c r="J15" s="845"/>
      <c r="K15" s="846"/>
      <c r="L15" s="1032" t="s">
        <v>924</v>
      </c>
      <c r="M15" s="1033"/>
      <c r="N15" s="1034"/>
    </row>
    <row r="16" spans="1:17" ht="14.45" customHeight="1">
      <c r="A16" s="982"/>
      <c r="B16" s="983"/>
      <c r="C16" s="984"/>
      <c r="D16" s="1011" t="s">
        <v>535</v>
      </c>
      <c r="E16" s="1012"/>
      <c r="F16" s="1012"/>
      <c r="G16" s="1013"/>
      <c r="H16" s="844">
        <v>2728100</v>
      </c>
      <c r="I16" s="845"/>
      <c r="J16" s="845"/>
      <c r="K16" s="846"/>
      <c r="L16" s="1061" t="s">
        <v>318</v>
      </c>
      <c r="M16" s="1033"/>
      <c r="N16" s="1034"/>
      <c r="P16" s="724" t="s">
        <v>886</v>
      </c>
    </row>
    <row r="17" spans="1:16" ht="14.45" customHeight="1">
      <c r="A17" s="985"/>
      <c r="B17" s="986"/>
      <c r="C17" s="987"/>
      <c r="D17" s="1011" t="s">
        <v>802</v>
      </c>
      <c r="E17" s="1012"/>
      <c r="F17" s="1012"/>
      <c r="G17" s="1013"/>
      <c r="H17" s="917">
        <v>-5054540</v>
      </c>
      <c r="I17" s="917"/>
      <c r="J17" s="917"/>
      <c r="K17" s="917"/>
      <c r="L17" s="1044"/>
      <c r="M17" s="1044"/>
      <c r="N17" s="1044"/>
      <c r="P17" s="724" t="s">
        <v>925</v>
      </c>
    </row>
    <row r="18" spans="1:16" ht="14.45" customHeight="1">
      <c r="A18" s="1017" t="s">
        <v>140</v>
      </c>
      <c r="B18" s="1018"/>
      <c r="C18" s="1018"/>
      <c r="D18" s="1018"/>
      <c r="E18" s="1018"/>
      <c r="F18" s="1018"/>
      <c r="G18" s="1019"/>
      <c r="H18" s="844">
        <f>SUM(H4:K17)</f>
        <v>1566125</v>
      </c>
      <c r="I18" s="845"/>
      <c r="J18" s="845"/>
      <c r="K18" s="846"/>
      <c r="L18" s="1020" t="s">
        <v>141</v>
      </c>
      <c r="M18" s="1021"/>
      <c r="N18" s="1022"/>
    </row>
    <row r="19" spans="1:16" ht="15.75" customHeight="1">
      <c r="A19" s="968" t="s">
        <v>142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</row>
    <row r="20" spans="1:16" ht="15.75" customHeight="1">
      <c r="A20" s="972">
        <v>1566125</v>
      </c>
      <c r="B20" s="972"/>
      <c r="C20" s="972"/>
      <c r="D20" s="100">
        <v>166370</v>
      </c>
      <c r="E20" s="120" t="s">
        <v>143</v>
      </c>
      <c r="F20" s="433" t="s">
        <v>106</v>
      </c>
      <c r="G20" s="973">
        <f>ROUND(A20/D20,2)</f>
        <v>9.41</v>
      </c>
      <c r="H20" s="973"/>
      <c r="I20" s="971"/>
      <c r="J20" s="971"/>
      <c r="K20" s="971"/>
      <c r="L20" s="971"/>
      <c r="M20" s="971"/>
      <c r="N20" s="971"/>
    </row>
    <row r="21" spans="1:16" ht="15.75" customHeight="1" thickBot="1">
      <c r="A21" s="1000" t="s">
        <v>109</v>
      </c>
      <c r="B21" s="1000"/>
      <c r="C21" s="121" t="s">
        <v>110</v>
      </c>
      <c r="D21" s="422" t="s">
        <v>111</v>
      </c>
      <c r="E21" s="848" t="s">
        <v>112</v>
      </c>
      <c r="F21" s="848"/>
      <c r="G21" s="848"/>
      <c r="H21" s="888" t="s">
        <v>113</v>
      </c>
      <c r="I21" s="889"/>
      <c r="J21" s="889"/>
      <c r="K21" s="889"/>
      <c r="L21" s="890"/>
      <c r="M21" s="848" t="s">
        <v>121</v>
      </c>
      <c r="N21" s="848"/>
    </row>
    <row r="22" spans="1:16" ht="15.75" customHeight="1" thickTop="1">
      <c r="A22" s="1068">
        <v>79.319999999999993</v>
      </c>
      <c r="B22" s="1068"/>
      <c r="C22" s="130">
        <v>258</v>
      </c>
      <c r="D22" s="1069">
        <f>G20</f>
        <v>9.41</v>
      </c>
      <c r="E22" s="1062">
        <f>ROUND(A22*$D$22,-1)</f>
        <v>750</v>
      </c>
      <c r="F22" s="1062"/>
      <c r="G22" s="1062"/>
      <c r="H22" s="1063">
        <f>ROUND(E22*C22,0)</f>
        <v>193500</v>
      </c>
      <c r="I22" s="1064"/>
      <c r="J22" s="1064"/>
      <c r="K22" s="1064"/>
      <c r="L22" s="1065"/>
      <c r="M22" s="1071"/>
      <c r="N22" s="1071"/>
    </row>
    <row r="23" spans="1:16" ht="15.75" customHeight="1">
      <c r="A23" s="1067">
        <v>92.54</v>
      </c>
      <c r="B23" s="1067"/>
      <c r="C23" s="131">
        <v>196</v>
      </c>
      <c r="D23" s="1069"/>
      <c r="E23" s="1062">
        <f t="shared" ref="E23:E28" si="0">ROUND(A23*$D$22,-1)</f>
        <v>870</v>
      </c>
      <c r="F23" s="1062"/>
      <c r="G23" s="1062"/>
      <c r="H23" s="1063">
        <f t="shared" ref="H23:H28" si="1">ROUND(E23*C23,0)</f>
        <v>170520</v>
      </c>
      <c r="I23" s="1064"/>
      <c r="J23" s="1064"/>
      <c r="K23" s="1064"/>
      <c r="L23" s="1065"/>
      <c r="M23" s="1066"/>
      <c r="N23" s="1066"/>
    </row>
    <row r="24" spans="1:16" ht="15.75" customHeight="1">
      <c r="A24" s="1067">
        <v>109.07</v>
      </c>
      <c r="B24" s="1067"/>
      <c r="C24" s="131">
        <v>815</v>
      </c>
      <c r="D24" s="1069"/>
      <c r="E24" s="1062">
        <f t="shared" si="0"/>
        <v>1030</v>
      </c>
      <c r="F24" s="1062"/>
      <c r="G24" s="1062"/>
      <c r="H24" s="1063">
        <f t="shared" si="1"/>
        <v>839450</v>
      </c>
      <c r="I24" s="1064"/>
      <c r="J24" s="1064"/>
      <c r="K24" s="1064"/>
      <c r="L24" s="1065"/>
      <c r="M24" s="1066"/>
      <c r="N24" s="1066"/>
    </row>
    <row r="25" spans="1:16" ht="15.75" customHeight="1">
      <c r="A25" s="1067">
        <v>128.9</v>
      </c>
      <c r="B25" s="1067"/>
      <c r="C25" s="131">
        <v>68</v>
      </c>
      <c r="D25" s="1069"/>
      <c r="E25" s="1062">
        <f t="shared" si="0"/>
        <v>1210</v>
      </c>
      <c r="F25" s="1062"/>
      <c r="G25" s="1062"/>
      <c r="H25" s="1063">
        <f t="shared" si="1"/>
        <v>82280</v>
      </c>
      <c r="I25" s="1064"/>
      <c r="J25" s="1064"/>
      <c r="K25" s="1064"/>
      <c r="L25" s="1065"/>
      <c r="M25" s="1066"/>
      <c r="N25" s="1066"/>
    </row>
    <row r="26" spans="1:16" ht="15.75" customHeight="1">
      <c r="A26" s="1067">
        <v>158.63999999999999</v>
      </c>
      <c r="B26" s="1067"/>
      <c r="C26" s="131">
        <v>102</v>
      </c>
      <c r="D26" s="1069"/>
      <c r="E26" s="1062">
        <f t="shared" si="0"/>
        <v>1490</v>
      </c>
      <c r="F26" s="1062"/>
      <c r="G26" s="1062"/>
      <c r="H26" s="1063">
        <f t="shared" si="1"/>
        <v>151980</v>
      </c>
      <c r="I26" s="1064"/>
      <c r="J26" s="1064"/>
      <c r="K26" s="1064"/>
      <c r="L26" s="1065"/>
      <c r="M26" s="1066"/>
      <c r="N26" s="1066"/>
    </row>
    <row r="27" spans="1:16" ht="15.75" customHeight="1">
      <c r="A27" s="1067">
        <v>188.39</v>
      </c>
      <c r="B27" s="1067"/>
      <c r="C27" s="131">
        <v>34</v>
      </c>
      <c r="D27" s="1069"/>
      <c r="E27" s="1062">
        <f t="shared" si="0"/>
        <v>1770</v>
      </c>
      <c r="F27" s="1062"/>
      <c r="G27" s="1062"/>
      <c r="H27" s="1063">
        <f t="shared" si="1"/>
        <v>60180</v>
      </c>
      <c r="I27" s="1064"/>
      <c r="J27" s="1064"/>
      <c r="K27" s="1064"/>
      <c r="L27" s="1065"/>
      <c r="M27" s="1066"/>
      <c r="N27" s="1066"/>
    </row>
    <row r="28" spans="1:16" ht="15.75" customHeight="1">
      <c r="A28" s="1067">
        <v>221.44</v>
      </c>
      <c r="B28" s="1067"/>
      <c r="C28" s="131">
        <v>34</v>
      </c>
      <c r="D28" s="1070"/>
      <c r="E28" s="1062">
        <f t="shared" si="0"/>
        <v>2080</v>
      </c>
      <c r="F28" s="1062"/>
      <c r="G28" s="1062"/>
      <c r="H28" s="1063">
        <f t="shared" si="1"/>
        <v>70720</v>
      </c>
      <c r="I28" s="1064"/>
      <c r="J28" s="1064"/>
      <c r="K28" s="1064"/>
      <c r="L28" s="1065"/>
      <c r="M28" s="1072"/>
      <c r="N28" s="1072"/>
    </row>
    <row r="29" spans="1:16" ht="15.75" customHeight="1">
      <c r="A29" s="1076" t="s">
        <v>182</v>
      </c>
      <c r="B29" s="1076"/>
      <c r="C29" s="428">
        <f>SUM(C22:C28)</f>
        <v>1507</v>
      </c>
      <c r="D29" s="424"/>
      <c r="E29" s="1062"/>
      <c r="F29" s="1062"/>
      <c r="G29" s="1062"/>
      <c r="H29" s="1073">
        <f>SUM(H22:L28)</f>
        <v>1568630</v>
      </c>
      <c r="I29" s="1074"/>
      <c r="J29" s="1074"/>
      <c r="K29" s="1074"/>
      <c r="L29" s="1075"/>
      <c r="M29" s="423" t="s">
        <v>162</v>
      </c>
      <c r="N29" s="431">
        <f>H29-A20</f>
        <v>2505</v>
      </c>
    </row>
    <row r="30" spans="1:16" ht="15.75" customHeight="1">
      <c r="A30" s="125"/>
      <c r="B30" s="125"/>
      <c r="C30" s="337"/>
      <c r="D30" s="125"/>
      <c r="E30" s="338"/>
      <c r="F30" s="338"/>
      <c r="G30" s="338"/>
      <c r="H30" s="339"/>
      <c r="I30" s="339"/>
      <c r="J30" s="339"/>
      <c r="K30" s="339"/>
      <c r="L30" s="339"/>
      <c r="M30" s="125"/>
      <c r="N30" s="88"/>
    </row>
    <row r="31" spans="1:16" ht="15.75" customHeight="1">
      <c r="A31" s="432" t="s">
        <v>313</v>
      </c>
      <c r="B31" s="432"/>
      <c r="C31" s="432"/>
      <c r="D31" s="89" t="s">
        <v>98</v>
      </c>
      <c r="E31" s="89"/>
      <c r="F31" s="89"/>
      <c r="G31" s="89"/>
      <c r="H31" s="89"/>
      <c r="I31" s="89"/>
      <c r="J31" s="89"/>
      <c r="K31" s="89"/>
      <c r="L31" s="70"/>
      <c r="M31" s="974">
        <f>H41</f>
        <v>19966270</v>
      </c>
      <c r="N31" s="974"/>
    </row>
    <row r="32" spans="1:16" ht="15.75" customHeight="1">
      <c r="A32" s="1077" t="s">
        <v>811</v>
      </c>
      <c r="B32" s="1077"/>
      <c r="C32" s="1077"/>
      <c r="D32" s="107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</row>
    <row r="33" spans="1:14" ht="15.75" customHeight="1" thickBot="1">
      <c r="A33" s="1000" t="s">
        <v>109</v>
      </c>
      <c r="B33" s="1000"/>
      <c r="C33" s="121" t="s">
        <v>110</v>
      </c>
      <c r="D33" s="422" t="s">
        <v>111</v>
      </c>
      <c r="E33" s="848" t="s">
        <v>112</v>
      </c>
      <c r="F33" s="848"/>
      <c r="G33" s="848"/>
      <c r="H33" s="888" t="s">
        <v>113</v>
      </c>
      <c r="I33" s="889"/>
      <c r="J33" s="889"/>
      <c r="K33" s="889"/>
      <c r="L33" s="890"/>
      <c r="M33" s="848" t="s">
        <v>121</v>
      </c>
      <c r="N33" s="848"/>
    </row>
    <row r="34" spans="1:14" ht="15.75" customHeight="1" thickTop="1">
      <c r="A34" s="1068">
        <v>79.319999999999993</v>
      </c>
      <c r="B34" s="1068"/>
      <c r="C34" s="130">
        <v>258</v>
      </c>
      <c r="D34" s="1069">
        <v>120</v>
      </c>
      <c r="E34" s="1062">
        <f t="shared" ref="E34:E40" si="2">ROUND(A34*$D$34,-1)</f>
        <v>9520</v>
      </c>
      <c r="F34" s="1062"/>
      <c r="G34" s="1062"/>
      <c r="H34" s="1063">
        <f t="shared" ref="H34:H40" si="3">E34*C34</f>
        <v>2456160</v>
      </c>
      <c r="I34" s="1064"/>
      <c r="J34" s="1064"/>
      <c r="K34" s="1064"/>
      <c r="L34" s="1065"/>
      <c r="M34" s="1005"/>
      <c r="N34" s="1005"/>
    </row>
    <row r="35" spans="1:14" ht="15.75" customHeight="1">
      <c r="A35" s="1067">
        <v>92.54</v>
      </c>
      <c r="B35" s="1067"/>
      <c r="C35" s="131">
        <v>196</v>
      </c>
      <c r="D35" s="1069"/>
      <c r="E35" s="1062">
        <f t="shared" si="2"/>
        <v>11100</v>
      </c>
      <c r="F35" s="1062"/>
      <c r="G35" s="1062"/>
      <c r="H35" s="1073">
        <f t="shared" si="3"/>
        <v>2175600</v>
      </c>
      <c r="I35" s="1074"/>
      <c r="J35" s="1074"/>
      <c r="K35" s="1074"/>
      <c r="L35" s="1075"/>
      <c r="M35" s="1002"/>
      <c r="N35" s="1002"/>
    </row>
    <row r="36" spans="1:14" ht="15.75" customHeight="1">
      <c r="A36" s="1067">
        <v>109.07</v>
      </c>
      <c r="B36" s="1067"/>
      <c r="C36" s="131">
        <v>815</v>
      </c>
      <c r="D36" s="1069"/>
      <c r="E36" s="1062">
        <f t="shared" si="2"/>
        <v>13090</v>
      </c>
      <c r="F36" s="1062"/>
      <c r="G36" s="1062"/>
      <c r="H36" s="1073">
        <f t="shared" si="3"/>
        <v>10668350</v>
      </c>
      <c r="I36" s="1074"/>
      <c r="J36" s="1074"/>
      <c r="K36" s="1074"/>
      <c r="L36" s="1075"/>
      <c r="M36" s="1002"/>
      <c r="N36" s="1002"/>
    </row>
    <row r="37" spans="1:14" ht="15.75" customHeight="1">
      <c r="A37" s="1067">
        <v>128.9</v>
      </c>
      <c r="B37" s="1067"/>
      <c r="C37" s="131">
        <v>68</v>
      </c>
      <c r="D37" s="1069"/>
      <c r="E37" s="1062">
        <f t="shared" si="2"/>
        <v>15470</v>
      </c>
      <c r="F37" s="1062"/>
      <c r="G37" s="1062"/>
      <c r="H37" s="1073">
        <f t="shared" si="3"/>
        <v>1051960</v>
      </c>
      <c r="I37" s="1074"/>
      <c r="J37" s="1074"/>
      <c r="K37" s="1074"/>
      <c r="L37" s="1075"/>
      <c r="M37" s="1002"/>
      <c r="N37" s="1002"/>
    </row>
    <row r="38" spans="1:14" ht="15.75" customHeight="1">
      <c r="A38" s="1067">
        <v>158.63999999999999</v>
      </c>
      <c r="B38" s="1067"/>
      <c r="C38" s="131">
        <v>102</v>
      </c>
      <c r="D38" s="1069"/>
      <c r="E38" s="1062">
        <f t="shared" si="2"/>
        <v>19040</v>
      </c>
      <c r="F38" s="1062"/>
      <c r="G38" s="1062"/>
      <c r="H38" s="1073">
        <f t="shared" si="3"/>
        <v>1942080</v>
      </c>
      <c r="I38" s="1074"/>
      <c r="J38" s="1074"/>
      <c r="K38" s="1074"/>
      <c r="L38" s="1075"/>
      <c r="M38" s="1002"/>
      <c r="N38" s="1002"/>
    </row>
    <row r="39" spans="1:14" ht="15.75" customHeight="1">
      <c r="A39" s="1067">
        <v>188.39</v>
      </c>
      <c r="B39" s="1067"/>
      <c r="C39" s="131">
        <v>34</v>
      </c>
      <c r="D39" s="1069"/>
      <c r="E39" s="1062">
        <f t="shared" si="2"/>
        <v>22610</v>
      </c>
      <c r="F39" s="1062"/>
      <c r="G39" s="1062"/>
      <c r="H39" s="1073">
        <f t="shared" si="3"/>
        <v>768740</v>
      </c>
      <c r="I39" s="1074"/>
      <c r="J39" s="1074"/>
      <c r="K39" s="1074"/>
      <c r="L39" s="1075"/>
      <c r="M39" s="1002"/>
      <c r="N39" s="1002"/>
    </row>
    <row r="40" spans="1:14" ht="15.75" customHeight="1">
      <c r="A40" s="1067">
        <v>221.44</v>
      </c>
      <c r="B40" s="1067"/>
      <c r="C40" s="131">
        <v>34</v>
      </c>
      <c r="D40" s="1070"/>
      <c r="E40" s="1062">
        <f t="shared" si="2"/>
        <v>26570</v>
      </c>
      <c r="F40" s="1062"/>
      <c r="G40" s="1062"/>
      <c r="H40" s="1073">
        <f t="shared" si="3"/>
        <v>903380</v>
      </c>
      <c r="I40" s="1074"/>
      <c r="J40" s="1074"/>
      <c r="K40" s="1074"/>
      <c r="L40" s="1075"/>
      <c r="M40" s="1006"/>
      <c r="N40" s="1006"/>
    </row>
    <row r="41" spans="1:14" ht="15.75" customHeight="1">
      <c r="A41" s="1101" t="s">
        <v>161</v>
      </c>
      <c r="B41" s="1102"/>
      <c r="C41" s="428">
        <f>SUM(C34:C40)</f>
        <v>1507</v>
      </c>
      <c r="D41" s="424"/>
      <c r="E41" s="1062"/>
      <c r="F41" s="1062"/>
      <c r="G41" s="1062"/>
      <c r="H41" s="1103">
        <f>SUM(H34:H40)</f>
        <v>19966270</v>
      </c>
      <c r="I41" s="1104"/>
      <c r="J41" s="1104"/>
      <c r="K41" s="1104"/>
      <c r="L41" s="1105"/>
      <c r="M41" s="425"/>
      <c r="N41" s="429"/>
    </row>
    <row r="42" spans="1:14" ht="15.75" customHeight="1" thickBot="1">
      <c r="A42" s="1097" t="s">
        <v>190</v>
      </c>
      <c r="B42" s="1097"/>
      <c r="C42" s="1097"/>
      <c r="D42" s="1097"/>
      <c r="E42" s="1097"/>
      <c r="F42" s="1097"/>
      <c r="G42" s="1097"/>
      <c r="H42" s="1097"/>
      <c r="I42" s="1097"/>
      <c r="J42" s="1097"/>
      <c r="K42" s="1097"/>
      <c r="L42" s="1097"/>
      <c r="M42" s="1097"/>
      <c r="N42" s="1097"/>
    </row>
    <row r="43" spans="1:14" ht="15.75" customHeight="1" thickTop="1" thickBot="1">
      <c r="A43" s="1098" t="s">
        <v>633</v>
      </c>
      <c r="B43" s="1099"/>
      <c r="C43" s="1099"/>
      <c r="D43" s="1099" t="s">
        <v>634</v>
      </c>
      <c r="E43" s="1099"/>
      <c r="F43" s="1100" t="s">
        <v>635</v>
      </c>
      <c r="G43" s="1100"/>
      <c r="H43" s="1100"/>
      <c r="I43" s="1106" t="s">
        <v>636</v>
      </c>
      <c r="J43" s="1106"/>
      <c r="K43" s="1106"/>
      <c r="L43" s="1106"/>
      <c r="M43" s="1107" t="s">
        <v>637</v>
      </c>
      <c r="N43" s="1108"/>
    </row>
    <row r="44" spans="1:14" ht="15.75" customHeight="1">
      <c r="A44" s="1109">
        <v>43282</v>
      </c>
      <c r="B44" s="1110"/>
      <c r="C44" s="1111"/>
      <c r="D44" s="1112" t="s">
        <v>638</v>
      </c>
      <c r="E44" s="1112"/>
      <c r="F44" s="1113">
        <v>1658713234</v>
      </c>
      <c r="G44" s="1113"/>
      <c r="H44" s="1113"/>
      <c r="I44" s="1114" t="s">
        <v>622</v>
      </c>
      <c r="J44" s="1114"/>
      <c r="K44" s="1114"/>
      <c r="L44" s="1114"/>
      <c r="M44" s="1115">
        <f>F44</f>
        <v>1658713234</v>
      </c>
      <c r="N44" s="1116"/>
    </row>
    <row r="45" spans="1:14" ht="15.75" customHeight="1" thickBot="1">
      <c r="A45" s="1086">
        <v>43312</v>
      </c>
      <c r="B45" s="1087"/>
      <c r="C45" s="1088"/>
      <c r="D45" s="1092" t="s">
        <v>927</v>
      </c>
      <c r="E45" s="1092"/>
      <c r="F45" s="1093">
        <v>19966270</v>
      </c>
      <c r="G45" s="1093"/>
      <c r="H45" s="1093"/>
      <c r="I45" s="1094">
        <v>0</v>
      </c>
      <c r="J45" s="1094"/>
      <c r="K45" s="1094"/>
      <c r="L45" s="1094"/>
      <c r="M45" s="1095">
        <f>M44+F45</f>
        <v>1678679504</v>
      </c>
      <c r="N45" s="1096"/>
    </row>
    <row r="46" spans="1:14" ht="15.75" customHeight="1" thickBot="1">
      <c r="A46" s="1083" t="s">
        <v>639</v>
      </c>
      <c r="B46" s="1084"/>
      <c r="C46" s="1084"/>
      <c r="D46" s="1084"/>
      <c r="E46" s="1085"/>
      <c r="F46" s="1089">
        <f>SUM(F45:H45)</f>
        <v>19966270</v>
      </c>
      <c r="G46" s="1090"/>
      <c r="H46" s="1091"/>
      <c r="I46" s="1078">
        <f>SUM(I45:L45)</f>
        <v>0</v>
      </c>
      <c r="J46" s="1079"/>
      <c r="K46" s="1079"/>
      <c r="L46" s="1080"/>
      <c r="M46" s="1081">
        <f>M45</f>
        <v>1678679504</v>
      </c>
      <c r="N46" s="1082"/>
    </row>
    <row r="47" spans="1:14" ht="12.6" customHeight="1" thickTop="1">
      <c r="A47" s="88" t="s">
        <v>810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291"/>
    </row>
    <row r="48" spans="1:14" ht="15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  <row r="55" ht="12.6" customHeight="1"/>
    <row r="56" ht="12.6" customHeight="1"/>
    <row r="57" ht="12.6" customHeight="1"/>
    <row r="58" ht="12.6" customHeight="1"/>
    <row r="59" ht="12.6" customHeight="1"/>
    <row r="60" ht="12.6" customHeight="1"/>
    <row r="61" ht="12.6" customHeight="1"/>
    <row r="62" ht="12.6" customHeight="1"/>
  </sheetData>
  <mergeCells count="150">
    <mergeCell ref="A44:C44"/>
    <mergeCell ref="D44:E44"/>
    <mergeCell ref="F44:H44"/>
    <mergeCell ref="I44:L44"/>
    <mergeCell ref="M44:N44"/>
    <mergeCell ref="D34:D40"/>
    <mergeCell ref="H11:K11"/>
    <mergeCell ref="L11:N11"/>
    <mergeCell ref="D16:G16"/>
    <mergeCell ref="H16:K16"/>
    <mergeCell ref="L16:N16"/>
    <mergeCell ref="A34:B34"/>
    <mergeCell ref="E34:G34"/>
    <mergeCell ref="H34:L34"/>
    <mergeCell ref="M34:N34"/>
    <mergeCell ref="A35:B35"/>
    <mergeCell ref="E35:G35"/>
    <mergeCell ref="H35:L35"/>
    <mergeCell ref="M35:N35"/>
    <mergeCell ref="A36:B36"/>
    <mergeCell ref="A40:B40"/>
    <mergeCell ref="E40:G40"/>
    <mergeCell ref="H40:L40"/>
    <mergeCell ref="M40:N40"/>
    <mergeCell ref="A42:N42"/>
    <mergeCell ref="A43:C43"/>
    <mergeCell ref="D43:E43"/>
    <mergeCell ref="F43:H43"/>
    <mergeCell ref="A41:B41"/>
    <mergeCell ref="E41:G41"/>
    <mergeCell ref="H41:L41"/>
    <mergeCell ref="I43:L43"/>
    <mergeCell ref="M43:N43"/>
    <mergeCell ref="I46:L46"/>
    <mergeCell ref="M46:N46"/>
    <mergeCell ref="A46:E46"/>
    <mergeCell ref="A45:C45"/>
    <mergeCell ref="F46:H46"/>
    <mergeCell ref="D45:E45"/>
    <mergeCell ref="F45:H45"/>
    <mergeCell ref="I45:L45"/>
    <mergeCell ref="M45:N45"/>
    <mergeCell ref="H38:L38"/>
    <mergeCell ref="M38:N38"/>
    <mergeCell ref="A39:B39"/>
    <mergeCell ref="E39:G39"/>
    <mergeCell ref="H39:L39"/>
    <mergeCell ref="M39:N39"/>
    <mergeCell ref="M36:N36"/>
    <mergeCell ref="A37:B37"/>
    <mergeCell ref="A29:B29"/>
    <mergeCell ref="E29:G29"/>
    <mergeCell ref="H29:L29"/>
    <mergeCell ref="M31:N31"/>
    <mergeCell ref="A32:N32"/>
    <mergeCell ref="A33:B33"/>
    <mergeCell ref="E33:G33"/>
    <mergeCell ref="H33:L33"/>
    <mergeCell ref="M33:N33"/>
    <mergeCell ref="E36:G36"/>
    <mergeCell ref="H36:L36"/>
    <mergeCell ref="E37:G37"/>
    <mergeCell ref="H37:L37"/>
    <mergeCell ref="M37:N37"/>
    <mergeCell ref="A38:B38"/>
    <mergeCell ref="E38:G38"/>
    <mergeCell ref="A28:B28"/>
    <mergeCell ref="E28:G28"/>
    <mergeCell ref="H28:L28"/>
    <mergeCell ref="M28:N28"/>
    <mergeCell ref="A25:B25"/>
    <mergeCell ref="E25:G25"/>
    <mergeCell ref="H25:L25"/>
    <mergeCell ref="M25:N25"/>
    <mergeCell ref="A26:B26"/>
    <mergeCell ref="E26:G26"/>
    <mergeCell ref="H26:L26"/>
    <mergeCell ref="M26:N26"/>
    <mergeCell ref="D7:G7"/>
    <mergeCell ref="H7:K7"/>
    <mergeCell ref="L7:N7"/>
    <mergeCell ref="E23:G23"/>
    <mergeCell ref="H23:L23"/>
    <mergeCell ref="M23:N23"/>
    <mergeCell ref="A24:B24"/>
    <mergeCell ref="E24:G24"/>
    <mergeCell ref="H24:L24"/>
    <mergeCell ref="M24:N24"/>
    <mergeCell ref="A21:B21"/>
    <mergeCell ref="E21:G21"/>
    <mergeCell ref="H21:L21"/>
    <mergeCell ref="M21:N21"/>
    <mergeCell ref="A22:B22"/>
    <mergeCell ref="D22:D28"/>
    <mergeCell ref="E22:G22"/>
    <mergeCell ref="H22:L22"/>
    <mergeCell ref="M22:N22"/>
    <mergeCell ref="A23:B23"/>
    <mergeCell ref="A27:B27"/>
    <mergeCell ref="E27:G27"/>
    <mergeCell ref="H27:L27"/>
    <mergeCell ref="M27:N27"/>
    <mergeCell ref="H15:K15"/>
    <mergeCell ref="L15:N15"/>
    <mergeCell ref="A4:C9"/>
    <mergeCell ref="A20:C20"/>
    <mergeCell ref="G20:H20"/>
    <mergeCell ref="I20:N20"/>
    <mergeCell ref="A3:C3"/>
    <mergeCell ref="D3:G3"/>
    <mergeCell ref="H3:K3"/>
    <mergeCell ref="L3:N3"/>
    <mergeCell ref="D17:G17"/>
    <mergeCell ref="H17:K17"/>
    <mergeCell ref="L17:N17"/>
    <mergeCell ref="D10:G10"/>
    <mergeCell ref="H10:K10"/>
    <mergeCell ref="D4:G4"/>
    <mergeCell ref="H4:K4"/>
    <mergeCell ref="L4:N4"/>
    <mergeCell ref="D5:G5"/>
    <mergeCell ref="H5:K5"/>
    <mergeCell ref="L5:N5"/>
    <mergeCell ref="D6:G6"/>
    <mergeCell ref="H6:K6"/>
    <mergeCell ref="L6:N6"/>
    <mergeCell ref="D9:G9"/>
    <mergeCell ref="H9:K9"/>
    <mergeCell ref="L9:N9"/>
    <mergeCell ref="M1:N1"/>
    <mergeCell ref="A18:G18"/>
    <mergeCell ref="H18:K18"/>
    <mergeCell ref="L18:N18"/>
    <mergeCell ref="A19:N19"/>
    <mergeCell ref="D8:G8"/>
    <mergeCell ref="H8:K8"/>
    <mergeCell ref="L8:N8"/>
    <mergeCell ref="A10:C17"/>
    <mergeCell ref="D13:G13"/>
    <mergeCell ref="H13:K13"/>
    <mergeCell ref="L13:N13"/>
    <mergeCell ref="D12:G12"/>
    <mergeCell ref="H12:K12"/>
    <mergeCell ref="L12:N12"/>
    <mergeCell ref="L10:N10"/>
    <mergeCell ref="D11:G11"/>
    <mergeCell ref="D14:G14"/>
    <mergeCell ref="H14:K14"/>
    <mergeCell ref="L14:N14"/>
    <mergeCell ref="D15:G15"/>
  </mergeCells>
  <phoneticPr fontId="2" type="noConversion"/>
  <pageMargins left="0.23622047244094491" right="0.31496062992125984" top="0.53" bottom="0.2" header="0.31496062992125984" footer="0.2"/>
  <pageSetup paperSize="9" orientation="portrait" verticalDpi="200" r:id="rId1"/>
  <headerFooter>
    <oddFooter>&amp;C-5-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9" workbookViewId="0">
      <selection activeCell="D16" sqref="D1:D1048576"/>
    </sheetView>
  </sheetViews>
  <sheetFormatPr defaultRowHeight="13.5"/>
  <cols>
    <col min="1" max="2" width="5.44140625" customWidth="1"/>
    <col min="3" max="3" width="9.77734375" customWidth="1"/>
    <col min="4" max="4" width="11.6640625" customWidth="1"/>
    <col min="5" max="5" width="8.6640625" customWidth="1"/>
    <col min="6" max="6" width="4.6640625" customWidth="1"/>
    <col min="7" max="7" width="6.44140625" customWidth="1"/>
    <col min="8" max="12" width="3.6640625" customWidth="1"/>
    <col min="13" max="13" width="6.44140625" customWidth="1"/>
    <col min="14" max="14" width="8.5546875" customWidth="1"/>
  </cols>
  <sheetData>
    <row r="1" spans="1:14" ht="15.75" customHeight="1">
      <c r="A1" s="432" t="s">
        <v>314</v>
      </c>
      <c r="B1" s="432"/>
      <c r="C1" s="432"/>
      <c r="D1" s="89" t="s">
        <v>98</v>
      </c>
      <c r="E1" s="89"/>
      <c r="F1" s="89"/>
      <c r="G1" s="89"/>
      <c r="H1" s="89"/>
      <c r="I1" s="89"/>
      <c r="J1" s="89"/>
      <c r="K1" s="89"/>
      <c r="L1" s="70"/>
      <c r="M1" s="974">
        <v>1207840</v>
      </c>
      <c r="N1" s="974"/>
    </row>
    <row r="2" spans="1:14" ht="15.75" customHeight="1">
      <c r="A2" s="68" t="s">
        <v>144</v>
      </c>
      <c r="B2" s="118"/>
      <c r="C2" s="70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 thickBot="1">
      <c r="A3" s="975" t="s">
        <v>145</v>
      </c>
      <c r="B3" s="975"/>
      <c r="C3" s="975"/>
      <c r="D3" s="975" t="s">
        <v>146</v>
      </c>
      <c r="E3" s="975"/>
      <c r="F3" s="975"/>
      <c r="G3" s="975" t="s">
        <v>147</v>
      </c>
      <c r="H3" s="975"/>
      <c r="I3" s="975"/>
      <c r="J3" s="975"/>
      <c r="K3" s="975"/>
      <c r="L3" s="975"/>
      <c r="M3" s="975"/>
      <c r="N3" s="975"/>
    </row>
    <row r="4" spans="1:14" ht="15.75" customHeight="1" thickTop="1" thickBot="1">
      <c r="A4" s="1118" t="s">
        <v>148</v>
      </c>
      <c r="B4" s="1118"/>
      <c r="C4" s="1118"/>
      <c r="D4" s="1008">
        <v>1207840</v>
      </c>
      <c r="E4" s="1008"/>
      <c r="F4" s="1008"/>
      <c r="G4" s="1119" t="s">
        <v>809</v>
      </c>
      <c r="H4" s="1120"/>
      <c r="I4" s="1120"/>
      <c r="J4" s="1120"/>
      <c r="K4" s="1120"/>
      <c r="L4" s="1120"/>
      <c r="M4" s="1120"/>
      <c r="N4" s="1121"/>
    </row>
    <row r="5" spans="1:14" ht="15.75" customHeight="1" thickTop="1">
      <c r="A5" s="968" t="s">
        <v>132</v>
      </c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</row>
    <row r="6" spans="1:14" ht="15.75" customHeight="1">
      <c r="A6" s="972">
        <v>1207840</v>
      </c>
      <c r="B6" s="972"/>
      <c r="C6" s="972"/>
      <c r="D6" s="100">
        <v>166370</v>
      </c>
      <c r="E6" s="120" t="s">
        <v>143</v>
      </c>
      <c r="F6" s="433" t="s">
        <v>106</v>
      </c>
      <c r="G6" s="973">
        <f>ROUND(A6/D6,2)</f>
        <v>7.26</v>
      </c>
      <c r="H6" s="973"/>
      <c r="I6" s="971"/>
      <c r="J6" s="971"/>
      <c r="K6" s="971"/>
      <c r="L6" s="971"/>
      <c r="M6" s="971"/>
      <c r="N6" s="971"/>
    </row>
    <row r="7" spans="1:14" ht="15.75" customHeight="1" thickBot="1">
      <c r="A7" s="1000" t="s">
        <v>109</v>
      </c>
      <c r="B7" s="1000"/>
      <c r="C7" s="121" t="s">
        <v>110</v>
      </c>
      <c r="D7" s="422" t="s">
        <v>111</v>
      </c>
      <c r="E7" s="848" t="s">
        <v>112</v>
      </c>
      <c r="F7" s="848"/>
      <c r="G7" s="848"/>
      <c r="H7" s="888" t="s">
        <v>113</v>
      </c>
      <c r="I7" s="889"/>
      <c r="J7" s="889"/>
      <c r="K7" s="889"/>
      <c r="L7" s="890"/>
      <c r="M7" s="848" t="s">
        <v>121</v>
      </c>
      <c r="N7" s="848"/>
    </row>
    <row r="8" spans="1:14" ht="15.75" customHeight="1" thickTop="1">
      <c r="A8" s="941">
        <v>79.319999999999993</v>
      </c>
      <c r="B8" s="941"/>
      <c r="C8" s="112">
        <v>258</v>
      </c>
      <c r="D8" s="959">
        <f>G6</f>
        <v>7.26</v>
      </c>
      <c r="E8" s="1062">
        <f t="shared" ref="E8:E14" si="0">ROUND(A8*$D$8,-1)</f>
        <v>580</v>
      </c>
      <c r="F8" s="1062"/>
      <c r="G8" s="1062"/>
      <c r="H8" s="988">
        <f t="shared" ref="H8:H14" si="1">ROUND(E8*C8,0)</f>
        <v>149640</v>
      </c>
      <c r="I8" s="989"/>
      <c r="J8" s="989"/>
      <c r="K8" s="989"/>
      <c r="L8" s="990"/>
      <c r="M8" s="1005"/>
      <c r="N8" s="1005"/>
    </row>
    <row r="9" spans="1:14" ht="15.75" customHeight="1">
      <c r="A9" s="950">
        <v>92.54</v>
      </c>
      <c r="B9" s="950"/>
      <c r="C9" s="105">
        <v>196</v>
      </c>
      <c r="D9" s="959"/>
      <c r="E9" s="1062">
        <f t="shared" si="0"/>
        <v>670</v>
      </c>
      <c r="F9" s="1062"/>
      <c r="G9" s="1062"/>
      <c r="H9" s="988">
        <f t="shared" si="1"/>
        <v>131320</v>
      </c>
      <c r="I9" s="989"/>
      <c r="J9" s="989"/>
      <c r="K9" s="989"/>
      <c r="L9" s="990"/>
      <c r="M9" s="1002"/>
      <c r="N9" s="1002"/>
    </row>
    <row r="10" spans="1:14" ht="15.75" customHeight="1">
      <c r="A10" s="950">
        <v>109.07</v>
      </c>
      <c r="B10" s="950"/>
      <c r="C10" s="105">
        <v>815</v>
      </c>
      <c r="D10" s="959"/>
      <c r="E10" s="1062">
        <f t="shared" si="0"/>
        <v>790</v>
      </c>
      <c r="F10" s="1062"/>
      <c r="G10" s="1062"/>
      <c r="H10" s="988">
        <f t="shared" si="1"/>
        <v>643850</v>
      </c>
      <c r="I10" s="989"/>
      <c r="J10" s="989"/>
      <c r="K10" s="989"/>
      <c r="L10" s="990"/>
      <c r="M10" s="1002"/>
      <c r="N10" s="1002"/>
    </row>
    <row r="11" spans="1:14" ht="15.75" customHeight="1">
      <c r="A11" s="950">
        <v>128.9</v>
      </c>
      <c r="B11" s="950"/>
      <c r="C11" s="105">
        <v>68</v>
      </c>
      <c r="D11" s="959"/>
      <c r="E11" s="1062">
        <f t="shared" si="0"/>
        <v>940</v>
      </c>
      <c r="F11" s="1062"/>
      <c r="G11" s="1062"/>
      <c r="H11" s="988">
        <f t="shared" si="1"/>
        <v>63920</v>
      </c>
      <c r="I11" s="989"/>
      <c r="J11" s="989"/>
      <c r="K11" s="989"/>
      <c r="L11" s="990"/>
      <c r="M11" s="1002"/>
      <c r="N11" s="1002"/>
    </row>
    <row r="12" spans="1:14" ht="15.75" customHeight="1">
      <c r="A12" s="950">
        <v>158.63999999999999</v>
      </c>
      <c r="B12" s="950"/>
      <c r="C12" s="105">
        <v>102</v>
      </c>
      <c r="D12" s="959"/>
      <c r="E12" s="1062">
        <f t="shared" si="0"/>
        <v>1150</v>
      </c>
      <c r="F12" s="1062"/>
      <c r="G12" s="1062"/>
      <c r="H12" s="988">
        <f t="shared" si="1"/>
        <v>117300</v>
      </c>
      <c r="I12" s="989"/>
      <c r="J12" s="989"/>
      <c r="K12" s="989"/>
      <c r="L12" s="990"/>
      <c r="M12" s="1002"/>
      <c r="N12" s="1002"/>
    </row>
    <row r="13" spans="1:14" ht="15.75" customHeight="1">
      <c r="A13" s="950">
        <v>188.39</v>
      </c>
      <c r="B13" s="950"/>
      <c r="C13" s="105">
        <v>34</v>
      </c>
      <c r="D13" s="959"/>
      <c r="E13" s="1062">
        <f t="shared" si="0"/>
        <v>1370</v>
      </c>
      <c r="F13" s="1062"/>
      <c r="G13" s="1062"/>
      <c r="H13" s="988">
        <f t="shared" si="1"/>
        <v>46580</v>
      </c>
      <c r="I13" s="989"/>
      <c r="J13" s="989"/>
      <c r="K13" s="989"/>
      <c r="L13" s="990"/>
      <c r="M13" s="1002"/>
      <c r="N13" s="1002"/>
    </row>
    <row r="14" spans="1:14" ht="15.75" customHeight="1">
      <c r="A14" s="950">
        <v>221.44</v>
      </c>
      <c r="B14" s="950"/>
      <c r="C14" s="105">
        <v>34</v>
      </c>
      <c r="D14" s="942"/>
      <c r="E14" s="1062">
        <f t="shared" si="0"/>
        <v>1610</v>
      </c>
      <c r="F14" s="1062"/>
      <c r="G14" s="1062"/>
      <c r="H14" s="988">
        <f t="shared" si="1"/>
        <v>54740</v>
      </c>
      <c r="I14" s="989"/>
      <c r="J14" s="989"/>
      <c r="K14" s="989"/>
      <c r="L14" s="990"/>
      <c r="M14" s="1006"/>
      <c r="N14" s="1006"/>
    </row>
    <row r="15" spans="1:14" ht="15.75" customHeight="1">
      <c r="A15" s="882" t="s">
        <v>115</v>
      </c>
      <c r="B15" s="1117"/>
      <c r="C15" s="421">
        <f>SUM(C8:C14)</f>
        <v>1507</v>
      </c>
      <c r="D15" s="430"/>
      <c r="E15" s="936"/>
      <c r="F15" s="936"/>
      <c r="G15" s="936"/>
      <c r="H15" s="937">
        <f>SUM(H8:H14)</f>
        <v>1207350</v>
      </c>
      <c r="I15" s="938"/>
      <c r="J15" s="938"/>
      <c r="K15" s="938"/>
      <c r="L15" s="939"/>
      <c r="M15" s="425" t="s">
        <v>116</v>
      </c>
      <c r="N15" s="429">
        <f>H15-A6</f>
        <v>-490</v>
      </c>
    </row>
    <row r="16" spans="1:14" ht="15.75" customHeight="1"/>
    <row r="17" spans="1:14" ht="15.75" customHeight="1">
      <c r="A17" s="432" t="s">
        <v>315</v>
      </c>
      <c r="B17" s="432"/>
      <c r="C17" s="432"/>
      <c r="D17" s="89" t="s">
        <v>98</v>
      </c>
      <c r="E17" s="89"/>
      <c r="F17" s="89"/>
      <c r="G17" s="89"/>
      <c r="H17" s="89"/>
      <c r="I17" s="89"/>
      <c r="J17" s="89"/>
      <c r="K17" s="89"/>
      <c r="L17" s="70"/>
      <c r="M17" s="974">
        <v>1520750</v>
      </c>
      <c r="N17" s="974"/>
    </row>
    <row r="18" spans="1:14" ht="15.75" customHeight="1">
      <c r="A18" s="427" t="s">
        <v>149</v>
      </c>
      <c r="B18" s="432"/>
      <c r="C18" s="432"/>
      <c r="D18" s="63"/>
      <c r="E18" s="63"/>
      <c r="F18" s="63"/>
      <c r="G18" s="63"/>
      <c r="H18" s="63"/>
      <c r="I18" s="63"/>
      <c r="J18" s="63"/>
      <c r="K18" s="63"/>
      <c r="L18" s="122"/>
      <c r="M18" s="122"/>
      <c r="N18" s="122"/>
    </row>
    <row r="19" spans="1:14" ht="15.75" customHeight="1">
      <c r="A19" s="721" t="s">
        <v>874</v>
      </c>
      <c r="B19" s="432"/>
      <c r="C19" s="43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15.75" customHeight="1">
      <c r="A20" s="972">
        <f>M17</f>
        <v>1520750</v>
      </c>
      <c r="B20" s="972"/>
      <c r="C20" s="972"/>
      <c r="D20" s="100">
        <v>166370</v>
      </c>
      <c r="E20" s="120" t="s">
        <v>143</v>
      </c>
      <c r="F20" s="433" t="s">
        <v>106</v>
      </c>
      <c r="G20" s="973">
        <f>ROUND(A20/D20,2)</f>
        <v>9.14</v>
      </c>
      <c r="H20" s="973"/>
      <c r="I20" s="971"/>
      <c r="J20" s="971"/>
      <c r="K20" s="971"/>
      <c r="L20" s="971"/>
      <c r="M20" s="971"/>
      <c r="N20" s="971"/>
    </row>
    <row r="21" spans="1:14" ht="15.75" customHeight="1" thickBot="1">
      <c r="A21" s="1000" t="s">
        <v>109</v>
      </c>
      <c r="B21" s="1000"/>
      <c r="C21" s="121" t="s">
        <v>110</v>
      </c>
      <c r="D21" s="422" t="s">
        <v>111</v>
      </c>
      <c r="E21" s="848" t="s">
        <v>112</v>
      </c>
      <c r="F21" s="848"/>
      <c r="G21" s="848"/>
      <c r="H21" s="888" t="s">
        <v>113</v>
      </c>
      <c r="I21" s="889"/>
      <c r="J21" s="889"/>
      <c r="K21" s="889"/>
      <c r="L21" s="890"/>
      <c r="M21" s="848" t="s">
        <v>121</v>
      </c>
      <c r="N21" s="848"/>
    </row>
    <row r="22" spans="1:14" ht="15.75" customHeight="1" thickTop="1">
      <c r="A22" s="941">
        <v>79.319999999999993</v>
      </c>
      <c r="B22" s="941"/>
      <c r="C22" s="112">
        <v>258</v>
      </c>
      <c r="D22" s="959">
        <f>G20</f>
        <v>9.14</v>
      </c>
      <c r="E22" s="998">
        <f t="shared" ref="E22:E28" si="2">ROUND(A22*$D$22,-1)</f>
        <v>720</v>
      </c>
      <c r="F22" s="998"/>
      <c r="G22" s="998"/>
      <c r="H22" s="988">
        <f>ROUND(E22*C22,0)</f>
        <v>185760</v>
      </c>
      <c r="I22" s="989"/>
      <c r="J22" s="989"/>
      <c r="K22" s="989"/>
      <c r="L22" s="990"/>
      <c r="M22" s="1005"/>
      <c r="N22" s="1005"/>
    </row>
    <row r="23" spans="1:14" ht="15.75" customHeight="1">
      <c r="A23" s="950">
        <v>92.54</v>
      </c>
      <c r="B23" s="950"/>
      <c r="C23" s="105">
        <v>196</v>
      </c>
      <c r="D23" s="959"/>
      <c r="E23" s="936">
        <f t="shared" si="2"/>
        <v>850</v>
      </c>
      <c r="F23" s="936"/>
      <c r="G23" s="936"/>
      <c r="H23" s="945">
        <f t="shared" ref="H23:H28" si="3">ROUND(E23*C23,0)</f>
        <v>166600</v>
      </c>
      <c r="I23" s="946"/>
      <c r="J23" s="946"/>
      <c r="K23" s="946"/>
      <c r="L23" s="947"/>
      <c r="M23" s="1002"/>
      <c r="N23" s="1002"/>
    </row>
    <row r="24" spans="1:14" ht="15.75" customHeight="1">
      <c r="A24" s="950">
        <v>109.07</v>
      </c>
      <c r="B24" s="950"/>
      <c r="C24" s="105">
        <v>815</v>
      </c>
      <c r="D24" s="959"/>
      <c r="E24" s="936">
        <f t="shared" si="2"/>
        <v>1000</v>
      </c>
      <c r="F24" s="936"/>
      <c r="G24" s="936"/>
      <c r="H24" s="945">
        <f t="shared" si="3"/>
        <v>815000</v>
      </c>
      <c r="I24" s="946"/>
      <c r="J24" s="946"/>
      <c r="K24" s="946"/>
      <c r="L24" s="947"/>
      <c r="M24" s="1002"/>
      <c r="N24" s="1002"/>
    </row>
    <row r="25" spans="1:14" ht="15.75" customHeight="1">
      <c r="A25" s="950">
        <v>128.9</v>
      </c>
      <c r="B25" s="950"/>
      <c r="C25" s="105">
        <v>68</v>
      </c>
      <c r="D25" s="959"/>
      <c r="E25" s="936">
        <f t="shared" si="2"/>
        <v>1180</v>
      </c>
      <c r="F25" s="936"/>
      <c r="G25" s="936"/>
      <c r="H25" s="945">
        <f t="shared" si="3"/>
        <v>80240</v>
      </c>
      <c r="I25" s="946"/>
      <c r="J25" s="946"/>
      <c r="K25" s="946"/>
      <c r="L25" s="947"/>
      <c r="M25" s="1002"/>
      <c r="N25" s="1002"/>
    </row>
    <row r="26" spans="1:14" ht="15.75" customHeight="1">
      <c r="A26" s="950">
        <v>158.63999999999999</v>
      </c>
      <c r="B26" s="950"/>
      <c r="C26" s="105">
        <v>102</v>
      </c>
      <c r="D26" s="959"/>
      <c r="E26" s="936">
        <f t="shared" si="2"/>
        <v>1450</v>
      </c>
      <c r="F26" s="936"/>
      <c r="G26" s="936"/>
      <c r="H26" s="945">
        <f t="shared" si="3"/>
        <v>147900</v>
      </c>
      <c r="I26" s="946"/>
      <c r="J26" s="946"/>
      <c r="K26" s="946"/>
      <c r="L26" s="947"/>
      <c r="M26" s="1002"/>
      <c r="N26" s="1002"/>
    </row>
    <row r="27" spans="1:14" ht="15.75" customHeight="1">
      <c r="A27" s="950">
        <v>188.39</v>
      </c>
      <c r="B27" s="950"/>
      <c r="C27" s="105">
        <v>34</v>
      </c>
      <c r="D27" s="959"/>
      <c r="E27" s="936">
        <f t="shared" si="2"/>
        <v>1720</v>
      </c>
      <c r="F27" s="936"/>
      <c r="G27" s="936"/>
      <c r="H27" s="945">
        <f t="shared" si="3"/>
        <v>58480</v>
      </c>
      <c r="I27" s="946"/>
      <c r="J27" s="946"/>
      <c r="K27" s="946"/>
      <c r="L27" s="947"/>
      <c r="M27" s="1002"/>
      <c r="N27" s="1002"/>
    </row>
    <row r="28" spans="1:14" ht="15.75" customHeight="1">
      <c r="A28" s="950">
        <v>221.44</v>
      </c>
      <c r="B28" s="950"/>
      <c r="C28" s="105">
        <v>34</v>
      </c>
      <c r="D28" s="942"/>
      <c r="E28" s="936">
        <f t="shared" si="2"/>
        <v>2020</v>
      </c>
      <c r="F28" s="936"/>
      <c r="G28" s="936"/>
      <c r="H28" s="945">
        <f t="shared" si="3"/>
        <v>68680</v>
      </c>
      <c r="I28" s="946"/>
      <c r="J28" s="946"/>
      <c r="K28" s="946"/>
      <c r="L28" s="947"/>
      <c r="M28" s="1006"/>
      <c r="N28" s="1006"/>
    </row>
    <row r="29" spans="1:14" ht="15.75" customHeight="1">
      <c r="A29" s="882" t="s">
        <v>115</v>
      </c>
      <c r="B29" s="1117"/>
      <c r="C29" s="421">
        <f>SUM(C22:C28)</f>
        <v>1507</v>
      </c>
      <c r="D29" s="430"/>
      <c r="E29" s="936"/>
      <c r="F29" s="936"/>
      <c r="G29" s="936"/>
      <c r="H29" s="937">
        <f>SUM(H22:H28)</f>
        <v>1522660</v>
      </c>
      <c r="I29" s="938"/>
      <c r="J29" s="938"/>
      <c r="K29" s="938"/>
      <c r="L29" s="939"/>
      <c r="M29" s="425" t="s">
        <v>116</v>
      </c>
      <c r="N29" s="429">
        <f>H29-A20</f>
        <v>1910</v>
      </c>
    </row>
    <row r="30" spans="1:14" ht="10.5" customHeight="1">
      <c r="A30" s="70"/>
      <c r="B30" s="70"/>
      <c r="C30" s="99"/>
      <c r="D30" s="70"/>
      <c r="E30" s="295"/>
      <c r="F30" s="295"/>
      <c r="G30" s="295"/>
      <c r="H30" s="296"/>
      <c r="I30" s="296"/>
      <c r="J30" s="296"/>
      <c r="K30" s="296"/>
      <c r="L30" s="296"/>
      <c r="M30" s="70"/>
      <c r="N30" s="291"/>
    </row>
    <row r="31" spans="1:14" ht="15.75" customHeight="1">
      <c r="A31" s="628" t="s">
        <v>316</v>
      </c>
      <c r="B31" s="432"/>
      <c r="C31" s="432"/>
      <c r="D31" s="89"/>
      <c r="E31" s="89"/>
      <c r="F31" s="89" t="s">
        <v>98</v>
      </c>
      <c r="G31" s="89"/>
      <c r="H31" s="89"/>
      <c r="I31" s="89"/>
      <c r="J31" s="89"/>
      <c r="K31" s="89"/>
      <c r="L31" s="70"/>
      <c r="M31" s="974">
        <v>2924100</v>
      </c>
      <c r="N31" s="974"/>
    </row>
    <row r="32" spans="1:14" ht="15.75" customHeight="1">
      <c r="A32" s="68" t="s">
        <v>179</v>
      </c>
      <c r="B32" s="432"/>
      <c r="C32" s="432"/>
      <c r="D32" s="63"/>
      <c r="E32" s="63"/>
      <c r="F32" s="63"/>
      <c r="G32" s="63"/>
      <c r="H32" s="63"/>
      <c r="I32" s="63"/>
      <c r="J32" s="63"/>
      <c r="K32" s="63"/>
      <c r="L32" s="426"/>
      <c r="M32" s="124"/>
      <c r="N32" s="124"/>
    </row>
    <row r="33" spans="1:14" ht="15.75" customHeight="1">
      <c r="A33" s="955" t="s">
        <v>150</v>
      </c>
      <c r="B33" s="957"/>
      <c r="C33" s="954" t="s">
        <v>151</v>
      </c>
      <c r="D33" s="954" t="s">
        <v>152</v>
      </c>
      <c r="E33" s="954" t="s">
        <v>153</v>
      </c>
      <c r="F33" s="955" t="s">
        <v>154</v>
      </c>
      <c r="G33" s="957"/>
      <c r="H33" s="955" t="s">
        <v>155</v>
      </c>
      <c r="I33" s="956"/>
      <c r="J33" s="957"/>
      <c r="K33" s="1126" t="s">
        <v>156</v>
      </c>
      <c r="L33" s="1127"/>
      <c r="M33" s="1128"/>
      <c r="N33" s="1132" t="s">
        <v>157</v>
      </c>
    </row>
    <row r="34" spans="1:14" ht="15.75" customHeight="1" thickBot="1">
      <c r="A34" s="1122"/>
      <c r="B34" s="1123"/>
      <c r="C34" s="1124"/>
      <c r="D34" s="1124"/>
      <c r="E34" s="1124"/>
      <c r="F34" s="1122"/>
      <c r="G34" s="1123"/>
      <c r="H34" s="1122"/>
      <c r="I34" s="1125"/>
      <c r="J34" s="1123"/>
      <c r="K34" s="1129"/>
      <c r="L34" s="1130"/>
      <c r="M34" s="1131"/>
      <c r="N34" s="1133"/>
    </row>
    <row r="35" spans="1:14" ht="15.75" customHeight="1" thickTop="1">
      <c r="A35" s="1143">
        <v>23465.200000000001</v>
      </c>
      <c r="B35" s="1144"/>
      <c r="C35" s="1149">
        <v>26418</v>
      </c>
      <c r="D35" s="1152">
        <v>26418</v>
      </c>
      <c r="E35" s="126" t="s">
        <v>158</v>
      </c>
      <c r="F35" s="1155">
        <v>26127</v>
      </c>
      <c r="G35" s="1156"/>
      <c r="H35" s="1157">
        <v>2916960</v>
      </c>
      <c r="I35" s="1158"/>
      <c r="J35" s="1159"/>
      <c r="K35" s="1157">
        <v>2916960</v>
      </c>
      <c r="L35" s="1158"/>
      <c r="M35" s="1159"/>
      <c r="N35" s="1134">
        <v>227</v>
      </c>
    </row>
    <row r="36" spans="1:14" ht="15.75" customHeight="1">
      <c r="A36" s="1145"/>
      <c r="B36" s="1146"/>
      <c r="C36" s="1150"/>
      <c r="D36" s="1153"/>
      <c r="E36" s="127" t="s">
        <v>159</v>
      </c>
      <c r="F36" s="1136">
        <v>63.9</v>
      </c>
      <c r="G36" s="1137"/>
      <c r="H36" s="1138">
        <v>7140</v>
      </c>
      <c r="I36" s="1139"/>
      <c r="J36" s="1140"/>
      <c r="K36" s="1138">
        <v>7140</v>
      </c>
      <c r="L36" s="1139"/>
      <c r="M36" s="1140"/>
      <c r="N36" s="1135"/>
    </row>
    <row r="37" spans="1:14" ht="15.75" customHeight="1">
      <c r="A37" s="1147"/>
      <c r="B37" s="1148"/>
      <c r="C37" s="1151"/>
      <c r="D37" s="1154"/>
      <c r="E37" s="128" t="s">
        <v>160</v>
      </c>
      <c r="F37" s="1136">
        <f>SUM(F35:F36)</f>
        <v>26190.9</v>
      </c>
      <c r="G37" s="1137"/>
      <c r="H37" s="861">
        <f>H35+H36</f>
        <v>2924100</v>
      </c>
      <c r="I37" s="1141"/>
      <c r="J37" s="1142"/>
      <c r="K37" s="861">
        <f>SUM(K35:K36)</f>
        <v>2924100</v>
      </c>
      <c r="L37" s="1141"/>
      <c r="M37" s="1142"/>
      <c r="N37" s="129"/>
    </row>
    <row r="38" spans="1:14" ht="15.75" customHeight="1">
      <c r="A38" s="340"/>
      <c r="B38" s="340"/>
      <c r="C38" s="341"/>
      <c r="D38" s="342" t="s">
        <v>682</v>
      </c>
      <c r="E38" s="343"/>
      <c r="F38" s="344"/>
      <c r="G38" s="344"/>
      <c r="H38" s="119"/>
      <c r="I38" s="119"/>
      <c r="J38" s="119"/>
      <c r="K38" s="119"/>
      <c r="L38" s="119"/>
      <c r="M38" s="119"/>
      <c r="N38" s="343"/>
    </row>
    <row r="39" spans="1:14" ht="15.75" customHeight="1">
      <c r="A39" s="432" t="s">
        <v>317</v>
      </c>
      <c r="B39" s="432"/>
      <c r="C39" s="432"/>
      <c r="D39" s="89"/>
      <c r="E39" s="89"/>
      <c r="F39" s="89" t="s">
        <v>98</v>
      </c>
      <c r="G39" s="89"/>
      <c r="H39" s="89"/>
      <c r="I39" s="89"/>
      <c r="J39" s="89"/>
      <c r="K39" s="89"/>
      <c r="L39" s="70"/>
      <c r="M39" s="974">
        <v>1450000</v>
      </c>
      <c r="N39" s="974"/>
    </row>
    <row r="40" spans="1:14" ht="15.75" customHeight="1">
      <c r="A40" s="972">
        <v>1450000</v>
      </c>
      <c r="B40" s="972"/>
      <c r="C40" s="972"/>
      <c r="D40" s="100">
        <v>166370</v>
      </c>
      <c r="E40" s="120" t="s">
        <v>133</v>
      </c>
      <c r="F40" s="433" t="s">
        <v>122</v>
      </c>
      <c r="G40" s="973">
        <f>ROUND(A40/D40,2)</f>
        <v>8.7200000000000006</v>
      </c>
      <c r="H40" s="973"/>
      <c r="I40" s="971"/>
      <c r="J40" s="971"/>
      <c r="K40" s="971"/>
      <c r="L40" s="971"/>
      <c r="M40" s="971"/>
      <c r="N40" s="971"/>
    </row>
    <row r="41" spans="1:14" ht="15.75" customHeight="1" thickBot="1">
      <c r="A41" s="1000" t="s">
        <v>109</v>
      </c>
      <c r="B41" s="1000"/>
      <c r="C41" s="121" t="s">
        <v>110</v>
      </c>
      <c r="D41" s="422" t="s">
        <v>111</v>
      </c>
      <c r="E41" s="848" t="s">
        <v>123</v>
      </c>
      <c r="F41" s="848"/>
      <c r="G41" s="848"/>
      <c r="H41" s="888" t="s">
        <v>113</v>
      </c>
      <c r="I41" s="889"/>
      <c r="J41" s="889"/>
      <c r="K41" s="889"/>
      <c r="L41" s="890"/>
      <c r="M41" s="848" t="s">
        <v>121</v>
      </c>
      <c r="N41" s="848"/>
    </row>
    <row r="42" spans="1:14" ht="15.75" customHeight="1" thickTop="1">
      <c r="A42" s="941">
        <v>79.319999999999993</v>
      </c>
      <c r="B42" s="941"/>
      <c r="C42" s="112">
        <v>258</v>
      </c>
      <c r="D42" s="959">
        <f>G40</f>
        <v>8.7200000000000006</v>
      </c>
      <c r="E42" s="936">
        <f t="shared" ref="E42:E48" si="4">ROUND(A42*$D$42,-1)</f>
        <v>690</v>
      </c>
      <c r="F42" s="936"/>
      <c r="G42" s="936"/>
      <c r="H42" s="945">
        <f>ROUND(E42*C42,0)</f>
        <v>178020</v>
      </c>
      <c r="I42" s="946"/>
      <c r="J42" s="946"/>
      <c r="K42" s="946"/>
      <c r="L42" s="947"/>
      <c r="M42" s="1005"/>
      <c r="N42" s="1005"/>
    </row>
    <row r="43" spans="1:14" ht="15.75" customHeight="1">
      <c r="A43" s="950">
        <v>92.54</v>
      </c>
      <c r="B43" s="950"/>
      <c r="C43" s="105">
        <v>196</v>
      </c>
      <c r="D43" s="959"/>
      <c r="E43" s="936">
        <f t="shared" si="4"/>
        <v>810</v>
      </c>
      <c r="F43" s="936"/>
      <c r="G43" s="936"/>
      <c r="H43" s="945">
        <f t="shared" ref="H43:H48" si="5">ROUND(E43*C43,0)</f>
        <v>158760</v>
      </c>
      <c r="I43" s="946"/>
      <c r="J43" s="946"/>
      <c r="K43" s="946"/>
      <c r="L43" s="947"/>
      <c r="M43" s="1002"/>
      <c r="N43" s="1002"/>
    </row>
    <row r="44" spans="1:14" ht="15.75" customHeight="1">
      <c r="A44" s="950">
        <v>109.07</v>
      </c>
      <c r="B44" s="950"/>
      <c r="C44" s="105">
        <v>815</v>
      </c>
      <c r="D44" s="959"/>
      <c r="E44" s="936">
        <f t="shared" si="4"/>
        <v>950</v>
      </c>
      <c r="F44" s="936"/>
      <c r="G44" s="936"/>
      <c r="H44" s="945">
        <f t="shared" si="5"/>
        <v>774250</v>
      </c>
      <c r="I44" s="946"/>
      <c r="J44" s="946"/>
      <c r="K44" s="946"/>
      <c r="L44" s="947"/>
      <c r="M44" s="1002"/>
      <c r="N44" s="1002"/>
    </row>
    <row r="45" spans="1:14" ht="15.75" customHeight="1">
      <c r="A45" s="950">
        <v>128.9</v>
      </c>
      <c r="B45" s="950"/>
      <c r="C45" s="105">
        <v>68</v>
      </c>
      <c r="D45" s="959"/>
      <c r="E45" s="936">
        <f t="shared" si="4"/>
        <v>1120</v>
      </c>
      <c r="F45" s="936"/>
      <c r="G45" s="936"/>
      <c r="H45" s="945">
        <f t="shared" si="5"/>
        <v>76160</v>
      </c>
      <c r="I45" s="946"/>
      <c r="J45" s="946"/>
      <c r="K45" s="946"/>
      <c r="L45" s="947"/>
      <c r="M45" s="1002"/>
      <c r="N45" s="1002"/>
    </row>
    <row r="46" spans="1:14" ht="15.75" customHeight="1">
      <c r="A46" s="950">
        <v>158.63999999999999</v>
      </c>
      <c r="B46" s="950"/>
      <c r="C46" s="105">
        <v>102</v>
      </c>
      <c r="D46" s="959"/>
      <c r="E46" s="936">
        <f t="shared" si="4"/>
        <v>1380</v>
      </c>
      <c r="F46" s="936"/>
      <c r="G46" s="936"/>
      <c r="H46" s="945">
        <f t="shared" si="5"/>
        <v>140760</v>
      </c>
      <c r="I46" s="946"/>
      <c r="J46" s="946"/>
      <c r="K46" s="946"/>
      <c r="L46" s="947"/>
      <c r="M46" s="1002"/>
      <c r="N46" s="1002"/>
    </row>
    <row r="47" spans="1:14" ht="15.75" customHeight="1">
      <c r="A47" s="950">
        <v>188.39</v>
      </c>
      <c r="B47" s="950"/>
      <c r="C47" s="105">
        <v>34</v>
      </c>
      <c r="D47" s="959"/>
      <c r="E47" s="936">
        <f t="shared" si="4"/>
        <v>1640</v>
      </c>
      <c r="F47" s="936"/>
      <c r="G47" s="936"/>
      <c r="H47" s="945">
        <f t="shared" si="5"/>
        <v>55760</v>
      </c>
      <c r="I47" s="946"/>
      <c r="J47" s="946"/>
      <c r="K47" s="946"/>
      <c r="L47" s="947"/>
      <c r="M47" s="1002"/>
      <c r="N47" s="1002"/>
    </row>
    <row r="48" spans="1:14" ht="15.75" customHeight="1">
      <c r="A48" s="950">
        <v>221.44</v>
      </c>
      <c r="B48" s="950"/>
      <c r="C48" s="105">
        <v>34</v>
      </c>
      <c r="D48" s="942"/>
      <c r="E48" s="936">
        <f t="shared" si="4"/>
        <v>1930</v>
      </c>
      <c r="F48" s="936"/>
      <c r="G48" s="936"/>
      <c r="H48" s="945">
        <f t="shared" si="5"/>
        <v>65620</v>
      </c>
      <c r="I48" s="946"/>
      <c r="J48" s="946"/>
      <c r="K48" s="946"/>
      <c r="L48" s="947"/>
      <c r="M48" s="1006"/>
      <c r="N48" s="1006"/>
    </row>
    <row r="49" spans="1:14" ht="15.75" customHeight="1">
      <c r="A49" s="882" t="s">
        <v>103</v>
      </c>
      <c r="B49" s="1117"/>
      <c r="C49" s="421">
        <f>SUM(C42:C48)</f>
        <v>1507</v>
      </c>
      <c r="D49" s="430"/>
      <c r="E49" s="936"/>
      <c r="F49" s="936"/>
      <c r="G49" s="936"/>
      <c r="H49" s="937">
        <f>SUM(H42:H48)</f>
        <v>1449330</v>
      </c>
      <c r="I49" s="938"/>
      <c r="J49" s="938"/>
      <c r="K49" s="938"/>
      <c r="L49" s="939"/>
      <c r="M49" s="425" t="s">
        <v>124</v>
      </c>
      <c r="N49" s="429">
        <f>H49-A40</f>
        <v>-670</v>
      </c>
    </row>
    <row r="50" spans="1:14" ht="18" customHeight="1">
      <c r="A50" s="70"/>
      <c r="B50" s="70"/>
      <c r="C50" s="99"/>
      <c r="D50" s="70"/>
      <c r="E50" s="295"/>
      <c r="F50" s="295"/>
      <c r="G50" s="295"/>
      <c r="H50" s="296"/>
      <c r="I50" s="296"/>
      <c r="J50" s="296"/>
      <c r="K50" s="296"/>
      <c r="L50" s="296"/>
      <c r="M50" s="70"/>
      <c r="N50" s="291"/>
    </row>
  </sheetData>
  <mergeCells count="149">
    <mergeCell ref="A48:B48"/>
    <mergeCell ref="E48:G48"/>
    <mergeCell ref="H48:L48"/>
    <mergeCell ref="M48:N48"/>
    <mergeCell ref="A49:B49"/>
    <mergeCell ref="E49:G49"/>
    <mergeCell ref="H49:L49"/>
    <mergeCell ref="E47:G47"/>
    <mergeCell ref="E44:G44"/>
    <mergeCell ref="H44:L44"/>
    <mergeCell ref="M44:N44"/>
    <mergeCell ref="A45:B45"/>
    <mergeCell ref="E45:G45"/>
    <mergeCell ref="H45:L45"/>
    <mergeCell ref="H47:L47"/>
    <mergeCell ref="M47:N47"/>
    <mergeCell ref="M39:N39"/>
    <mergeCell ref="A40:C40"/>
    <mergeCell ref="G40:H40"/>
    <mergeCell ref="I40:N40"/>
    <mergeCell ref="A41:B41"/>
    <mergeCell ref="E41:G41"/>
    <mergeCell ref="H41:L41"/>
    <mergeCell ref="M41:N41"/>
    <mergeCell ref="M45:N45"/>
    <mergeCell ref="A42:B42"/>
    <mergeCell ref="D42:D48"/>
    <mergeCell ref="E42:G42"/>
    <mergeCell ref="H42:L42"/>
    <mergeCell ref="M42:N42"/>
    <mergeCell ref="A43:B43"/>
    <mergeCell ref="E43:G43"/>
    <mergeCell ref="H43:L43"/>
    <mergeCell ref="M43:N43"/>
    <mergeCell ref="A44:B44"/>
    <mergeCell ref="A46:B46"/>
    <mergeCell ref="E46:G46"/>
    <mergeCell ref="H46:L46"/>
    <mergeCell ref="M46:N46"/>
    <mergeCell ref="A47:B47"/>
    <mergeCell ref="N35:N36"/>
    <mergeCell ref="F36:G36"/>
    <mergeCell ref="H36:J36"/>
    <mergeCell ref="K36:M36"/>
    <mergeCell ref="F37:G37"/>
    <mergeCell ref="H37:J37"/>
    <mergeCell ref="K37:M37"/>
    <mergeCell ref="A35:B37"/>
    <mergeCell ref="C35:C37"/>
    <mergeCell ref="D35:D37"/>
    <mergeCell ref="F35:G35"/>
    <mergeCell ref="H35:J35"/>
    <mergeCell ref="K35:M35"/>
    <mergeCell ref="M31:N31"/>
    <mergeCell ref="A33:B34"/>
    <mergeCell ref="C33:C34"/>
    <mergeCell ref="D33:D34"/>
    <mergeCell ref="E33:E34"/>
    <mergeCell ref="F33:G34"/>
    <mergeCell ref="H33:J34"/>
    <mergeCell ref="K33:M34"/>
    <mergeCell ref="N33:N34"/>
    <mergeCell ref="M28:N28"/>
    <mergeCell ref="A25:B25"/>
    <mergeCell ref="E25:G25"/>
    <mergeCell ref="H25:L25"/>
    <mergeCell ref="M25:N25"/>
    <mergeCell ref="A29:B29"/>
    <mergeCell ref="E29:G29"/>
    <mergeCell ref="H29:L29"/>
    <mergeCell ref="A26:B26"/>
    <mergeCell ref="E26:G26"/>
    <mergeCell ref="H26:L26"/>
    <mergeCell ref="M26:N26"/>
    <mergeCell ref="A27:B27"/>
    <mergeCell ref="E27:G27"/>
    <mergeCell ref="H27:L27"/>
    <mergeCell ref="M27:N27"/>
    <mergeCell ref="M17:N17"/>
    <mergeCell ref="A20:C20"/>
    <mergeCell ref="G20:H20"/>
    <mergeCell ref="I20:N20"/>
    <mergeCell ref="A21:B21"/>
    <mergeCell ref="E21:G21"/>
    <mergeCell ref="H21:L21"/>
    <mergeCell ref="M21:N21"/>
    <mergeCell ref="E24:G24"/>
    <mergeCell ref="H24:L24"/>
    <mergeCell ref="M24:N24"/>
    <mergeCell ref="A22:B22"/>
    <mergeCell ref="D22:D28"/>
    <mergeCell ref="E22:G22"/>
    <mergeCell ref="H22:L22"/>
    <mergeCell ref="M22:N22"/>
    <mergeCell ref="A23:B23"/>
    <mergeCell ref="E23:G23"/>
    <mergeCell ref="H23:L23"/>
    <mergeCell ref="M23:N23"/>
    <mergeCell ref="A24:B24"/>
    <mergeCell ref="A28:B28"/>
    <mergeCell ref="E28:G28"/>
    <mergeCell ref="H28:L28"/>
    <mergeCell ref="M1:N1"/>
    <mergeCell ref="A3:C3"/>
    <mergeCell ref="D3:F3"/>
    <mergeCell ref="G3:N3"/>
    <mergeCell ref="A4:C4"/>
    <mergeCell ref="D4:F4"/>
    <mergeCell ref="G4:N4"/>
    <mergeCell ref="A7:B7"/>
    <mergeCell ref="E7:G7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E10:G10"/>
    <mergeCell ref="H10:L10"/>
    <mergeCell ref="M10:N10"/>
    <mergeCell ref="A11:B11"/>
    <mergeCell ref="A14:B14"/>
    <mergeCell ref="E14:G14"/>
    <mergeCell ref="H14:L14"/>
    <mergeCell ref="M14:N14"/>
    <mergeCell ref="A5:N5"/>
    <mergeCell ref="A6:C6"/>
    <mergeCell ref="G6:H6"/>
    <mergeCell ref="I6:N6"/>
    <mergeCell ref="E11:G11"/>
    <mergeCell ref="H11:L11"/>
    <mergeCell ref="M11:N11"/>
    <mergeCell ref="A8:B8"/>
    <mergeCell ref="H7:L7"/>
    <mergeCell ref="M7:N7"/>
  </mergeCells>
  <phoneticPr fontId="2" type="noConversion"/>
  <pageMargins left="0.19685039370078741" right="0.27559055118110237" top="0.74803149606299213" bottom="0.27559055118110237" header="0.31496062992125984" footer="0.31496062992125984"/>
  <pageSetup paperSize="9" orientation="portrait" verticalDpi="200" r:id="rId1"/>
  <headerFooter>
    <oddFooter>&amp;C-6-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9"/>
  <sheetViews>
    <sheetView topLeftCell="A4" workbookViewId="0">
      <selection activeCell="AB14" sqref="AB14"/>
    </sheetView>
  </sheetViews>
  <sheetFormatPr defaultColWidth="2.5546875" defaultRowHeight="15" customHeight="1"/>
  <cols>
    <col min="1" max="1" width="0.5546875" style="36" customWidth="1"/>
    <col min="2" max="2" width="3.77734375" style="36" bestFit="1" customWidth="1"/>
    <col min="3" max="8" width="2.5546875" style="36"/>
    <col min="9" max="9" width="3.88671875" style="36" bestFit="1" customWidth="1"/>
    <col min="10" max="10" width="3.5546875" style="36" customWidth="1"/>
    <col min="11" max="11" width="2.5546875" style="36"/>
    <col min="12" max="12" width="4.109375" style="36" bestFit="1" customWidth="1"/>
    <col min="13" max="14" width="2.5546875" style="36"/>
    <col min="15" max="15" width="3.6640625" style="36" customWidth="1"/>
    <col min="16" max="16" width="2.44140625" style="36" customWidth="1"/>
    <col min="17" max="17" width="6.33203125" style="36" customWidth="1"/>
    <col min="18" max="18" width="2.5546875" style="36"/>
    <col min="19" max="19" width="3.33203125" style="36" customWidth="1"/>
    <col min="20" max="20" width="3" style="36" customWidth="1"/>
    <col min="21" max="22" width="2.5546875" style="36"/>
    <col min="23" max="23" width="4.21875" style="36" customWidth="1"/>
    <col min="24" max="24" width="3" style="36" customWidth="1"/>
    <col min="25" max="25" width="2.5546875" style="36"/>
    <col min="26" max="26" width="1.77734375" style="36" customWidth="1"/>
    <col min="27" max="29" width="2.5546875" style="36"/>
    <col min="30" max="30" width="1.44140625" style="36" customWidth="1"/>
    <col min="31" max="31" width="1.77734375" style="36" customWidth="1"/>
    <col min="32" max="32" width="2.5546875" style="36" customWidth="1"/>
    <col min="33" max="35" width="6" style="446" customWidth="1"/>
    <col min="36" max="36" width="16" style="446" customWidth="1"/>
    <col min="37" max="37" width="6" style="448" customWidth="1"/>
    <col min="38" max="49" width="6" style="446" customWidth="1"/>
    <col min="50" max="51" width="2.5546875" style="206"/>
    <col min="52" max="54" width="2.5546875" style="195"/>
    <col min="55" max="16384" width="2.5546875" style="56"/>
  </cols>
  <sheetData>
    <row r="1" spans="1:54" s="53" customFormat="1" ht="16.149999999999999" customHeight="1">
      <c r="A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436"/>
      <c r="AH1" s="436"/>
      <c r="AI1" s="436" t="s">
        <v>289</v>
      </c>
      <c r="AJ1" s="436"/>
      <c r="AK1" s="447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7"/>
      <c r="AX1" s="316"/>
      <c r="AY1" s="316"/>
      <c r="AZ1" s="196"/>
      <c r="BA1" s="196"/>
      <c r="BB1" s="196"/>
    </row>
    <row r="2" spans="1:54" s="55" customFormat="1" ht="16.149999999999999" customHeight="1">
      <c r="B2" s="54" t="s">
        <v>851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213">
        <v>34994980</v>
      </c>
      <c r="Z2" s="1213"/>
      <c r="AA2" s="1213"/>
      <c r="AB2" s="1213"/>
      <c r="AC2" s="1213"/>
      <c r="AD2" s="1213"/>
      <c r="AE2" s="1213"/>
      <c r="AF2" s="53"/>
      <c r="AG2" s="438"/>
      <c r="AH2" s="438"/>
      <c r="AI2" s="449">
        <f>Q10-Y2</f>
        <v>0</v>
      </c>
      <c r="AJ2" s="438"/>
      <c r="AK2" s="450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9"/>
      <c r="AX2" s="317"/>
      <c r="AY2" s="317"/>
      <c r="AZ2" s="197"/>
      <c r="BA2" s="197"/>
      <c r="BB2" s="197"/>
    </row>
    <row r="3" spans="1:54" s="55" customFormat="1" ht="16.149999999999999" customHeight="1">
      <c r="B3" s="55" t="s">
        <v>814</v>
      </c>
      <c r="I3" s="138">
        <v>6</v>
      </c>
      <c r="J3" s="55" t="s">
        <v>400</v>
      </c>
      <c r="L3" s="55">
        <v>15</v>
      </c>
      <c r="M3" s="55" t="s">
        <v>401</v>
      </c>
      <c r="O3" s="55" t="s">
        <v>402</v>
      </c>
      <c r="Q3" s="55" t="s">
        <v>841</v>
      </c>
      <c r="T3" s="138">
        <v>7</v>
      </c>
      <c r="U3" s="55" t="s">
        <v>400</v>
      </c>
      <c r="W3" s="55">
        <v>14</v>
      </c>
      <c r="X3" s="55" t="s">
        <v>666</v>
      </c>
      <c r="AG3" s="440"/>
      <c r="AH3" s="440"/>
      <c r="AI3" s="451" t="s">
        <v>382</v>
      </c>
      <c r="AJ3" s="440"/>
      <c r="AK3" s="452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39"/>
      <c r="AX3" s="317"/>
      <c r="AY3" s="317"/>
      <c r="AZ3" s="197"/>
      <c r="BA3" s="197"/>
      <c r="BB3" s="197"/>
    </row>
    <row r="4" spans="1:54" s="55" customFormat="1" ht="16.149999999999999" customHeight="1">
      <c r="B4" s="1196" t="s">
        <v>403</v>
      </c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Q4" s="1196"/>
      <c r="R4" s="1196"/>
      <c r="S4" s="1196"/>
      <c r="T4" s="1196"/>
      <c r="U4" s="1196" t="s">
        <v>404</v>
      </c>
      <c r="V4" s="1196"/>
      <c r="W4" s="1196"/>
      <c r="X4" s="1196"/>
      <c r="Y4" s="1196"/>
      <c r="Z4" s="1196"/>
      <c r="AA4" s="1196"/>
      <c r="AB4" s="1196"/>
      <c r="AC4" s="1196"/>
      <c r="AD4" s="1196"/>
      <c r="AE4" s="1196"/>
      <c r="AG4" s="440"/>
      <c r="AH4" s="440"/>
      <c r="AI4" s="1195" t="s">
        <v>290</v>
      </c>
      <c r="AJ4" s="1195"/>
      <c r="AK4" s="1195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39"/>
      <c r="AX4" s="317"/>
      <c r="AY4" s="317"/>
      <c r="AZ4" s="197"/>
      <c r="BA4" s="197"/>
      <c r="BB4" s="197"/>
    </row>
    <row r="5" spans="1:54" s="55" customFormat="1" ht="16.149999999999999" customHeight="1">
      <c r="B5" s="1196" t="s">
        <v>405</v>
      </c>
      <c r="C5" s="1196"/>
      <c r="D5" s="1196"/>
      <c r="E5" s="1196"/>
      <c r="F5" s="1196" t="s">
        <v>406</v>
      </c>
      <c r="G5" s="1196"/>
      <c r="H5" s="1196"/>
      <c r="I5" s="1196"/>
      <c r="J5" s="1196" t="s">
        <v>407</v>
      </c>
      <c r="K5" s="1196"/>
      <c r="L5" s="1196"/>
      <c r="M5" s="1196"/>
      <c r="N5" s="1196" t="s">
        <v>408</v>
      </c>
      <c r="O5" s="1196"/>
      <c r="P5" s="1196"/>
      <c r="Q5" s="1196"/>
      <c r="R5" s="1196"/>
      <c r="S5" s="1196"/>
      <c r="T5" s="1196"/>
      <c r="U5" s="1196" t="s">
        <v>409</v>
      </c>
      <c r="V5" s="1196"/>
      <c r="W5" s="1196"/>
      <c r="X5" s="1196"/>
      <c r="Y5" s="1196"/>
      <c r="Z5" s="1196"/>
      <c r="AA5" s="1196"/>
      <c r="AB5" s="1196"/>
      <c r="AC5" s="1196"/>
      <c r="AD5" s="1196"/>
      <c r="AE5" s="1196"/>
      <c r="AG5" s="440"/>
      <c r="AH5" s="440"/>
      <c r="AI5" s="453" t="s">
        <v>150</v>
      </c>
      <c r="AJ5" s="453" t="s">
        <v>151</v>
      </c>
      <c r="AK5" s="453" t="s">
        <v>154</v>
      </c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39"/>
      <c r="AX5" s="317"/>
      <c r="AY5" s="317"/>
      <c r="AZ5" s="197"/>
      <c r="BA5" s="197"/>
      <c r="BB5" s="197"/>
    </row>
    <row r="6" spans="1:54" s="55" customFormat="1" ht="16.149999999999999" customHeight="1">
      <c r="B6" s="1197">
        <v>2730480</v>
      </c>
      <c r="C6" s="1197"/>
      <c r="D6" s="1197"/>
      <c r="E6" s="1197"/>
      <c r="F6" s="1197">
        <v>2760588</v>
      </c>
      <c r="G6" s="1197"/>
      <c r="H6" s="1197"/>
      <c r="I6" s="1197"/>
      <c r="J6" s="1198">
        <f>F6-B6</f>
        <v>30108</v>
      </c>
      <c r="K6" s="1198"/>
      <c r="L6" s="1198"/>
      <c r="M6" s="1198"/>
      <c r="N6" s="1196" t="s">
        <v>410</v>
      </c>
      <c r="O6" s="1196"/>
      <c r="P6" s="1196"/>
      <c r="Q6" s="1201">
        <v>15783720</v>
      </c>
      <c r="R6" s="1201"/>
      <c r="S6" s="1201"/>
      <c r="T6" s="1201"/>
      <c r="U6" s="1201">
        <v>15783070</v>
      </c>
      <c r="V6" s="1201"/>
      <c r="W6" s="1201"/>
      <c r="X6" s="1201"/>
      <c r="Y6" s="1207" t="s">
        <v>697</v>
      </c>
      <c r="Z6" s="1207"/>
      <c r="AA6" s="1207"/>
      <c r="AB6" s="1199">
        <v>30108</v>
      </c>
      <c r="AC6" s="1199"/>
      <c r="AD6" s="1199"/>
      <c r="AE6" s="1199"/>
      <c r="AG6" s="440"/>
      <c r="AH6" s="440"/>
      <c r="AI6" s="454">
        <v>3296</v>
      </c>
      <c r="AJ6" s="454">
        <v>3312</v>
      </c>
      <c r="AK6" s="454">
        <f>(AJ6-AI6)</f>
        <v>16</v>
      </c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39"/>
      <c r="AX6" s="317"/>
      <c r="AY6" s="317"/>
      <c r="AZ6" s="197"/>
      <c r="BA6" s="197"/>
      <c r="BB6" s="197"/>
    </row>
    <row r="7" spans="1:54" s="55" customFormat="1" ht="16.149999999999999" customHeight="1">
      <c r="B7" s="1197"/>
      <c r="C7" s="1197"/>
      <c r="D7" s="1197"/>
      <c r="E7" s="1197"/>
      <c r="F7" s="1197"/>
      <c r="G7" s="1197"/>
      <c r="H7" s="1197"/>
      <c r="I7" s="1197"/>
      <c r="J7" s="1198"/>
      <c r="K7" s="1198"/>
      <c r="L7" s="1198"/>
      <c r="M7" s="1198"/>
      <c r="N7" s="1196" t="s">
        <v>411</v>
      </c>
      <c r="O7" s="1196"/>
      <c r="P7" s="1196"/>
      <c r="Q7" s="1201">
        <v>16559400</v>
      </c>
      <c r="R7" s="1201"/>
      <c r="S7" s="1201"/>
      <c r="T7" s="1201"/>
      <c r="U7" s="1201">
        <v>16559820</v>
      </c>
      <c r="V7" s="1201"/>
      <c r="W7" s="1201"/>
      <c r="X7" s="1279"/>
      <c r="Y7" s="1276" t="s">
        <v>698</v>
      </c>
      <c r="Z7" s="1277"/>
      <c r="AA7" s="1278"/>
      <c r="AB7" s="1200">
        <v>20580</v>
      </c>
      <c r="AC7" s="1201"/>
      <c r="AD7" s="1201"/>
      <c r="AE7" s="1201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39"/>
      <c r="AX7" s="317"/>
      <c r="AY7" s="317"/>
      <c r="AZ7" s="197"/>
      <c r="BA7" s="197"/>
      <c r="BB7" s="197"/>
    </row>
    <row r="8" spans="1:54" s="55" customFormat="1" ht="16.149999999999999" customHeight="1">
      <c r="B8" s="1197"/>
      <c r="C8" s="1197"/>
      <c r="D8" s="1197"/>
      <c r="E8" s="1197"/>
      <c r="F8" s="1197"/>
      <c r="G8" s="1197"/>
      <c r="H8" s="1197"/>
      <c r="I8" s="1197"/>
      <c r="J8" s="1198"/>
      <c r="K8" s="1198"/>
      <c r="L8" s="1198"/>
      <c r="M8" s="1198"/>
      <c r="N8" s="1196" t="s">
        <v>412</v>
      </c>
      <c r="O8" s="1196"/>
      <c r="P8" s="1196"/>
      <c r="Q8" s="1201">
        <v>2981290</v>
      </c>
      <c r="R8" s="1201"/>
      <c r="S8" s="1201"/>
      <c r="T8" s="1201"/>
      <c r="U8" s="1201">
        <v>2980670</v>
      </c>
      <c r="V8" s="1201"/>
      <c r="W8" s="1201"/>
      <c r="X8" s="1201"/>
      <c r="Y8" s="1202">
        <v>18</v>
      </c>
      <c r="Z8" s="1202"/>
      <c r="AA8" s="1202"/>
      <c r="AB8" s="1201"/>
      <c r="AC8" s="1201"/>
      <c r="AD8" s="1201"/>
      <c r="AE8" s="1201"/>
      <c r="AG8" s="440"/>
      <c r="AH8" s="440"/>
      <c r="AI8" s="1203" t="s">
        <v>383</v>
      </c>
      <c r="AJ8" s="455" t="s">
        <v>454</v>
      </c>
      <c r="AK8" s="455" t="s">
        <v>384</v>
      </c>
      <c r="AL8" s="455" t="s">
        <v>455</v>
      </c>
      <c r="AM8" s="455" t="s">
        <v>385</v>
      </c>
      <c r="AN8" s="440"/>
      <c r="AO8" s="440"/>
      <c r="AP8" s="440"/>
      <c r="AQ8" s="440"/>
      <c r="AR8" s="440"/>
      <c r="AS8" s="440"/>
      <c r="AT8" s="440"/>
      <c r="AU8" s="440"/>
      <c r="AV8" s="440"/>
      <c r="AW8" s="439"/>
      <c r="AX8" s="317"/>
      <c r="AY8" s="317"/>
      <c r="AZ8" s="197"/>
      <c r="BA8" s="197"/>
      <c r="BB8" s="197"/>
    </row>
    <row r="9" spans="1:54" s="55" customFormat="1" ht="16.149999999999999" customHeight="1">
      <c r="B9" s="1197"/>
      <c r="C9" s="1197"/>
      <c r="D9" s="1197"/>
      <c r="E9" s="1197"/>
      <c r="F9" s="1197"/>
      <c r="G9" s="1197"/>
      <c r="H9" s="1197"/>
      <c r="I9" s="1197"/>
      <c r="J9" s="1198"/>
      <c r="K9" s="1198"/>
      <c r="L9" s="1198"/>
      <c r="M9" s="1198"/>
      <c r="N9" s="1196" t="s">
        <v>413</v>
      </c>
      <c r="O9" s="1196"/>
      <c r="P9" s="1196"/>
      <c r="Q9" s="1201">
        <v>-329430</v>
      </c>
      <c r="R9" s="1201"/>
      <c r="S9" s="1201"/>
      <c r="T9" s="1201"/>
      <c r="U9" s="1201">
        <v>-329430</v>
      </c>
      <c r="V9" s="1201"/>
      <c r="W9" s="1201"/>
      <c r="X9" s="1201"/>
      <c r="Y9" s="1206" t="s">
        <v>699</v>
      </c>
      <c r="Z9" s="1207"/>
      <c r="AA9" s="1207"/>
      <c r="AB9" s="1208">
        <f>U10-Y2</f>
        <v>-850</v>
      </c>
      <c r="AC9" s="1208"/>
      <c r="AD9" s="1208"/>
      <c r="AE9" s="1208"/>
      <c r="AG9" s="440"/>
      <c r="AH9" s="440"/>
      <c r="AI9" s="1204"/>
      <c r="AJ9" s="455" t="s">
        <v>44</v>
      </c>
      <c r="AK9" s="456">
        <v>12497570</v>
      </c>
      <c r="AL9" s="457">
        <f>(Q6-AK9)/AK9</f>
        <v>0.26294311614177795</v>
      </c>
      <c r="AM9" s="458">
        <f>Q6-U6</f>
        <v>650</v>
      </c>
      <c r="AN9" s="440"/>
      <c r="AO9" s="440"/>
      <c r="AP9" s="440" t="s">
        <v>291</v>
      </c>
      <c r="AQ9" s="440"/>
      <c r="AR9" s="440"/>
      <c r="AS9" s="440"/>
      <c r="AT9" s="440"/>
      <c r="AU9" s="440"/>
      <c r="AV9" s="440"/>
      <c r="AW9" s="439"/>
      <c r="AX9" s="317"/>
      <c r="AY9" s="317"/>
      <c r="AZ9" s="197"/>
      <c r="BA9" s="197"/>
      <c r="BB9" s="197"/>
    </row>
    <row r="10" spans="1:54" ht="16.149999999999999" customHeight="1">
      <c r="B10" s="1197"/>
      <c r="C10" s="1197"/>
      <c r="D10" s="1197"/>
      <c r="E10" s="1197"/>
      <c r="F10" s="1197"/>
      <c r="G10" s="1197"/>
      <c r="H10" s="1197"/>
      <c r="I10" s="1197"/>
      <c r="J10" s="1198"/>
      <c r="K10" s="1198"/>
      <c r="L10" s="1198"/>
      <c r="M10" s="1198"/>
      <c r="N10" s="1196" t="s">
        <v>414</v>
      </c>
      <c r="O10" s="1196"/>
      <c r="P10" s="1196"/>
      <c r="Q10" s="1208">
        <f>SUM(Q6:Q9)</f>
        <v>34994980</v>
      </c>
      <c r="R10" s="1208"/>
      <c r="S10" s="1208"/>
      <c r="T10" s="1208"/>
      <c r="U10" s="1208">
        <f>SUM(U6:U9)</f>
        <v>34994130</v>
      </c>
      <c r="V10" s="1208"/>
      <c r="W10" s="1208"/>
      <c r="X10" s="1208"/>
      <c r="Y10" s="1207"/>
      <c r="Z10" s="1207"/>
      <c r="AA10" s="1207"/>
      <c r="AB10" s="1208"/>
      <c r="AC10" s="1208"/>
      <c r="AD10" s="1208"/>
      <c r="AE10" s="1208"/>
      <c r="AF10" s="55"/>
      <c r="AG10" s="440"/>
      <c r="AH10" s="440"/>
      <c r="AI10" s="1204"/>
      <c r="AJ10" s="455" t="s">
        <v>43</v>
      </c>
      <c r="AK10" s="456">
        <v>13158290</v>
      </c>
      <c r="AL10" s="457">
        <f>(Q7-AK10)/AK10</f>
        <v>0.25847659536307527</v>
      </c>
      <c r="AM10" s="458">
        <f>Q7-U7</f>
        <v>-420</v>
      </c>
      <c r="AN10" s="440"/>
      <c r="AO10" s="440"/>
      <c r="AP10" s="440" t="s">
        <v>386</v>
      </c>
      <c r="AQ10" s="440"/>
      <c r="AR10" s="440"/>
      <c r="AS10" s="440"/>
      <c r="AT10" s="440"/>
      <c r="AU10" s="440"/>
      <c r="AV10" s="440"/>
      <c r="AW10" s="441"/>
    </row>
    <row r="11" spans="1:54" ht="16.149999999999999" customHeight="1">
      <c r="A11" s="57"/>
      <c r="AG11" s="436"/>
      <c r="AH11" s="436"/>
      <c r="AI11" s="1204"/>
      <c r="AJ11" s="459" t="s">
        <v>387</v>
      </c>
      <c r="AK11" s="460">
        <v>2929520</v>
      </c>
      <c r="AL11" s="457">
        <f>(Q8-AK11)/AK11</f>
        <v>1.7671837024495481E-2</v>
      </c>
      <c r="AM11" s="458">
        <f>Q8-U8</f>
        <v>620</v>
      </c>
      <c r="AN11" s="436"/>
      <c r="AO11" s="436"/>
      <c r="AP11" s="436" t="s">
        <v>388</v>
      </c>
      <c r="AQ11" s="436"/>
      <c r="AR11" s="436"/>
      <c r="AS11" s="436"/>
      <c r="AT11" s="436"/>
      <c r="AU11" s="436"/>
      <c r="AV11" s="436"/>
      <c r="AW11" s="441"/>
    </row>
    <row r="12" spans="1:54" ht="16.149999999999999" customHeight="1">
      <c r="A12" s="59"/>
      <c r="B12" s="58" t="s">
        <v>852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284">
        <v>66853560</v>
      </c>
      <c r="X12" s="1284"/>
      <c r="Y12" s="1284"/>
      <c r="Z12" s="1284"/>
      <c r="AA12" s="1284"/>
      <c r="AB12" s="1284"/>
      <c r="AC12" s="1284"/>
      <c r="AD12" s="1284"/>
      <c r="AE12" s="1284"/>
      <c r="AG12" s="461"/>
      <c r="AH12" s="461"/>
      <c r="AI12" s="1205"/>
      <c r="AJ12" s="459" t="s">
        <v>456</v>
      </c>
      <c r="AK12" s="462">
        <f>SUM(AK9:AK11)</f>
        <v>28585380</v>
      </c>
      <c r="AL12" s="463"/>
      <c r="AM12" s="464">
        <f>SUM(AM9:AM11)</f>
        <v>850</v>
      </c>
      <c r="AN12" s="436"/>
      <c r="AO12" s="436"/>
      <c r="AP12" s="436"/>
      <c r="AQ12" s="436"/>
      <c r="AR12" s="436"/>
      <c r="AS12" s="436"/>
      <c r="AT12" s="436"/>
      <c r="AU12" s="436"/>
      <c r="AV12" s="442"/>
      <c r="AW12" s="441"/>
    </row>
    <row r="13" spans="1:54" ht="16.149999999999999" customHeight="1">
      <c r="A13" s="59"/>
      <c r="B13" s="306" t="s">
        <v>415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G13" s="436"/>
      <c r="AH13" s="436"/>
      <c r="AI13" s="436"/>
      <c r="AJ13" s="436"/>
      <c r="AK13" s="447"/>
      <c r="AL13" s="436"/>
      <c r="AM13" s="436"/>
      <c r="AN13" s="436"/>
      <c r="AO13" s="436"/>
      <c r="AP13" s="436" t="s">
        <v>457</v>
      </c>
      <c r="AQ13" s="436"/>
      <c r="AR13" s="436"/>
      <c r="AS13" s="436"/>
      <c r="AT13" s="436"/>
      <c r="AU13" s="436"/>
      <c r="AV13" s="436"/>
      <c r="AW13" s="441"/>
    </row>
    <row r="14" spans="1:54" ht="16.149999999999999" customHeight="1" thickBot="1">
      <c r="A14" s="60"/>
      <c r="B14" s="306" t="s">
        <v>815</v>
      </c>
      <c r="C14" s="306"/>
      <c r="D14" s="306"/>
      <c r="E14" s="306"/>
      <c r="F14" s="306"/>
      <c r="G14" s="306"/>
      <c r="H14" s="306"/>
      <c r="I14" s="306">
        <v>6</v>
      </c>
      <c r="J14" s="306" t="s">
        <v>400</v>
      </c>
      <c r="K14" s="306"/>
      <c r="L14" s="306">
        <v>15</v>
      </c>
      <c r="M14" s="306" t="s">
        <v>401</v>
      </c>
      <c r="N14" s="306"/>
      <c r="O14" s="306" t="s">
        <v>402</v>
      </c>
      <c r="P14" s="306"/>
      <c r="Q14" s="306">
        <v>2018</v>
      </c>
      <c r="R14" s="306"/>
      <c r="S14" s="306"/>
      <c r="T14" s="306">
        <v>7</v>
      </c>
      <c r="U14" s="306" t="s">
        <v>400</v>
      </c>
      <c r="V14" s="306"/>
      <c r="W14" s="306">
        <v>14</v>
      </c>
      <c r="X14" s="306" t="s">
        <v>506</v>
      </c>
      <c r="Y14" s="306"/>
      <c r="Z14" s="306"/>
      <c r="AA14" s="306"/>
      <c r="AB14" s="306"/>
      <c r="AC14" s="306"/>
      <c r="AD14" s="306"/>
      <c r="AE14" s="306"/>
      <c r="AG14" s="436"/>
      <c r="AH14" s="436"/>
      <c r="AI14" s="436"/>
      <c r="AJ14" s="436"/>
      <c r="AK14" s="447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41"/>
    </row>
    <row r="15" spans="1:54" ht="16.149999999999999" customHeight="1" thickBot="1">
      <c r="A15" s="59"/>
      <c r="B15" s="1230" t="s">
        <v>416</v>
      </c>
      <c r="C15" s="1231"/>
      <c r="D15" s="1231"/>
      <c r="E15" s="1231"/>
      <c r="F15" s="1232"/>
      <c r="G15" s="1281" t="s">
        <v>417</v>
      </c>
      <c r="H15" s="1282"/>
      <c r="I15" s="1282"/>
      <c r="J15" s="1283"/>
      <c r="K15" s="1275" t="s">
        <v>418</v>
      </c>
      <c r="L15" s="1231"/>
      <c r="M15" s="1231"/>
      <c r="N15" s="1232"/>
      <c r="O15" s="1281" t="s">
        <v>419</v>
      </c>
      <c r="P15" s="1282"/>
      <c r="Q15" s="1282"/>
      <c r="R15" s="1283"/>
      <c r="S15" s="1275" t="s">
        <v>420</v>
      </c>
      <c r="T15" s="1231"/>
      <c r="U15" s="1231"/>
      <c r="V15" s="1232"/>
      <c r="W15" s="1275"/>
      <c r="X15" s="1231"/>
      <c r="Y15" s="1231"/>
      <c r="Z15" s="1232"/>
      <c r="AA15" s="1275" t="s">
        <v>414</v>
      </c>
      <c r="AB15" s="1231"/>
      <c r="AC15" s="1231"/>
      <c r="AD15" s="1231"/>
      <c r="AE15" s="1280"/>
      <c r="AG15" s="436"/>
      <c r="AH15" s="436"/>
      <c r="AI15" s="1209" t="s">
        <v>292</v>
      </c>
      <c r="AJ15" s="1209"/>
      <c r="AK15" s="1209" t="s">
        <v>458</v>
      </c>
      <c r="AL15" s="1209"/>
      <c r="AM15" s="465" t="s">
        <v>293</v>
      </c>
      <c r="AN15" s="436"/>
      <c r="AO15" s="436"/>
      <c r="AP15" s="466" t="s">
        <v>459</v>
      </c>
      <c r="AQ15" s="467" t="s">
        <v>150</v>
      </c>
      <c r="AR15" s="468" t="s">
        <v>483</v>
      </c>
      <c r="AS15" s="1210" t="s">
        <v>484</v>
      </c>
      <c r="AT15" s="1211"/>
      <c r="AU15" s="1212"/>
      <c r="AV15" s="443" t="s">
        <v>294</v>
      </c>
      <c r="AW15" s="441"/>
    </row>
    <row r="16" spans="1:54" ht="16.149999999999999" customHeight="1" thickTop="1">
      <c r="A16" s="59"/>
      <c r="B16" s="1285" t="s">
        <v>421</v>
      </c>
      <c r="C16" s="1234"/>
      <c r="D16" s="1234"/>
      <c r="E16" s="1234"/>
      <c r="F16" s="1234"/>
      <c r="G16" s="1246">
        <v>518811</v>
      </c>
      <c r="H16" s="1246"/>
      <c r="I16" s="1246"/>
      <c r="J16" s="1246"/>
      <c r="K16" s="1246">
        <v>1384</v>
      </c>
      <c r="L16" s="1246"/>
      <c r="M16" s="1246"/>
      <c r="N16" s="1246"/>
      <c r="O16" s="1246">
        <v>14175</v>
      </c>
      <c r="P16" s="1246"/>
      <c r="Q16" s="1246"/>
      <c r="R16" s="1246"/>
      <c r="S16" s="1246">
        <v>1962</v>
      </c>
      <c r="T16" s="1246"/>
      <c r="U16" s="1246"/>
      <c r="V16" s="1246"/>
      <c r="W16" s="1246"/>
      <c r="X16" s="1246"/>
      <c r="Y16" s="1246"/>
      <c r="Z16" s="1246"/>
      <c r="AA16" s="1246">
        <f>SUM(G16,O16:Z16)</f>
        <v>534948</v>
      </c>
      <c r="AB16" s="1246"/>
      <c r="AC16" s="1246"/>
      <c r="AD16" s="1246"/>
      <c r="AE16" s="1299"/>
      <c r="AG16" s="436"/>
      <c r="AH16" s="436"/>
      <c r="AI16" s="459" t="s">
        <v>295</v>
      </c>
      <c r="AJ16" s="460">
        <v>55859320</v>
      </c>
      <c r="AK16" s="459" t="s">
        <v>460</v>
      </c>
      <c r="AL16" s="460">
        <v>477477</v>
      </c>
      <c r="AM16" s="469">
        <f>G16-AL16</f>
        <v>41334</v>
      </c>
      <c r="AN16" s="436"/>
      <c r="AO16" s="436"/>
      <c r="AP16" s="470" t="s">
        <v>296</v>
      </c>
      <c r="AQ16" s="471">
        <v>31458</v>
      </c>
      <c r="AR16" s="471">
        <v>31842</v>
      </c>
      <c r="AS16" s="472">
        <f>AR16-AQ16</f>
        <v>384</v>
      </c>
      <c r="AT16" s="473"/>
      <c r="AU16" s="474"/>
      <c r="AV16" s="1160">
        <f>ROUND(AS21*220,0)</f>
        <v>234740</v>
      </c>
      <c r="AW16" s="441"/>
    </row>
    <row r="17" spans="1:49" ht="16.149999999999999" customHeight="1" thickBot="1">
      <c r="A17" s="59"/>
      <c r="B17" s="1163" t="s">
        <v>422</v>
      </c>
      <c r="C17" s="1164"/>
      <c r="D17" s="1164"/>
      <c r="E17" s="1164"/>
      <c r="F17" s="1164"/>
      <c r="G17" s="1165">
        <v>61004590</v>
      </c>
      <c r="H17" s="1165"/>
      <c r="I17" s="1165"/>
      <c r="J17" s="1165"/>
      <c r="K17" s="1165">
        <v>3460000</v>
      </c>
      <c r="L17" s="1165"/>
      <c r="M17" s="1165"/>
      <c r="N17" s="1165"/>
      <c r="O17" s="1165">
        <v>2105520</v>
      </c>
      <c r="P17" s="1165"/>
      <c r="Q17" s="1165"/>
      <c r="R17" s="1165"/>
      <c r="S17" s="1165">
        <v>283450</v>
      </c>
      <c r="T17" s="1165"/>
      <c r="U17" s="1165"/>
      <c r="V17" s="1165"/>
      <c r="W17" s="1306"/>
      <c r="X17" s="1306"/>
      <c r="Y17" s="1306"/>
      <c r="Z17" s="1306"/>
      <c r="AA17" s="1165">
        <f>SUM(G17:Z17)</f>
        <v>66853560</v>
      </c>
      <c r="AB17" s="1165"/>
      <c r="AC17" s="1165"/>
      <c r="AD17" s="1165"/>
      <c r="AE17" s="1307"/>
      <c r="AG17" s="436"/>
      <c r="AH17" s="436"/>
      <c r="AI17" s="459" t="s">
        <v>73</v>
      </c>
      <c r="AJ17" s="460">
        <f>(AJ18)*2500</f>
        <v>3520000</v>
      </c>
      <c r="AK17" s="459" t="s">
        <v>297</v>
      </c>
      <c r="AL17" s="460">
        <v>11864</v>
      </c>
      <c r="AM17" s="475">
        <f>O16-AL17</f>
        <v>2311</v>
      </c>
      <c r="AN17" s="436"/>
      <c r="AO17" s="436"/>
      <c r="AP17" s="476"/>
      <c r="AQ17" s="477">
        <v>49384</v>
      </c>
      <c r="AR17" s="477">
        <v>49384</v>
      </c>
      <c r="AS17" s="478">
        <f>AR17-AQ17</f>
        <v>0</v>
      </c>
      <c r="AT17" s="479"/>
      <c r="AU17" s="480"/>
      <c r="AV17" s="1161"/>
      <c r="AW17" s="441"/>
    </row>
    <row r="18" spans="1:49" ht="16.149999999999999" customHeight="1">
      <c r="A18" s="59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G18" s="436"/>
      <c r="AH18" s="436"/>
      <c r="AI18" s="459" t="s">
        <v>389</v>
      </c>
      <c r="AJ18" s="460">
        <f>[1]한전보고!C39</f>
        <v>1408</v>
      </c>
      <c r="AK18" s="459" t="s">
        <v>298</v>
      </c>
      <c r="AL18" s="460">
        <v>1903</v>
      </c>
      <c r="AM18" s="481">
        <f>S16-AL18</f>
        <v>59</v>
      </c>
      <c r="AN18" s="436"/>
      <c r="AO18" s="436"/>
      <c r="AP18" s="476"/>
      <c r="AQ18" s="454">
        <v>853</v>
      </c>
      <c r="AR18" s="454">
        <v>888</v>
      </c>
      <c r="AS18" s="478">
        <f>AR18-AQ18</f>
        <v>35</v>
      </c>
      <c r="AT18" s="479"/>
      <c r="AU18" s="480"/>
      <c r="AV18" s="1161"/>
      <c r="AW18" s="441"/>
    </row>
    <row r="19" spans="1:49" ht="14.25" customHeight="1" thickBot="1">
      <c r="A19" s="60"/>
      <c r="B19" s="306" t="s">
        <v>423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G19" s="436"/>
      <c r="AH19" s="436"/>
      <c r="AI19" s="459" t="s">
        <v>299</v>
      </c>
      <c r="AJ19" s="482">
        <f>AJ16-AJ17</f>
        <v>52339320</v>
      </c>
      <c r="AK19" s="447" t="s">
        <v>103</v>
      </c>
      <c r="AL19" s="483">
        <f>SUM(AL16:AL18)</f>
        <v>491244</v>
      </c>
      <c r="AM19" s="436"/>
      <c r="AN19" s="436"/>
      <c r="AO19" s="436"/>
      <c r="AP19" s="476"/>
      <c r="AQ19" s="454">
        <v>5493</v>
      </c>
      <c r="AR19" s="454">
        <v>5529</v>
      </c>
      <c r="AS19" s="478">
        <f>AR19-AQ19</f>
        <v>36</v>
      </c>
      <c r="AT19" s="479"/>
      <c r="AU19" s="484" t="s">
        <v>461</v>
      </c>
      <c r="AV19" s="1161"/>
      <c r="AW19" s="441"/>
    </row>
    <row r="20" spans="1:49" ht="14.25" customHeight="1" thickBot="1">
      <c r="A20" s="59"/>
      <c r="B20" s="1230" t="s">
        <v>424</v>
      </c>
      <c r="C20" s="1231"/>
      <c r="D20" s="1231"/>
      <c r="E20" s="1231"/>
      <c r="F20" s="1231"/>
      <c r="G20" s="1232"/>
      <c r="H20" s="1281" t="s">
        <v>425</v>
      </c>
      <c r="I20" s="1282"/>
      <c r="J20" s="1282"/>
      <c r="K20" s="1282"/>
      <c r="L20" s="1283"/>
      <c r="M20" s="1275" t="s">
        <v>426</v>
      </c>
      <c r="N20" s="1231"/>
      <c r="O20" s="1231"/>
      <c r="P20" s="1231"/>
      <c r="Q20" s="1232"/>
      <c r="R20" s="1275" t="s">
        <v>427</v>
      </c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80"/>
      <c r="AG20" s="436"/>
      <c r="AH20" s="436"/>
      <c r="AI20" s="459" t="s">
        <v>485</v>
      </c>
      <c r="AJ20" s="460">
        <v>1897040</v>
      </c>
      <c r="AK20" s="447"/>
      <c r="AL20" s="436"/>
      <c r="AM20" s="483"/>
      <c r="AN20" s="436"/>
      <c r="AO20" s="436"/>
      <c r="AP20" s="476"/>
      <c r="AQ20" s="454">
        <v>1108</v>
      </c>
      <c r="AR20" s="454">
        <v>1108</v>
      </c>
      <c r="AS20" s="478">
        <v>0</v>
      </c>
      <c r="AT20" s="479"/>
      <c r="AU20" s="484" t="s">
        <v>300</v>
      </c>
      <c r="AV20" s="1161"/>
      <c r="AW20" s="441"/>
    </row>
    <row r="21" spans="1:49" ht="14.25" customHeight="1" thickTop="1" thickBot="1">
      <c r="A21" s="59"/>
      <c r="B21" s="1292" t="s">
        <v>428</v>
      </c>
      <c r="C21" s="1293"/>
      <c r="D21" s="1293"/>
      <c r="E21" s="1293"/>
      <c r="F21" s="1293"/>
      <c r="G21" s="1294"/>
      <c r="H21" s="1300">
        <v>386410</v>
      </c>
      <c r="I21" s="1301"/>
      <c r="J21" s="1301"/>
      <c r="K21" s="1301"/>
      <c r="L21" s="1302"/>
      <c r="M21" s="1300">
        <v>41019420</v>
      </c>
      <c r="N21" s="1301"/>
      <c r="O21" s="1301"/>
      <c r="P21" s="1301"/>
      <c r="Q21" s="1302"/>
      <c r="R21" s="1289" t="s">
        <v>429</v>
      </c>
      <c r="S21" s="1290"/>
      <c r="T21" s="1290"/>
      <c r="U21" s="1290"/>
      <c r="V21" s="1290"/>
      <c r="W21" s="1290"/>
      <c r="X21" s="1290"/>
      <c r="Y21" s="1290"/>
      <c r="Z21" s="1290"/>
      <c r="AA21" s="1290"/>
      <c r="AB21" s="1290"/>
      <c r="AC21" s="1290"/>
      <c r="AD21" s="1290"/>
      <c r="AE21" s="1291"/>
      <c r="AG21" s="436"/>
      <c r="AH21" s="436"/>
      <c r="AI21" s="459" t="s">
        <v>390</v>
      </c>
      <c r="AJ21" s="460">
        <v>277690</v>
      </c>
      <c r="AK21" s="485">
        <f>AJ20+AJ21</f>
        <v>2174730</v>
      </c>
      <c r="AL21" s="486"/>
      <c r="AM21" s="486"/>
      <c r="AN21" s="436"/>
      <c r="AO21" s="436"/>
      <c r="AP21" s="487"/>
      <c r="AQ21" s="488" t="s">
        <v>462</v>
      </c>
      <c r="AR21" s="488"/>
      <c r="AS21" s="1190">
        <f>AS16+AS17+AS18+(AS19*18)+(AS20*47)</f>
        <v>1067</v>
      </c>
      <c r="AT21" s="1191"/>
      <c r="AU21" s="1192"/>
      <c r="AV21" s="1162"/>
      <c r="AW21" s="441"/>
    </row>
    <row r="22" spans="1:49" ht="14.25" customHeight="1">
      <c r="A22" s="59"/>
      <c r="B22" s="1214" t="s">
        <v>430</v>
      </c>
      <c r="C22" s="1215"/>
      <c r="D22" s="1215"/>
      <c r="E22" s="1215"/>
      <c r="F22" s="1215"/>
      <c r="G22" s="1216"/>
      <c r="H22" s="1224">
        <v>1384</v>
      </c>
      <c r="I22" s="1225"/>
      <c r="J22" s="1225"/>
      <c r="K22" s="1225"/>
      <c r="L22" s="1226"/>
      <c r="M22" s="1224">
        <v>3460000</v>
      </c>
      <c r="N22" s="1225"/>
      <c r="O22" s="1225"/>
      <c r="P22" s="1225"/>
      <c r="Q22" s="1226"/>
      <c r="R22" s="1286" t="s">
        <v>431</v>
      </c>
      <c r="S22" s="1287"/>
      <c r="T22" s="1287"/>
      <c r="U22" s="1287"/>
      <c r="V22" s="1287"/>
      <c r="W22" s="1287"/>
      <c r="X22" s="1287"/>
      <c r="Y22" s="1287"/>
      <c r="Z22" s="1287"/>
      <c r="AA22" s="1287"/>
      <c r="AB22" s="1287"/>
      <c r="AC22" s="1287"/>
      <c r="AD22" s="1287"/>
      <c r="AE22" s="1288"/>
      <c r="AG22" s="436"/>
      <c r="AH22" s="436"/>
      <c r="AI22" s="459"/>
      <c r="AJ22" s="460"/>
      <c r="AK22" s="447"/>
      <c r="AL22" s="486"/>
      <c r="AM22" s="489"/>
      <c r="AN22" s="436"/>
      <c r="AO22" s="436"/>
      <c r="AP22" s="490" t="s">
        <v>391</v>
      </c>
      <c r="AQ22" s="491">
        <v>50930</v>
      </c>
      <c r="AR22" s="491">
        <v>51182</v>
      </c>
      <c r="AS22" s="472">
        <f>AR22-AQ22</f>
        <v>252</v>
      </c>
      <c r="AT22" s="473"/>
      <c r="AU22" s="474"/>
      <c r="AV22" s="1160">
        <f>ROUND(AS26*220,0)</f>
        <v>173140</v>
      </c>
      <c r="AW22" s="441"/>
    </row>
    <row r="23" spans="1:49" ht="14.25" customHeight="1">
      <c r="A23" s="59"/>
      <c r="B23" s="1171" t="s">
        <v>432</v>
      </c>
      <c r="C23" s="1220" t="s">
        <v>433</v>
      </c>
      <c r="D23" s="1215"/>
      <c r="E23" s="1215"/>
      <c r="F23" s="1215"/>
      <c r="G23" s="1216"/>
      <c r="H23" s="1308">
        <v>107859</v>
      </c>
      <c r="I23" s="1309"/>
      <c r="J23" s="1309"/>
      <c r="K23" s="1309"/>
      <c r="L23" s="1310"/>
      <c r="M23" s="1295">
        <v>14855310</v>
      </c>
      <c r="N23" s="1296"/>
      <c r="O23" s="1296"/>
      <c r="P23" s="1296"/>
      <c r="Q23" s="1297"/>
      <c r="R23" s="1286" t="s">
        <v>434</v>
      </c>
      <c r="S23" s="1287"/>
      <c r="T23" s="1287"/>
      <c r="U23" s="1287"/>
      <c r="V23" s="1287"/>
      <c r="W23" s="1287"/>
      <c r="X23" s="1287"/>
      <c r="Y23" s="1287"/>
      <c r="Z23" s="1287"/>
      <c r="AA23" s="1287"/>
      <c r="AB23" s="1287"/>
      <c r="AC23" s="1287"/>
      <c r="AD23" s="1287"/>
      <c r="AE23" s="1288"/>
      <c r="AG23" s="436"/>
      <c r="AH23" s="436"/>
      <c r="AI23" s="436"/>
      <c r="AJ23" s="436"/>
      <c r="AK23" s="485"/>
      <c r="AL23" s="486">
        <f>52616420-52556420</f>
        <v>60000</v>
      </c>
      <c r="AM23" s="489"/>
      <c r="AN23" s="436"/>
      <c r="AO23" s="436"/>
      <c r="AP23" s="492"/>
      <c r="AQ23" s="493">
        <v>7318</v>
      </c>
      <c r="AR23" s="493">
        <v>7318</v>
      </c>
      <c r="AS23" s="478">
        <f>AR23-AQ23</f>
        <v>0</v>
      </c>
      <c r="AT23" s="479"/>
      <c r="AU23" s="480"/>
      <c r="AV23" s="1161"/>
      <c r="AW23" s="441"/>
    </row>
    <row r="24" spans="1:49" ht="14.25" customHeight="1">
      <c r="A24" s="59"/>
      <c r="B24" s="1172"/>
      <c r="C24" s="1220" t="s">
        <v>419</v>
      </c>
      <c r="D24" s="1215"/>
      <c r="E24" s="1215"/>
      <c r="F24" s="1215"/>
      <c r="G24" s="1216"/>
      <c r="H24" s="1224">
        <v>14175</v>
      </c>
      <c r="I24" s="1225"/>
      <c r="J24" s="1225"/>
      <c r="K24" s="1225"/>
      <c r="L24" s="1226"/>
      <c r="M24" s="1224">
        <v>2105520</v>
      </c>
      <c r="N24" s="1225"/>
      <c r="O24" s="1225"/>
      <c r="P24" s="1225"/>
      <c r="Q24" s="1226"/>
      <c r="R24" s="1227" t="s">
        <v>435</v>
      </c>
      <c r="S24" s="1228"/>
      <c r="T24" s="1228"/>
      <c r="U24" s="1228"/>
      <c r="V24" s="1228"/>
      <c r="W24" s="1228"/>
      <c r="X24" s="1228"/>
      <c r="Y24" s="1228"/>
      <c r="Z24" s="1228"/>
      <c r="AA24" s="1228"/>
      <c r="AB24" s="1228"/>
      <c r="AC24" s="1228"/>
      <c r="AD24" s="1228"/>
      <c r="AE24" s="1229"/>
      <c r="AG24" s="436"/>
      <c r="AH24" s="436"/>
      <c r="AI24" s="463" t="s">
        <v>392</v>
      </c>
      <c r="AJ24" s="460">
        <f>[1]한전보고!H27</f>
        <v>384285</v>
      </c>
      <c r="AK24" s="447"/>
      <c r="AL24" s="436"/>
      <c r="AM24" s="483"/>
      <c r="AN24" s="436"/>
      <c r="AO24" s="436"/>
      <c r="AP24" s="492"/>
      <c r="AQ24" s="493">
        <v>14354</v>
      </c>
      <c r="AR24" s="493">
        <v>14449</v>
      </c>
      <c r="AS24" s="478">
        <f>AR24-AQ24</f>
        <v>95</v>
      </c>
      <c r="AT24" s="479"/>
      <c r="AU24" s="480"/>
      <c r="AV24" s="1161"/>
      <c r="AW24" s="441"/>
    </row>
    <row r="25" spans="1:49" ht="14.25" customHeight="1">
      <c r="A25" s="59"/>
      <c r="B25" s="1172"/>
      <c r="C25" s="1220" t="s">
        <v>420</v>
      </c>
      <c r="D25" s="1215"/>
      <c r="E25" s="1215"/>
      <c r="F25" s="1215"/>
      <c r="G25" s="1216"/>
      <c r="H25" s="1224">
        <v>1962</v>
      </c>
      <c r="I25" s="1225"/>
      <c r="J25" s="1225"/>
      <c r="K25" s="1225"/>
      <c r="L25" s="1226"/>
      <c r="M25" s="1224">
        <v>283450</v>
      </c>
      <c r="N25" s="1225"/>
      <c r="O25" s="1225"/>
      <c r="P25" s="1225"/>
      <c r="Q25" s="1226"/>
      <c r="R25" s="1227" t="s">
        <v>436</v>
      </c>
      <c r="S25" s="1228"/>
      <c r="T25" s="1228"/>
      <c r="U25" s="1228"/>
      <c r="V25" s="1228"/>
      <c r="W25" s="1228"/>
      <c r="X25" s="1228"/>
      <c r="Y25" s="1228"/>
      <c r="Z25" s="1228"/>
      <c r="AA25" s="1228"/>
      <c r="AB25" s="1228"/>
      <c r="AC25" s="1228"/>
      <c r="AD25" s="1228"/>
      <c r="AE25" s="1229"/>
      <c r="AG25" s="436"/>
      <c r="AH25" s="436"/>
      <c r="AI25" s="463" t="s">
        <v>301</v>
      </c>
      <c r="AJ25" s="460">
        <v>38346350</v>
      </c>
      <c r="AK25" s="485"/>
      <c r="AL25" s="494">
        <f>1970/1507</f>
        <v>1.307232913072329</v>
      </c>
      <c r="AM25" s="489"/>
      <c r="AN25" s="436"/>
      <c r="AO25" s="436"/>
      <c r="AP25" s="492"/>
      <c r="AQ25" s="493">
        <v>3135</v>
      </c>
      <c r="AR25" s="493">
        <v>3145</v>
      </c>
      <c r="AS25" s="495">
        <f>AR25-AQ25</f>
        <v>10</v>
      </c>
      <c r="AT25" s="496"/>
      <c r="AU25" s="484" t="s">
        <v>302</v>
      </c>
      <c r="AV25" s="1161"/>
      <c r="AW25" s="441"/>
    </row>
    <row r="26" spans="1:49" ht="14.25" customHeight="1" thickBot="1">
      <c r="A26" s="59"/>
      <c r="B26" s="1173"/>
      <c r="C26" s="1174" t="s">
        <v>437</v>
      </c>
      <c r="D26" s="1175"/>
      <c r="E26" s="1175"/>
      <c r="F26" s="1175"/>
      <c r="G26" s="1176"/>
      <c r="H26" s="1177">
        <f>SUM(H23:H25)</f>
        <v>123996</v>
      </c>
      <c r="I26" s="1178"/>
      <c r="J26" s="1178"/>
      <c r="K26" s="1178"/>
      <c r="L26" s="1298"/>
      <c r="M26" s="1303">
        <f>SUM(M23:Q25)</f>
        <v>17244280</v>
      </c>
      <c r="N26" s="1304"/>
      <c r="O26" s="1304"/>
      <c r="P26" s="1304"/>
      <c r="Q26" s="1305"/>
      <c r="R26" s="1177"/>
      <c r="S26" s="1178"/>
      <c r="T26" s="1178"/>
      <c r="U26" s="1178"/>
      <c r="V26" s="1178"/>
      <c r="W26" s="1178"/>
      <c r="X26" s="1178"/>
      <c r="Y26" s="1178"/>
      <c r="Z26" s="1178"/>
      <c r="AA26" s="1178"/>
      <c r="AB26" s="1178"/>
      <c r="AC26" s="1178"/>
      <c r="AD26" s="1178"/>
      <c r="AE26" s="1179"/>
      <c r="AG26" s="436"/>
      <c r="AH26" s="436"/>
      <c r="AI26" s="436"/>
      <c r="AJ26" s="436"/>
      <c r="AK26" s="447"/>
      <c r="AL26" s="486"/>
      <c r="AM26" s="486"/>
      <c r="AN26" s="436"/>
      <c r="AO26" s="436"/>
      <c r="AP26" s="497"/>
      <c r="AQ26" s="498" t="s">
        <v>462</v>
      </c>
      <c r="AR26" s="499"/>
      <c r="AS26" s="1190">
        <f>AS22+AS23+AS24+AS25*44</f>
        <v>787</v>
      </c>
      <c r="AT26" s="1191"/>
      <c r="AU26" s="1192"/>
      <c r="AV26" s="1162"/>
      <c r="AW26" s="441"/>
    </row>
    <row r="27" spans="1:49" ht="14.25" customHeight="1" thickBot="1">
      <c r="A27" s="59"/>
      <c r="B27" s="1180" t="s">
        <v>438</v>
      </c>
      <c r="C27" s="1175"/>
      <c r="D27" s="1175"/>
      <c r="E27" s="1175"/>
      <c r="F27" s="1175"/>
      <c r="G27" s="1176"/>
      <c r="H27" s="1177">
        <v>19329</v>
      </c>
      <c r="I27" s="1178"/>
      <c r="J27" s="1178"/>
      <c r="K27" s="1178"/>
      <c r="L27" s="1298"/>
      <c r="M27" s="1177">
        <v>2706460</v>
      </c>
      <c r="N27" s="1178"/>
      <c r="O27" s="1178"/>
      <c r="P27" s="1178"/>
      <c r="Q27" s="1298"/>
      <c r="R27" s="307" t="s">
        <v>439</v>
      </c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9"/>
      <c r="AG27" s="436"/>
      <c r="AH27" s="436"/>
      <c r="AI27" s="459" t="s">
        <v>393</v>
      </c>
      <c r="AJ27" s="500">
        <f>ROUNDDOWN(AJ16*0.009,-1)</f>
        <v>502730</v>
      </c>
      <c r="AK27" s="447"/>
      <c r="AL27" s="501"/>
      <c r="AM27" s="483"/>
      <c r="AN27" s="436"/>
      <c r="AO27" s="436"/>
      <c r="AP27" s="502" t="s">
        <v>303</v>
      </c>
      <c r="AQ27" s="503">
        <v>38067</v>
      </c>
      <c r="AR27" s="503">
        <v>38790</v>
      </c>
      <c r="AS27" s="1182">
        <f>AR27-AQ27</f>
        <v>723</v>
      </c>
      <c r="AT27" s="1183"/>
      <c r="AU27" s="1184"/>
      <c r="AV27" s="444">
        <f>ROUND(AS27*AR39,-1)</f>
        <v>159060</v>
      </c>
      <c r="AW27" s="441"/>
    </row>
    <row r="28" spans="1:49" ht="14.25" customHeight="1" thickBot="1">
      <c r="A28" s="59"/>
      <c r="B28" s="1171" t="s">
        <v>620</v>
      </c>
      <c r="C28" s="1220" t="s">
        <v>440</v>
      </c>
      <c r="D28" s="1215"/>
      <c r="E28" s="1215"/>
      <c r="F28" s="1215"/>
      <c r="G28" s="1216"/>
      <c r="H28" s="1224">
        <v>1069</v>
      </c>
      <c r="I28" s="1225"/>
      <c r="J28" s="1225"/>
      <c r="K28" s="1225"/>
      <c r="L28" s="1226"/>
      <c r="M28" s="1224">
        <v>235180</v>
      </c>
      <c r="N28" s="1225"/>
      <c r="O28" s="1225"/>
      <c r="P28" s="1225"/>
      <c r="Q28" s="1226"/>
      <c r="R28" s="1227" t="s">
        <v>441</v>
      </c>
      <c r="S28" s="1311"/>
      <c r="T28" s="1311"/>
      <c r="U28" s="1311"/>
      <c r="V28" s="1311"/>
      <c r="W28" s="1311"/>
      <c r="X28" s="1311"/>
      <c r="Y28" s="1311"/>
      <c r="Z28" s="1311"/>
      <c r="AA28" s="1311"/>
      <c r="AB28" s="1311"/>
      <c r="AC28" s="1311"/>
      <c r="AD28" s="1311"/>
      <c r="AE28" s="1312"/>
      <c r="AG28" s="436"/>
      <c r="AH28" s="436"/>
      <c r="AI28" s="436"/>
      <c r="AJ28" s="436"/>
      <c r="AK28" s="447"/>
      <c r="AL28" s="447" t="s">
        <v>486</v>
      </c>
      <c r="AM28" s="436"/>
      <c r="AN28" s="436"/>
      <c r="AO28" s="436"/>
      <c r="AP28" s="504" t="s">
        <v>463</v>
      </c>
      <c r="AQ28" s="503">
        <v>9145</v>
      </c>
      <c r="AR28" s="503">
        <v>9609</v>
      </c>
      <c r="AS28" s="1182">
        <f>AR28-AQ28</f>
        <v>464</v>
      </c>
      <c r="AT28" s="1183"/>
      <c r="AU28" s="1184"/>
      <c r="AV28" s="444">
        <f>ROUND(AS28*AR39,-1)</f>
        <v>102080</v>
      </c>
      <c r="AW28" s="441"/>
    </row>
    <row r="29" spans="1:49" ht="14.25" customHeight="1" thickBot="1">
      <c r="A29" s="59"/>
      <c r="B29" s="1172"/>
      <c r="C29" s="1220" t="s">
        <v>464</v>
      </c>
      <c r="D29" s="1215"/>
      <c r="E29" s="1215"/>
      <c r="F29" s="1215"/>
      <c r="G29" s="1216"/>
      <c r="H29" s="1224">
        <v>1841</v>
      </c>
      <c r="I29" s="1225"/>
      <c r="J29" s="1225"/>
      <c r="K29" s="1225"/>
      <c r="L29" s="1226"/>
      <c r="M29" s="1224">
        <v>405020</v>
      </c>
      <c r="N29" s="1225"/>
      <c r="O29" s="1225"/>
      <c r="P29" s="1225"/>
      <c r="Q29" s="1226"/>
      <c r="R29" s="1227" t="s">
        <v>465</v>
      </c>
      <c r="S29" s="1228"/>
      <c r="T29" s="1228"/>
      <c r="U29" s="1228"/>
      <c r="V29" s="1228"/>
      <c r="W29" s="1228"/>
      <c r="X29" s="1228"/>
      <c r="Y29" s="1228"/>
      <c r="Z29" s="1228"/>
      <c r="AA29" s="1228"/>
      <c r="AB29" s="1228"/>
      <c r="AC29" s="1228"/>
      <c r="AD29" s="1228"/>
      <c r="AE29" s="1229"/>
      <c r="AG29" s="436"/>
      <c r="AH29" s="436"/>
      <c r="AI29" s="436" t="s">
        <v>304</v>
      </c>
      <c r="AJ29" s="436"/>
      <c r="AK29" s="485">
        <f>AJ16+AJ20+AJ21</f>
        <v>58034050</v>
      </c>
      <c r="AL29" s="483">
        <f>AK29-M39</f>
        <v>-8819510</v>
      </c>
      <c r="AM29" s="483"/>
      <c r="AN29" s="436"/>
      <c r="AO29" s="436"/>
      <c r="AP29" s="504" t="s">
        <v>394</v>
      </c>
      <c r="AQ29" s="505" t="s">
        <v>466</v>
      </c>
      <c r="AR29" s="506"/>
      <c r="AS29" s="507" t="s">
        <v>487</v>
      </c>
      <c r="AT29" s="508"/>
      <c r="AU29" s="509"/>
      <c r="AV29" s="445" t="s">
        <v>487</v>
      </c>
      <c r="AW29" s="441"/>
    </row>
    <row r="30" spans="1:49" ht="14.25" customHeight="1">
      <c r="A30" s="59"/>
      <c r="B30" s="1172"/>
      <c r="C30" s="1220" t="s">
        <v>467</v>
      </c>
      <c r="D30" s="1215"/>
      <c r="E30" s="1215"/>
      <c r="F30" s="1215"/>
      <c r="G30" s="1216"/>
      <c r="H30" s="1224">
        <v>560</v>
      </c>
      <c r="I30" s="1225"/>
      <c r="J30" s="1225"/>
      <c r="K30" s="1225"/>
      <c r="L30" s="1226"/>
      <c r="M30" s="1224">
        <v>123200</v>
      </c>
      <c r="N30" s="1225"/>
      <c r="O30" s="1225"/>
      <c r="P30" s="1225"/>
      <c r="Q30" s="1226"/>
      <c r="R30" s="1227" t="s">
        <v>465</v>
      </c>
      <c r="S30" s="1228"/>
      <c r="T30" s="1228"/>
      <c r="U30" s="1228"/>
      <c r="V30" s="1228"/>
      <c r="W30" s="1228"/>
      <c r="X30" s="1228"/>
      <c r="Y30" s="1228"/>
      <c r="Z30" s="1228"/>
      <c r="AA30" s="1228"/>
      <c r="AB30" s="1228"/>
      <c r="AC30" s="1228"/>
      <c r="AD30" s="1228"/>
      <c r="AE30" s="1229"/>
      <c r="AG30" s="436"/>
      <c r="AH30" s="436"/>
      <c r="AI30" s="436" t="s">
        <v>488</v>
      </c>
      <c r="AJ30" s="436"/>
      <c r="AK30" s="510">
        <f>AL16+AL17+AL18</f>
        <v>491244</v>
      </c>
      <c r="AL30" s="483">
        <f>AK30-H39</f>
        <v>-43704</v>
      </c>
      <c r="AM30" s="436"/>
      <c r="AN30" s="436"/>
      <c r="AO30" s="436"/>
      <c r="AP30" s="470" t="s">
        <v>468</v>
      </c>
      <c r="AQ30" s="511">
        <v>51036</v>
      </c>
      <c r="AR30" s="511">
        <v>51036</v>
      </c>
      <c r="AS30" s="472">
        <f>AR30-AQ30</f>
        <v>0</v>
      </c>
      <c r="AT30" s="473"/>
      <c r="AU30" s="474"/>
      <c r="AV30" s="1185" t="e">
        <f>ROUND(#REF!*AR39,-1)</f>
        <v>#REF!</v>
      </c>
      <c r="AW30" s="441"/>
    </row>
    <row r="31" spans="1:49" ht="14.25" customHeight="1" thickBot="1">
      <c r="A31" s="59"/>
      <c r="B31" s="1172"/>
      <c r="C31" s="1220" t="s">
        <v>469</v>
      </c>
      <c r="D31" s="1215"/>
      <c r="E31" s="1215"/>
      <c r="F31" s="1215"/>
      <c r="G31" s="1216"/>
      <c r="H31" s="1224">
        <v>558</v>
      </c>
      <c r="I31" s="1225"/>
      <c r="J31" s="1225"/>
      <c r="K31" s="1225"/>
      <c r="L31" s="1226"/>
      <c r="M31" s="1224">
        <v>122760</v>
      </c>
      <c r="N31" s="1225"/>
      <c r="O31" s="1225"/>
      <c r="P31" s="1225"/>
      <c r="Q31" s="1226"/>
      <c r="R31" s="1227" t="s">
        <v>470</v>
      </c>
      <c r="S31" s="1228"/>
      <c r="T31" s="1228"/>
      <c r="U31" s="1228"/>
      <c r="V31" s="1228"/>
      <c r="W31" s="1228"/>
      <c r="X31" s="1228"/>
      <c r="Y31" s="1228"/>
      <c r="Z31" s="1228"/>
      <c r="AA31" s="1228"/>
      <c r="AB31" s="1228"/>
      <c r="AC31" s="1228"/>
      <c r="AD31" s="1228"/>
      <c r="AE31" s="1229"/>
      <c r="AG31" s="436"/>
      <c r="AH31" s="436"/>
      <c r="AI31" s="436"/>
      <c r="AJ31" s="483"/>
      <c r="AK31" s="442"/>
      <c r="AL31" s="512"/>
      <c r="AM31" s="436"/>
      <c r="AN31" s="436"/>
      <c r="AO31" s="436"/>
      <c r="AP31" s="476"/>
      <c r="AQ31" s="513">
        <v>3167</v>
      </c>
      <c r="AR31" s="513">
        <v>3167</v>
      </c>
      <c r="AS31" s="478">
        <f>AR31-AQ31</f>
        <v>0</v>
      </c>
      <c r="AT31" s="479"/>
      <c r="AU31" s="480"/>
      <c r="AV31" s="1186"/>
      <c r="AW31" s="441"/>
    </row>
    <row r="32" spans="1:49" ht="14.25" customHeight="1" thickBot="1">
      <c r="A32" s="59"/>
      <c r="B32" s="1172"/>
      <c r="C32" s="1220" t="s">
        <v>471</v>
      </c>
      <c r="D32" s="1215"/>
      <c r="E32" s="1215"/>
      <c r="F32" s="1215"/>
      <c r="G32" s="1216"/>
      <c r="H32" s="1224">
        <v>379</v>
      </c>
      <c r="I32" s="1225"/>
      <c r="J32" s="1225"/>
      <c r="K32" s="1225"/>
      <c r="L32" s="1226"/>
      <c r="M32" s="1224">
        <v>83380</v>
      </c>
      <c r="N32" s="1225"/>
      <c r="O32" s="1225"/>
      <c r="P32" s="1225"/>
      <c r="Q32" s="1226"/>
      <c r="R32" s="1227" t="s">
        <v>472</v>
      </c>
      <c r="S32" s="1228"/>
      <c r="T32" s="1228"/>
      <c r="U32" s="1228"/>
      <c r="V32" s="1228"/>
      <c r="W32" s="1228"/>
      <c r="X32" s="1228"/>
      <c r="Y32" s="1228"/>
      <c r="Z32" s="1228"/>
      <c r="AA32" s="1228"/>
      <c r="AB32" s="1228"/>
      <c r="AC32" s="1228"/>
      <c r="AD32" s="1228"/>
      <c r="AE32" s="1229"/>
      <c r="AG32" s="436"/>
      <c r="AH32" s="436"/>
      <c r="AI32" s="483" t="s">
        <v>305</v>
      </c>
      <c r="AJ32" s="483">
        <f>-3738210-300000-1382490-1746490</f>
        <v>-7167190</v>
      </c>
      <c r="AK32" s="485"/>
      <c r="AL32" s="515">
        <f>M26-610520</f>
        <v>16633760</v>
      </c>
      <c r="AM32" s="436"/>
      <c r="AN32" s="436"/>
      <c r="AO32" s="436"/>
      <c r="AP32" s="516" t="s">
        <v>306</v>
      </c>
      <c r="AQ32" s="503">
        <v>8307</v>
      </c>
      <c r="AR32" s="503">
        <v>8887</v>
      </c>
      <c r="AS32" s="1182">
        <f>AR32-AQ32</f>
        <v>580</v>
      </c>
      <c r="AT32" s="1183"/>
      <c r="AU32" s="1184"/>
      <c r="AV32" s="444">
        <f>ROUND(AS32*AR39,-1)</f>
        <v>127600</v>
      </c>
      <c r="AW32" s="441"/>
    </row>
    <row r="33" spans="1:49" ht="14.25" customHeight="1">
      <c r="A33" s="59"/>
      <c r="B33" s="1172"/>
      <c r="C33" s="1220" t="s">
        <v>473</v>
      </c>
      <c r="D33" s="1215"/>
      <c r="E33" s="1215"/>
      <c r="F33" s="1215"/>
      <c r="G33" s="1216"/>
      <c r="H33" s="1224">
        <v>387</v>
      </c>
      <c r="I33" s="1225"/>
      <c r="J33" s="1225"/>
      <c r="K33" s="1225"/>
      <c r="L33" s="1226"/>
      <c r="M33" s="1224">
        <v>85140</v>
      </c>
      <c r="N33" s="1225"/>
      <c r="O33" s="1225"/>
      <c r="P33" s="1225"/>
      <c r="Q33" s="1226"/>
      <c r="R33" s="1227" t="s">
        <v>474</v>
      </c>
      <c r="S33" s="1228"/>
      <c r="T33" s="1228"/>
      <c r="U33" s="1228"/>
      <c r="V33" s="1228"/>
      <c r="W33" s="1228"/>
      <c r="X33" s="1228"/>
      <c r="Y33" s="1228"/>
      <c r="Z33" s="1228"/>
      <c r="AA33" s="1228"/>
      <c r="AB33" s="1228"/>
      <c r="AC33" s="1228"/>
      <c r="AD33" s="1228"/>
      <c r="AE33" s="1229"/>
      <c r="AG33" s="436"/>
      <c r="AH33" s="436"/>
      <c r="AI33" s="436" t="s">
        <v>475</v>
      </c>
      <c r="AJ33" s="517">
        <f>-3620390-60000</f>
        <v>-3680390</v>
      </c>
      <c r="AK33" s="485"/>
      <c r="AL33" s="518"/>
      <c r="AM33" s="483"/>
      <c r="AN33" s="436"/>
      <c r="AO33" s="436"/>
      <c r="AP33" s="490" t="s">
        <v>307</v>
      </c>
      <c r="AQ33" s="491">
        <v>7324</v>
      </c>
      <c r="AR33" s="491">
        <v>7374</v>
      </c>
      <c r="AS33" s="472">
        <f>AR33-AQ33</f>
        <v>50</v>
      </c>
      <c r="AT33" s="473"/>
      <c r="AU33" s="474"/>
      <c r="AV33" s="1160" t="e">
        <f>ROUND(#REF!*220,0)</f>
        <v>#REF!</v>
      </c>
      <c r="AW33" s="441"/>
    </row>
    <row r="34" spans="1:49" ht="14.25" customHeight="1">
      <c r="A34" s="59"/>
      <c r="B34" s="1172"/>
      <c r="C34" s="1220" t="s">
        <v>476</v>
      </c>
      <c r="D34" s="1215"/>
      <c r="E34" s="1215"/>
      <c r="F34" s="1215"/>
      <c r="G34" s="1216"/>
      <c r="H34" s="1224">
        <v>419</v>
      </c>
      <c r="I34" s="1225"/>
      <c r="J34" s="1225"/>
      <c r="K34" s="1225"/>
      <c r="L34" s="1226"/>
      <c r="M34" s="1224">
        <v>92180</v>
      </c>
      <c r="N34" s="1225"/>
      <c r="O34" s="1225"/>
      <c r="P34" s="1225"/>
      <c r="Q34" s="1226"/>
      <c r="R34" s="1227" t="s">
        <v>477</v>
      </c>
      <c r="S34" s="1228"/>
      <c r="T34" s="1228"/>
      <c r="U34" s="1228"/>
      <c r="V34" s="1228"/>
      <c r="W34" s="1228"/>
      <c r="X34" s="1228"/>
      <c r="Y34" s="1228"/>
      <c r="Z34" s="1228"/>
      <c r="AA34" s="1228"/>
      <c r="AB34" s="1228"/>
      <c r="AC34" s="1228"/>
      <c r="AD34" s="1228"/>
      <c r="AE34" s="1229"/>
      <c r="AG34" s="436"/>
      <c r="AH34" s="436"/>
      <c r="AI34" s="483"/>
      <c r="AJ34" s="483"/>
      <c r="AK34" s="519"/>
      <c r="AL34" s="483"/>
      <c r="AM34" s="483"/>
      <c r="AN34" s="436"/>
      <c r="AO34" s="436"/>
      <c r="AP34" s="492"/>
      <c r="AQ34" s="493">
        <v>2845</v>
      </c>
      <c r="AR34" s="493">
        <v>2872</v>
      </c>
      <c r="AS34" s="495">
        <f>AR34-AQ34</f>
        <v>27</v>
      </c>
      <c r="AT34" s="496"/>
      <c r="AU34" s="484" t="s">
        <v>395</v>
      </c>
      <c r="AV34" s="1161"/>
      <c r="AW34" s="441"/>
    </row>
    <row r="35" spans="1:49" ht="14.25" customHeight="1" thickBot="1">
      <c r="A35" s="59"/>
      <c r="B35" s="1172"/>
      <c r="C35" s="1220" t="s">
        <v>616</v>
      </c>
      <c r="D35" s="1215"/>
      <c r="E35" s="1215"/>
      <c r="F35" s="1215"/>
      <c r="G35" s="1216"/>
      <c r="H35" s="1224">
        <v>0</v>
      </c>
      <c r="I35" s="1225"/>
      <c r="J35" s="1225"/>
      <c r="K35" s="1225"/>
      <c r="L35" s="1226"/>
      <c r="M35" s="1224">
        <v>515710</v>
      </c>
      <c r="N35" s="1225"/>
      <c r="O35" s="1225"/>
      <c r="P35" s="1225"/>
      <c r="Q35" s="1226"/>
      <c r="R35" s="1227" t="s">
        <v>624</v>
      </c>
      <c r="S35" s="1228"/>
      <c r="T35" s="1228"/>
      <c r="U35" s="1228"/>
      <c r="V35" s="1228"/>
      <c r="W35" s="1228"/>
      <c r="X35" s="1228"/>
      <c r="Y35" s="1228"/>
      <c r="Z35" s="1228"/>
      <c r="AA35" s="1228"/>
      <c r="AB35" s="1228"/>
      <c r="AC35" s="1228"/>
      <c r="AD35" s="1228"/>
      <c r="AE35" s="1229"/>
      <c r="AG35" s="436"/>
      <c r="AH35" s="436"/>
      <c r="AI35" s="578"/>
      <c r="AJ35" s="483"/>
      <c r="AK35" s="485"/>
      <c r="AL35" s="483"/>
      <c r="AM35" s="483"/>
      <c r="AN35" s="436"/>
      <c r="AO35" s="436"/>
      <c r="AP35" s="497"/>
      <c r="AQ35" s="582"/>
      <c r="AR35" s="583"/>
      <c r="AS35" s="584"/>
      <c r="AT35" s="585"/>
      <c r="AU35" s="586"/>
      <c r="AV35" s="579"/>
      <c r="AW35" s="441"/>
    </row>
    <row r="36" spans="1:49" ht="14.25" customHeight="1" thickBot="1">
      <c r="A36" s="59"/>
      <c r="B36" s="1172"/>
      <c r="C36" s="1220" t="s">
        <v>617</v>
      </c>
      <c r="D36" s="1215"/>
      <c r="E36" s="1215"/>
      <c r="F36" s="1215"/>
      <c r="G36" s="1216"/>
      <c r="H36" s="1224">
        <v>0</v>
      </c>
      <c r="I36" s="1225"/>
      <c r="J36" s="1225"/>
      <c r="K36" s="1225"/>
      <c r="L36" s="1226"/>
      <c r="M36" s="1224">
        <v>360830</v>
      </c>
      <c r="N36" s="1225"/>
      <c r="O36" s="1225"/>
      <c r="P36" s="1225"/>
      <c r="Q36" s="1226"/>
      <c r="R36" s="1227" t="s">
        <v>621</v>
      </c>
      <c r="S36" s="1228"/>
      <c r="T36" s="1228"/>
      <c r="U36" s="1228"/>
      <c r="V36" s="1228"/>
      <c r="W36" s="1228"/>
      <c r="X36" s="1228"/>
      <c r="Y36" s="1228"/>
      <c r="Z36" s="1228"/>
      <c r="AA36" s="1228"/>
      <c r="AB36" s="1228"/>
      <c r="AC36" s="1228"/>
      <c r="AD36" s="1228"/>
      <c r="AE36" s="1229"/>
      <c r="AG36" s="436"/>
      <c r="AH36" s="436"/>
      <c r="AI36" s="578"/>
      <c r="AJ36" s="483"/>
      <c r="AK36" s="485"/>
      <c r="AL36" s="483"/>
      <c r="AM36" s="483"/>
      <c r="AN36" s="436"/>
      <c r="AO36" s="436"/>
      <c r="AP36" s="497"/>
      <c r="AQ36" s="582"/>
      <c r="AR36" s="583"/>
      <c r="AS36" s="584"/>
      <c r="AT36" s="585"/>
      <c r="AU36" s="586"/>
      <c r="AV36" s="579"/>
      <c r="AW36" s="441"/>
    </row>
    <row r="37" spans="1:49" ht="14.25" customHeight="1" thickBot="1">
      <c r="A37" s="59"/>
      <c r="B37" s="1172"/>
      <c r="C37" s="1220" t="s">
        <v>618</v>
      </c>
      <c r="D37" s="1215"/>
      <c r="E37" s="1215"/>
      <c r="F37" s="1215"/>
      <c r="G37" s="1216"/>
      <c r="H37" s="1224">
        <v>0</v>
      </c>
      <c r="I37" s="1225"/>
      <c r="J37" s="1225"/>
      <c r="K37" s="1225"/>
      <c r="L37" s="1226"/>
      <c r="M37" s="1224">
        <v>400000</v>
      </c>
      <c r="N37" s="1225"/>
      <c r="O37" s="1225"/>
      <c r="P37" s="1225"/>
      <c r="Q37" s="1226"/>
      <c r="R37" s="1227" t="s">
        <v>939</v>
      </c>
      <c r="S37" s="1228"/>
      <c r="T37" s="1228"/>
      <c r="U37" s="1228"/>
      <c r="V37" s="1228"/>
      <c r="W37" s="1228"/>
      <c r="X37" s="1228"/>
      <c r="Y37" s="1228"/>
      <c r="Z37" s="1228"/>
      <c r="AA37" s="1228"/>
      <c r="AB37" s="1228"/>
      <c r="AC37" s="1228"/>
      <c r="AD37" s="1228"/>
      <c r="AE37" s="1229"/>
      <c r="AG37" s="436"/>
      <c r="AH37" s="436"/>
      <c r="AI37" s="578"/>
      <c r="AJ37" s="483"/>
      <c r="AK37" s="485"/>
      <c r="AL37" s="483"/>
      <c r="AM37" s="483"/>
      <c r="AN37" s="436"/>
      <c r="AO37" s="436"/>
      <c r="AP37" s="497"/>
      <c r="AQ37" s="582"/>
      <c r="AR37" s="583"/>
      <c r="AS37" s="584"/>
      <c r="AT37" s="585"/>
      <c r="AU37" s="586"/>
      <c r="AV37" s="579"/>
      <c r="AW37" s="441"/>
    </row>
    <row r="38" spans="1:49" ht="14.25" customHeight="1" thickBot="1">
      <c r="A38" s="59"/>
      <c r="B38" s="1181"/>
      <c r="C38" s="1187" t="s">
        <v>478</v>
      </c>
      <c r="D38" s="1188"/>
      <c r="E38" s="1188"/>
      <c r="F38" s="1188"/>
      <c r="G38" s="1189"/>
      <c r="H38" s="1237">
        <f>SUM(H28:L37)</f>
        <v>5213</v>
      </c>
      <c r="I38" s="1238"/>
      <c r="J38" s="1238"/>
      <c r="K38" s="1238"/>
      <c r="L38" s="1240"/>
      <c r="M38" s="1237">
        <f>SUM(M28:Q37)</f>
        <v>2423400</v>
      </c>
      <c r="N38" s="1238"/>
      <c r="O38" s="1238"/>
      <c r="P38" s="1238"/>
      <c r="Q38" s="1240"/>
      <c r="R38" s="1237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9"/>
      <c r="AG38" s="436"/>
      <c r="AH38" s="436"/>
      <c r="AI38" s="518"/>
      <c r="AJ38" s="483"/>
      <c r="AK38" s="485"/>
      <c r="AL38" s="483"/>
      <c r="AM38" s="483"/>
      <c r="AN38" s="436"/>
      <c r="AO38" s="436"/>
      <c r="AP38" s="520" t="s">
        <v>396</v>
      </c>
      <c r="AQ38" s="503">
        <v>24939</v>
      </c>
      <c r="AR38" s="503">
        <v>25402</v>
      </c>
      <c r="AS38" s="1182">
        <f>AR38-AQ38</f>
        <v>463</v>
      </c>
      <c r="AT38" s="1183"/>
      <c r="AU38" s="1184"/>
      <c r="AV38" s="444">
        <f>ROUND(AS38*AR39,-1)</f>
        <v>101860</v>
      </c>
      <c r="AW38" s="441"/>
    </row>
    <row r="39" spans="1:49" ht="14.25" customHeight="1" thickTop="1" thickBot="1">
      <c r="A39" s="59"/>
      <c r="B39" s="1166" t="s">
        <v>479</v>
      </c>
      <c r="C39" s="1167"/>
      <c r="D39" s="1167"/>
      <c r="E39" s="1167"/>
      <c r="F39" s="1167"/>
      <c r="G39" s="1167"/>
      <c r="H39" s="1168">
        <f>SUM(H21,H26,H27,H38)</f>
        <v>534948</v>
      </c>
      <c r="I39" s="1168"/>
      <c r="J39" s="1168"/>
      <c r="K39" s="1168"/>
      <c r="L39" s="1168"/>
      <c r="M39" s="1168">
        <f>SUM(M21+M22+M26+M27+M38)</f>
        <v>66853560</v>
      </c>
      <c r="N39" s="1168"/>
      <c r="O39" s="1168"/>
      <c r="P39" s="1168"/>
      <c r="Q39" s="1168"/>
      <c r="R39" s="1217"/>
      <c r="S39" s="1218"/>
      <c r="T39" s="1218"/>
      <c r="U39" s="1218"/>
      <c r="V39" s="1218"/>
      <c r="W39" s="1218"/>
      <c r="X39" s="1218"/>
      <c r="Y39" s="1218"/>
      <c r="Z39" s="1218"/>
      <c r="AA39" s="1218"/>
      <c r="AB39" s="1218"/>
      <c r="AC39" s="1218"/>
      <c r="AD39" s="1218"/>
      <c r="AE39" s="1219"/>
      <c r="AG39" s="436"/>
      <c r="AH39" s="436"/>
      <c r="AI39" s="483"/>
      <c r="AJ39" s="483"/>
      <c r="AK39" s="485"/>
      <c r="AL39" s="483"/>
      <c r="AM39" s="483"/>
      <c r="AN39" s="436"/>
      <c r="AO39" s="436"/>
      <c r="AP39" s="521" t="s">
        <v>3</v>
      </c>
      <c r="AQ39" s="522" t="s">
        <v>194</v>
      </c>
      <c r="AR39" s="523">
        <v>220</v>
      </c>
      <c r="AS39" s="1221" t="e">
        <f>AS21+AS26+#REF!+AS28+#REF!+AS32+AS27+AS38</f>
        <v>#REF!</v>
      </c>
      <c r="AT39" s="1222"/>
      <c r="AU39" s="1223"/>
      <c r="AV39" s="444" t="e">
        <f>SUM(AV16:AV38)</f>
        <v>#REF!</v>
      </c>
      <c r="AW39" s="441"/>
    </row>
    <row r="40" spans="1:49" ht="14.25" customHeight="1">
      <c r="A40" s="59"/>
      <c r="B40" s="310"/>
      <c r="C40" s="310"/>
      <c r="D40" s="310"/>
      <c r="E40" s="310"/>
      <c r="F40" s="310"/>
      <c r="G40" s="310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G40" s="436"/>
      <c r="AH40" s="436"/>
      <c r="AI40" s="436"/>
      <c r="AJ40" s="483"/>
      <c r="AK40" s="485"/>
      <c r="AL40" s="483"/>
      <c r="AM40" s="483"/>
      <c r="AN40" s="436"/>
      <c r="AO40" s="436"/>
      <c r="AP40" s="436"/>
      <c r="AQ40" s="436"/>
      <c r="AR40" s="436"/>
      <c r="AS40" s="436"/>
      <c r="AT40" s="436"/>
      <c r="AU40" s="436"/>
      <c r="AV40" s="436"/>
      <c r="AW40" s="441"/>
    </row>
    <row r="41" spans="1:49" ht="14.25" customHeight="1">
      <c r="A41" s="59"/>
      <c r="B41" s="306" t="s">
        <v>619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G41" s="436"/>
      <c r="AH41" s="436"/>
      <c r="AI41" s="436"/>
      <c r="AJ41" s="524"/>
      <c r="AK41" s="514" t="s">
        <v>480</v>
      </c>
      <c r="AL41" s="447" t="s">
        <v>481</v>
      </c>
      <c r="AM41" s="447" t="s">
        <v>308</v>
      </c>
      <c r="AN41" s="436"/>
      <c r="AO41" s="436"/>
      <c r="AP41" s="436"/>
      <c r="AQ41" s="436"/>
      <c r="AR41" s="436"/>
      <c r="AS41" s="436"/>
      <c r="AT41" s="436"/>
      <c r="AU41" s="436"/>
      <c r="AV41" s="436"/>
      <c r="AW41" s="441"/>
    </row>
    <row r="42" spans="1:49" ht="14.25" customHeight="1">
      <c r="A42" s="59"/>
      <c r="B42" s="306"/>
      <c r="C42" s="306" t="s">
        <v>623</v>
      </c>
      <c r="D42" s="306"/>
      <c r="E42" s="306"/>
      <c r="F42" s="306"/>
      <c r="G42" s="1264" t="s">
        <v>622</v>
      </c>
      <c r="H42" s="1264"/>
      <c r="I42" s="1264"/>
      <c r="J42" s="1264"/>
      <c r="K42" s="1264"/>
      <c r="L42" s="149" t="s">
        <v>0</v>
      </c>
      <c r="M42" s="1193" t="s">
        <v>622</v>
      </c>
      <c r="N42" s="1193"/>
      <c r="O42" s="1193"/>
      <c r="P42" s="155" t="s">
        <v>0</v>
      </c>
      <c r="Q42" s="1193" t="s">
        <v>622</v>
      </c>
      <c r="R42" s="1193"/>
      <c r="S42" s="1193"/>
      <c r="T42" s="155" t="s">
        <v>0</v>
      </c>
      <c r="U42" s="1194" t="s">
        <v>622</v>
      </c>
      <c r="V42" s="1194"/>
      <c r="W42" s="1194"/>
      <c r="Y42" s="306" t="s">
        <v>0</v>
      </c>
      <c r="Z42" s="1271" t="s">
        <v>622</v>
      </c>
      <c r="AA42" s="1271"/>
      <c r="AB42" s="1271"/>
      <c r="AC42" s="1271"/>
      <c r="AD42" s="1271"/>
      <c r="AE42" s="306" t="s">
        <v>0</v>
      </c>
      <c r="AG42" s="436"/>
      <c r="AH42" s="436"/>
      <c r="AI42" s="1263" t="s">
        <v>309</v>
      </c>
      <c r="AJ42" s="1263"/>
      <c r="AK42" s="510">
        <v>-5237880</v>
      </c>
      <c r="AL42" s="485">
        <v>-610520</v>
      </c>
      <c r="AM42" s="512">
        <f>SUM(AK42:AL42)</f>
        <v>-5848400</v>
      </c>
      <c r="AN42" s="436"/>
      <c r="AO42" s="436"/>
      <c r="AP42" s="436"/>
      <c r="AQ42" s="436"/>
      <c r="AR42" s="436"/>
      <c r="AS42" s="436"/>
      <c r="AT42" s="436"/>
      <c r="AU42" s="436"/>
      <c r="AV42" s="436"/>
      <c r="AW42" s="441"/>
    </row>
    <row r="43" spans="1:49" ht="14.25" customHeight="1">
      <c r="A43" s="59"/>
      <c r="B43" s="306"/>
      <c r="C43" s="306" t="s">
        <v>443</v>
      </c>
      <c r="D43" s="306"/>
      <c r="E43" s="306"/>
      <c r="F43" s="306"/>
      <c r="G43" s="1273">
        <v>17244280</v>
      </c>
      <c r="H43" s="1273"/>
      <c r="I43" s="1273"/>
      <c r="J43" s="1273"/>
      <c r="K43" s="1273"/>
      <c r="L43" s="312" t="s">
        <v>444</v>
      </c>
      <c r="M43" s="1274">
        <v>166370</v>
      </c>
      <c r="N43" s="1274"/>
      <c r="O43" s="1274"/>
      <c r="P43" s="1274"/>
      <c r="Q43" s="1274"/>
      <c r="R43" s="1274"/>
      <c r="S43" s="313" t="s">
        <v>345</v>
      </c>
      <c r="T43" s="1251">
        <v>103.65</v>
      </c>
      <c r="U43" s="1251"/>
      <c r="V43" s="1251"/>
      <c r="W43" s="1251"/>
      <c r="X43" s="306" t="s">
        <v>442</v>
      </c>
      <c r="Y43" s="306" t="s">
        <v>445</v>
      </c>
      <c r="Z43" s="306" t="s">
        <v>93</v>
      </c>
      <c r="AA43" s="306"/>
      <c r="AB43" s="306"/>
      <c r="AC43" s="306"/>
      <c r="AD43" s="306"/>
      <c r="AE43" s="306"/>
      <c r="AG43" s="436"/>
      <c r="AH43" s="436"/>
      <c r="AI43" s="1262" t="s">
        <v>397</v>
      </c>
      <c r="AJ43" s="1262"/>
      <c r="AK43" s="510">
        <v>-668140</v>
      </c>
      <c r="AL43" s="483">
        <v>-573440</v>
      </c>
      <c r="AM43" s="512">
        <f>SUM(AK43:AL43)</f>
        <v>-1241580</v>
      </c>
      <c r="AN43" s="436"/>
      <c r="AO43" s="436"/>
      <c r="AP43" s="436"/>
      <c r="AQ43" s="436"/>
      <c r="AR43" s="436"/>
      <c r="AS43" s="436"/>
      <c r="AT43" s="436"/>
      <c r="AU43" s="436"/>
      <c r="AV43" s="436"/>
      <c r="AW43" s="441"/>
    </row>
    <row r="44" spans="1:49" ht="14.25" customHeight="1" thickBot="1">
      <c r="A44" s="59"/>
      <c r="B44" s="306"/>
      <c r="C44" s="306" t="s">
        <v>446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G44" s="436"/>
      <c r="AH44" s="436"/>
      <c r="AI44" s="1262" t="s">
        <v>310</v>
      </c>
      <c r="AJ44" s="1262"/>
      <c r="AK44" s="510">
        <v>-460830</v>
      </c>
      <c r="AL44" s="512">
        <v>-460830</v>
      </c>
      <c r="AM44" s="512">
        <f>SUM(AK44:AL44)</f>
        <v>-921660</v>
      </c>
      <c r="AN44" s="436"/>
      <c r="AO44" s="436"/>
      <c r="AP44" s="436"/>
      <c r="AQ44" s="436"/>
      <c r="AR44" s="436"/>
      <c r="AS44" s="436"/>
      <c r="AT44" s="436"/>
      <c r="AU44" s="436"/>
      <c r="AV44" s="436"/>
      <c r="AW44" s="441"/>
    </row>
    <row r="45" spans="1:49" ht="14.25" customHeight="1" thickBot="1">
      <c r="A45" s="59"/>
      <c r="B45" s="1272" t="s">
        <v>447</v>
      </c>
      <c r="C45" s="1269"/>
      <c r="D45" s="1269"/>
      <c r="E45" s="1269"/>
      <c r="F45" s="1269"/>
      <c r="G45" s="1269" t="s">
        <v>448</v>
      </c>
      <c r="H45" s="1269"/>
      <c r="I45" s="1269"/>
      <c r="J45" s="1269"/>
      <c r="K45" s="1269"/>
      <c r="L45" s="1269" t="s">
        <v>449</v>
      </c>
      <c r="M45" s="1269"/>
      <c r="N45" s="1269"/>
      <c r="O45" s="1269"/>
      <c r="P45" s="1269"/>
      <c r="Q45" s="1269" t="s">
        <v>450</v>
      </c>
      <c r="R45" s="1269"/>
      <c r="S45" s="1269"/>
      <c r="T45" s="1269"/>
      <c r="U45" s="1269"/>
      <c r="V45" s="1269" t="s">
        <v>451</v>
      </c>
      <c r="W45" s="1269"/>
      <c r="X45" s="1269"/>
      <c r="Y45" s="1269"/>
      <c r="Z45" s="1269"/>
      <c r="AA45" s="1269" t="s">
        <v>452</v>
      </c>
      <c r="AB45" s="1269"/>
      <c r="AC45" s="1269"/>
      <c r="AD45" s="1269"/>
      <c r="AE45" s="1270"/>
      <c r="AG45" s="436"/>
      <c r="AH45" s="436"/>
      <c r="AI45" s="1262" t="s">
        <v>311</v>
      </c>
      <c r="AJ45" s="1262"/>
      <c r="AK45" s="510">
        <v>-195000</v>
      </c>
      <c r="AL45" s="512">
        <v>-100000</v>
      </c>
      <c r="AM45" s="512">
        <f>SUM(AK45:AL45)</f>
        <v>-295000</v>
      </c>
      <c r="AN45" s="436"/>
      <c r="AO45" s="436"/>
      <c r="AP45" s="436"/>
      <c r="AQ45" s="436"/>
      <c r="AR45" s="436"/>
      <c r="AS45" s="436"/>
      <c r="AT45" s="436"/>
      <c r="AU45" s="436"/>
      <c r="AV45" s="436"/>
      <c r="AW45" s="441"/>
    </row>
    <row r="46" spans="1:49" ht="14.25" customHeight="1" thickTop="1">
      <c r="A46" s="59"/>
      <c r="B46" s="1241">
        <v>79.319999999999993</v>
      </c>
      <c r="C46" s="1242"/>
      <c r="D46" s="1242"/>
      <c r="E46" s="1242"/>
      <c r="F46" s="1242"/>
      <c r="G46" s="1247">
        <f>T43</f>
        <v>103.65</v>
      </c>
      <c r="H46" s="1248"/>
      <c r="I46" s="1248"/>
      <c r="J46" s="1248"/>
      <c r="K46" s="1249"/>
      <c r="L46" s="1265">
        <f>ROUND(B46*G46,-1)</f>
        <v>8220</v>
      </c>
      <c r="M46" s="1266"/>
      <c r="N46" s="1266"/>
      <c r="O46" s="1266"/>
      <c r="P46" s="1267"/>
      <c r="Q46" s="1246">
        <v>258</v>
      </c>
      <c r="R46" s="1246"/>
      <c r="S46" s="1246"/>
      <c r="T46" s="1246"/>
      <c r="U46" s="1246"/>
      <c r="V46" s="1233">
        <f>ROUND(L46*Q46,0)</f>
        <v>2120760</v>
      </c>
      <c r="W46" s="1234"/>
      <c r="X46" s="1234"/>
      <c r="Y46" s="1234"/>
      <c r="Z46" s="1234"/>
      <c r="AA46" s="1235"/>
      <c r="AB46" s="1235"/>
      <c r="AC46" s="1235"/>
      <c r="AD46" s="1235"/>
      <c r="AE46" s="1236"/>
      <c r="AG46" s="485"/>
      <c r="AH46" s="436"/>
      <c r="AI46" s="1268" t="s">
        <v>398</v>
      </c>
      <c r="AJ46" s="1268"/>
      <c r="AK46" s="525">
        <f>SUM(AK42:AK45)</f>
        <v>-6561850</v>
      </c>
      <c r="AL46" s="486">
        <f>SUM(AL42:AL45)</f>
        <v>-1744790</v>
      </c>
      <c r="AM46" s="486">
        <f>SUM(AM42:AM45)</f>
        <v>-8306640</v>
      </c>
      <c r="AN46" s="436"/>
      <c r="AO46" s="436"/>
      <c r="AP46" s="483"/>
      <c r="AQ46" s="436"/>
      <c r="AR46" s="436"/>
      <c r="AS46" s="436"/>
      <c r="AT46" s="436"/>
      <c r="AU46" s="436"/>
      <c r="AV46" s="436"/>
      <c r="AW46" s="441"/>
    </row>
    <row r="47" spans="1:49" ht="14.25" customHeight="1">
      <c r="A47" s="59"/>
      <c r="B47" s="1241">
        <v>92.54</v>
      </c>
      <c r="C47" s="1242"/>
      <c r="D47" s="1242"/>
      <c r="E47" s="1242"/>
      <c r="F47" s="1242"/>
      <c r="G47" s="1250"/>
      <c r="H47" s="1251"/>
      <c r="I47" s="1251"/>
      <c r="J47" s="1251"/>
      <c r="K47" s="1252"/>
      <c r="L47" s="1243">
        <f>ROUND(B47*G46,-1)</f>
        <v>9590</v>
      </c>
      <c r="M47" s="1244"/>
      <c r="N47" s="1244"/>
      <c r="O47" s="1244"/>
      <c r="P47" s="1245"/>
      <c r="Q47" s="1246">
        <v>196</v>
      </c>
      <c r="R47" s="1246"/>
      <c r="S47" s="1246"/>
      <c r="T47" s="1246"/>
      <c r="U47" s="1246"/>
      <c r="V47" s="1233">
        <f t="shared" ref="V47:V52" si="0">ROUND(L47*Q47,0)</f>
        <v>1879640</v>
      </c>
      <c r="W47" s="1234"/>
      <c r="X47" s="1234"/>
      <c r="Y47" s="1234"/>
      <c r="Z47" s="1234"/>
      <c r="AA47" s="1235"/>
      <c r="AB47" s="1235"/>
      <c r="AC47" s="1235"/>
      <c r="AD47" s="1235"/>
      <c r="AE47" s="1236"/>
      <c r="AG47" s="485"/>
      <c r="AH47" s="436"/>
      <c r="AI47" s="436"/>
      <c r="AJ47" s="436"/>
      <c r="AK47" s="510"/>
      <c r="AL47" s="436"/>
      <c r="AM47" s="512"/>
      <c r="AN47" s="436"/>
      <c r="AO47" s="436"/>
      <c r="AP47" s="436"/>
      <c r="AQ47" s="436"/>
      <c r="AR47" s="436"/>
      <c r="AS47" s="436"/>
      <c r="AT47" s="436"/>
      <c r="AU47" s="436"/>
      <c r="AV47" s="436"/>
      <c r="AW47" s="441"/>
    </row>
    <row r="48" spans="1:49" ht="14.25" customHeight="1">
      <c r="A48" s="59"/>
      <c r="B48" s="1241">
        <v>109.07</v>
      </c>
      <c r="C48" s="1242"/>
      <c r="D48" s="1242"/>
      <c r="E48" s="1242"/>
      <c r="F48" s="1242"/>
      <c r="G48" s="1250"/>
      <c r="H48" s="1251"/>
      <c r="I48" s="1251"/>
      <c r="J48" s="1251"/>
      <c r="K48" s="1252"/>
      <c r="L48" s="1243">
        <f>ROUND(B48*G46,-1)</f>
        <v>11310</v>
      </c>
      <c r="M48" s="1244"/>
      <c r="N48" s="1244"/>
      <c r="O48" s="1244"/>
      <c r="P48" s="1245"/>
      <c r="Q48" s="1246">
        <v>815</v>
      </c>
      <c r="R48" s="1246"/>
      <c r="S48" s="1246"/>
      <c r="T48" s="1246"/>
      <c r="U48" s="1246"/>
      <c r="V48" s="1233">
        <f t="shared" si="0"/>
        <v>9217650</v>
      </c>
      <c r="W48" s="1234"/>
      <c r="X48" s="1234"/>
      <c r="Y48" s="1234"/>
      <c r="Z48" s="1234"/>
      <c r="AA48" s="1235"/>
      <c r="AB48" s="1235"/>
      <c r="AC48" s="1235"/>
      <c r="AD48" s="1235"/>
      <c r="AE48" s="1236"/>
      <c r="AG48" s="485"/>
      <c r="AH48" s="436"/>
      <c r="AI48" s="436"/>
      <c r="AJ48" s="436"/>
      <c r="AK48" s="447"/>
      <c r="AL48" s="526" t="s">
        <v>482</v>
      </c>
      <c r="AM48" s="512">
        <v>2110190</v>
      </c>
      <c r="AN48" s="436"/>
      <c r="AO48" s="436"/>
      <c r="AP48" s="436"/>
      <c r="AQ48" s="436"/>
      <c r="AR48" s="436"/>
      <c r="AS48" s="436"/>
      <c r="AT48" s="436"/>
      <c r="AU48" s="436"/>
      <c r="AV48" s="436"/>
      <c r="AW48" s="441"/>
    </row>
    <row r="49" spans="1:49" ht="14.25" customHeight="1">
      <c r="A49" s="59"/>
      <c r="B49" s="1241">
        <v>128.9</v>
      </c>
      <c r="C49" s="1242"/>
      <c r="D49" s="1242"/>
      <c r="E49" s="1242"/>
      <c r="F49" s="1242"/>
      <c r="G49" s="1250"/>
      <c r="H49" s="1251"/>
      <c r="I49" s="1251"/>
      <c r="J49" s="1251"/>
      <c r="K49" s="1252"/>
      <c r="L49" s="1243">
        <f>ROUND(B49*G46,-1)</f>
        <v>13360</v>
      </c>
      <c r="M49" s="1244"/>
      <c r="N49" s="1244"/>
      <c r="O49" s="1244"/>
      <c r="P49" s="1245"/>
      <c r="Q49" s="1246">
        <v>68</v>
      </c>
      <c r="R49" s="1246"/>
      <c r="S49" s="1246"/>
      <c r="T49" s="1246"/>
      <c r="U49" s="1246"/>
      <c r="V49" s="1233">
        <f t="shared" si="0"/>
        <v>908480</v>
      </c>
      <c r="W49" s="1234"/>
      <c r="X49" s="1234"/>
      <c r="Y49" s="1234"/>
      <c r="Z49" s="1234"/>
      <c r="AA49" s="1235"/>
      <c r="AB49" s="1235"/>
      <c r="AC49" s="1235"/>
      <c r="AD49" s="1235"/>
      <c r="AE49" s="1236"/>
      <c r="AG49" s="485"/>
      <c r="AH49" s="436"/>
      <c r="AI49" s="436"/>
      <c r="AJ49" s="436"/>
      <c r="AK49" s="447"/>
      <c r="AL49" s="436"/>
      <c r="AM49" s="483"/>
      <c r="AN49" s="436"/>
      <c r="AO49" s="436"/>
      <c r="AP49" s="436"/>
      <c r="AQ49" s="436"/>
      <c r="AR49" s="436"/>
      <c r="AS49" s="436"/>
      <c r="AT49" s="436"/>
      <c r="AU49" s="436"/>
      <c r="AV49" s="436"/>
      <c r="AW49" s="441"/>
    </row>
    <row r="50" spans="1:49" ht="14.25" customHeight="1">
      <c r="A50" s="59"/>
      <c r="B50" s="1241">
        <v>158.63999999999999</v>
      </c>
      <c r="C50" s="1242"/>
      <c r="D50" s="1242"/>
      <c r="E50" s="1242"/>
      <c r="F50" s="1242"/>
      <c r="G50" s="1250"/>
      <c r="H50" s="1251"/>
      <c r="I50" s="1251"/>
      <c r="J50" s="1251"/>
      <c r="K50" s="1252"/>
      <c r="L50" s="1243">
        <f>ROUND(B50*G46,-1)</f>
        <v>16440</v>
      </c>
      <c r="M50" s="1244"/>
      <c r="N50" s="1244"/>
      <c r="O50" s="1244"/>
      <c r="P50" s="1245"/>
      <c r="Q50" s="1246">
        <v>102</v>
      </c>
      <c r="R50" s="1246"/>
      <c r="S50" s="1246"/>
      <c r="T50" s="1246"/>
      <c r="U50" s="1246"/>
      <c r="V50" s="1233">
        <f t="shared" si="0"/>
        <v>1676880</v>
      </c>
      <c r="W50" s="1234"/>
      <c r="X50" s="1234"/>
      <c r="Y50" s="1234"/>
      <c r="Z50" s="1234"/>
      <c r="AA50" s="1235"/>
      <c r="AB50" s="1235"/>
      <c r="AC50" s="1235"/>
      <c r="AD50" s="1235"/>
      <c r="AE50" s="1236"/>
      <c r="AG50" s="485"/>
      <c r="AH50" s="436"/>
      <c r="AI50" s="436"/>
      <c r="AJ50" s="512"/>
      <c r="AK50" s="447"/>
      <c r="AL50" s="436" t="s">
        <v>399</v>
      </c>
      <c r="AM50" s="527">
        <f>AM42-M23</f>
        <v>-20703710</v>
      </c>
      <c r="AN50" s="436"/>
      <c r="AO50" s="436"/>
      <c r="AP50" s="483"/>
      <c r="AQ50" s="436"/>
      <c r="AR50" s="436"/>
      <c r="AS50" s="436"/>
      <c r="AT50" s="436"/>
      <c r="AU50" s="436"/>
      <c r="AV50" s="436"/>
      <c r="AW50" s="441"/>
    </row>
    <row r="51" spans="1:49" ht="14.25" customHeight="1">
      <c r="A51" s="59"/>
      <c r="B51" s="1241">
        <v>188.39</v>
      </c>
      <c r="C51" s="1242"/>
      <c r="D51" s="1242"/>
      <c r="E51" s="1242"/>
      <c r="F51" s="1242"/>
      <c r="G51" s="1250"/>
      <c r="H51" s="1251"/>
      <c r="I51" s="1251"/>
      <c r="J51" s="1251"/>
      <c r="K51" s="1252"/>
      <c r="L51" s="1243">
        <f>ROUND(B51*G46,-1)</f>
        <v>19530</v>
      </c>
      <c r="M51" s="1244"/>
      <c r="N51" s="1244"/>
      <c r="O51" s="1244"/>
      <c r="P51" s="1245"/>
      <c r="Q51" s="1246">
        <v>34</v>
      </c>
      <c r="R51" s="1246"/>
      <c r="S51" s="1246"/>
      <c r="T51" s="1246"/>
      <c r="U51" s="1246"/>
      <c r="V51" s="1233">
        <f t="shared" si="0"/>
        <v>664020</v>
      </c>
      <c r="W51" s="1234"/>
      <c r="X51" s="1234"/>
      <c r="Y51" s="1234"/>
      <c r="Z51" s="1234"/>
      <c r="AA51" s="1235"/>
      <c r="AB51" s="1235"/>
      <c r="AC51" s="1235"/>
      <c r="AD51" s="1235"/>
      <c r="AE51" s="1236"/>
      <c r="AG51" s="485"/>
      <c r="AH51" s="436"/>
      <c r="AI51" s="436"/>
      <c r="AJ51" s="436"/>
      <c r="AK51" s="447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6"/>
    </row>
    <row r="52" spans="1:49" ht="14.25" customHeight="1" thickBot="1">
      <c r="A52" s="59"/>
      <c r="B52" s="1256">
        <v>221.44</v>
      </c>
      <c r="C52" s="1257"/>
      <c r="D52" s="1257"/>
      <c r="E52" s="1257"/>
      <c r="F52" s="1257"/>
      <c r="G52" s="1253"/>
      <c r="H52" s="1254"/>
      <c r="I52" s="1254"/>
      <c r="J52" s="1254"/>
      <c r="K52" s="1255"/>
      <c r="L52" s="1258">
        <f>ROUND(B52*G46,-1)</f>
        <v>22950</v>
      </c>
      <c r="M52" s="1259"/>
      <c r="N52" s="1259"/>
      <c r="O52" s="1259"/>
      <c r="P52" s="1260"/>
      <c r="Q52" s="1261">
        <v>34</v>
      </c>
      <c r="R52" s="1261"/>
      <c r="S52" s="1261"/>
      <c r="T52" s="1261"/>
      <c r="U52" s="1261"/>
      <c r="V52" s="1233">
        <f t="shared" si="0"/>
        <v>780300</v>
      </c>
      <c r="W52" s="1234"/>
      <c r="X52" s="1234"/>
      <c r="Y52" s="1234"/>
      <c r="Z52" s="1234"/>
      <c r="AA52" s="1235"/>
      <c r="AB52" s="1235"/>
      <c r="AC52" s="1235"/>
      <c r="AD52" s="1235"/>
      <c r="AE52" s="1236"/>
      <c r="AG52" s="436"/>
      <c r="AH52" s="436"/>
      <c r="AI52" s="436"/>
      <c r="AJ52" s="436"/>
      <c r="AK52" s="447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</row>
    <row r="53" spans="1:49" ht="14.25" customHeight="1" thickTop="1" thickBot="1">
      <c r="A53" s="59"/>
      <c r="B53" s="1166" t="s">
        <v>453</v>
      </c>
      <c r="C53" s="1167"/>
      <c r="D53" s="1167"/>
      <c r="E53" s="1167"/>
      <c r="F53" s="1167"/>
      <c r="G53" s="1167"/>
      <c r="H53" s="1167"/>
      <c r="I53" s="1167"/>
      <c r="J53" s="1167"/>
      <c r="K53" s="1167"/>
      <c r="L53" s="1167"/>
      <c r="M53" s="1167"/>
      <c r="N53" s="1167"/>
      <c r="O53" s="1167"/>
      <c r="P53" s="1167"/>
      <c r="Q53" s="1168">
        <f>SUM(Q46:Q52)</f>
        <v>1507</v>
      </c>
      <c r="R53" s="1168"/>
      <c r="S53" s="1168"/>
      <c r="T53" s="1168"/>
      <c r="U53" s="1168"/>
      <c r="V53" s="1169">
        <f>SUM(V46:V52)</f>
        <v>17247730</v>
      </c>
      <c r="W53" s="1167"/>
      <c r="X53" s="1167"/>
      <c r="Y53" s="1167"/>
      <c r="Z53" s="1167"/>
      <c r="AA53" s="1169">
        <f>V53-G43</f>
        <v>3450</v>
      </c>
      <c r="AB53" s="1167"/>
      <c r="AC53" s="1167"/>
      <c r="AD53" s="1167"/>
      <c r="AE53" s="1170"/>
      <c r="AG53" s="436"/>
      <c r="AH53" s="436"/>
      <c r="AI53" s="436"/>
      <c r="AJ53" s="436"/>
      <c r="AK53" s="447"/>
      <c r="AL53" s="436"/>
      <c r="AM53" s="436"/>
      <c r="AN53" s="436"/>
      <c r="AO53" s="436"/>
      <c r="AP53" s="483"/>
      <c r="AQ53" s="436"/>
      <c r="AR53" s="436"/>
      <c r="AS53" s="436"/>
      <c r="AT53" s="436"/>
      <c r="AU53" s="436"/>
      <c r="AV53" s="436"/>
    </row>
    <row r="54" spans="1:49" ht="15" customHeight="1">
      <c r="A54" s="59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G54" s="436"/>
      <c r="AH54" s="436"/>
      <c r="AI54" s="436"/>
      <c r="AJ54" s="436"/>
      <c r="AK54" s="447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</row>
    <row r="55" spans="1:49" ht="15" customHeight="1">
      <c r="B55" s="61"/>
      <c r="C55" s="61"/>
      <c r="D55" s="61"/>
      <c r="E55" s="61"/>
      <c r="F55" s="310"/>
      <c r="G55" s="310"/>
      <c r="H55" s="310"/>
      <c r="I55" s="132"/>
      <c r="J55" s="132"/>
      <c r="K55" s="132"/>
      <c r="L55" s="311"/>
      <c r="M55" s="311"/>
      <c r="N55" s="311"/>
      <c r="O55" s="311"/>
      <c r="P55" s="310"/>
      <c r="Q55" s="310"/>
      <c r="R55" s="310"/>
      <c r="S55" s="310"/>
      <c r="T55" s="314"/>
      <c r="U55" s="310"/>
      <c r="V55" s="310"/>
      <c r="W55" s="315"/>
      <c r="X55" s="315"/>
      <c r="Y55" s="315"/>
      <c r="Z55" s="315"/>
      <c r="AA55" s="434"/>
      <c r="AB55" s="310"/>
      <c r="AC55" s="310"/>
      <c r="AD55" s="310"/>
      <c r="AE55" s="310"/>
      <c r="AF55" s="5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</row>
    <row r="56" spans="1:49" ht="15" customHeight="1">
      <c r="AG56" s="436"/>
      <c r="AH56" s="436"/>
      <c r="AI56" s="436"/>
      <c r="AJ56" s="436"/>
      <c r="AK56" s="447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</row>
    <row r="57" spans="1:49" ht="15" customHeight="1">
      <c r="AG57" s="436"/>
      <c r="AH57" s="436"/>
      <c r="AI57" s="436"/>
      <c r="AJ57" s="436"/>
      <c r="AK57" s="447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</row>
    <row r="58" spans="1:49" ht="15" customHeight="1">
      <c r="AG58" s="436"/>
      <c r="AH58" s="436"/>
      <c r="AI58" s="436"/>
      <c r="AJ58" s="436"/>
      <c r="AK58" s="447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</row>
    <row r="59" spans="1:49" ht="15" customHeight="1">
      <c r="AG59" s="436"/>
      <c r="AH59" s="436"/>
      <c r="AI59" s="436"/>
      <c r="AJ59" s="436"/>
      <c r="AK59" s="447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</row>
    <row r="60" spans="1:49" ht="15" customHeight="1">
      <c r="AG60" s="436"/>
      <c r="AH60" s="436"/>
      <c r="AI60" s="436"/>
      <c r="AJ60" s="436"/>
      <c r="AK60" s="447"/>
      <c r="AL60" s="436"/>
      <c r="AM60" s="436"/>
      <c r="AN60" s="436"/>
      <c r="AO60" s="436"/>
      <c r="AP60" s="436"/>
      <c r="AQ60" s="436"/>
      <c r="AR60" s="436"/>
      <c r="AS60" s="436"/>
      <c r="AT60" s="436"/>
      <c r="AU60" s="436"/>
      <c r="AV60" s="436"/>
    </row>
    <row r="61" spans="1:49" ht="15" customHeight="1">
      <c r="AG61" s="436"/>
      <c r="AH61" s="436"/>
      <c r="AI61" s="436"/>
      <c r="AJ61" s="436"/>
      <c r="AK61" s="447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6"/>
    </row>
    <row r="62" spans="1:49" ht="15" customHeight="1">
      <c r="AG62" s="436"/>
      <c r="AH62" s="436"/>
      <c r="AI62" s="436"/>
      <c r="AJ62" s="436"/>
      <c r="AK62" s="447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/>
      <c r="AV62" s="436"/>
    </row>
    <row r="63" spans="1:49" ht="15" customHeight="1">
      <c r="AG63" s="436"/>
      <c r="AH63" s="436"/>
      <c r="AI63" s="436"/>
      <c r="AJ63" s="436"/>
      <c r="AK63" s="447"/>
      <c r="AL63" s="436"/>
      <c r="AM63" s="436"/>
      <c r="AN63" s="436"/>
      <c r="AO63" s="436"/>
      <c r="AP63" s="436"/>
      <c r="AQ63" s="436"/>
      <c r="AR63" s="436"/>
      <c r="AS63" s="436"/>
      <c r="AT63" s="436"/>
      <c r="AU63" s="436"/>
      <c r="AV63" s="436"/>
    </row>
    <row r="64" spans="1:49" ht="15" customHeight="1">
      <c r="AG64" s="436"/>
      <c r="AH64" s="436"/>
      <c r="AI64" s="436"/>
      <c r="AJ64" s="436"/>
      <c r="AK64" s="447"/>
      <c r="AL64" s="436"/>
      <c r="AM64" s="436"/>
      <c r="AN64" s="436"/>
      <c r="AO64" s="436"/>
      <c r="AP64" s="436"/>
      <c r="AQ64" s="436"/>
      <c r="AR64" s="436"/>
      <c r="AS64" s="436"/>
      <c r="AT64" s="436"/>
      <c r="AU64" s="436"/>
      <c r="AV64" s="436"/>
    </row>
    <row r="65" spans="33:48" ht="15" customHeight="1">
      <c r="AG65" s="436"/>
      <c r="AH65" s="436"/>
      <c r="AI65" s="436"/>
      <c r="AJ65" s="436"/>
      <c r="AK65" s="447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</row>
    <row r="66" spans="33:48" ht="15" customHeight="1">
      <c r="AG66" s="436"/>
      <c r="AH66" s="436"/>
      <c r="AI66" s="436"/>
      <c r="AJ66" s="436"/>
      <c r="AK66" s="447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</row>
    <row r="67" spans="33:48" ht="15" customHeight="1">
      <c r="AG67" s="436"/>
      <c r="AH67" s="436"/>
      <c r="AI67" s="436"/>
      <c r="AJ67" s="436"/>
      <c r="AK67" s="447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</row>
    <row r="68" spans="33:48" ht="15" customHeight="1">
      <c r="AG68" s="436"/>
      <c r="AH68" s="436"/>
      <c r="AI68" s="436"/>
      <c r="AJ68" s="436"/>
      <c r="AK68" s="447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</row>
    <row r="69" spans="33:48" ht="15" customHeight="1">
      <c r="AG69" s="436"/>
      <c r="AH69" s="436"/>
      <c r="AI69" s="436"/>
      <c r="AJ69" s="436"/>
      <c r="AK69" s="447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</row>
    <row r="70" spans="33:48" ht="15" customHeight="1">
      <c r="AG70" s="436"/>
      <c r="AH70" s="436"/>
      <c r="AI70" s="436"/>
      <c r="AJ70" s="436"/>
      <c r="AK70" s="447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</row>
    <row r="71" spans="33:48" ht="15" customHeight="1">
      <c r="AG71" s="436"/>
      <c r="AH71" s="436"/>
      <c r="AI71" s="436"/>
      <c r="AJ71" s="436"/>
      <c r="AK71" s="447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</row>
    <row r="72" spans="33:48" ht="15" customHeight="1">
      <c r="AG72" s="436"/>
      <c r="AH72" s="436"/>
      <c r="AI72" s="436"/>
      <c r="AJ72" s="436"/>
      <c r="AK72" s="447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</row>
    <row r="73" spans="33:48" ht="15" customHeight="1">
      <c r="AG73" s="436"/>
      <c r="AH73" s="436"/>
      <c r="AI73" s="436"/>
      <c r="AJ73" s="436"/>
      <c r="AK73" s="447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</row>
    <row r="74" spans="33:48" ht="15" customHeight="1">
      <c r="AG74" s="436"/>
      <c r="AH74" s="436"/>
      <c r="AI74" s="436"/>
      <c r="AJ74" s="436"/>
      <c r="AK74" s="447"/>
      <c r="AL74" s="436"/>
      <c r="AM74" s="436"/>
      <c r="AN74" s="436"/>
      <c r="AO74" s="436"/>
      <c r="AP74" s="436"/>
      <c r="AQ74" s="436"/>
      <c r="AR74" s="436"/>
      <c r="AS74" s="436"/>
      <c r="AT74" s="436"/>
      <c r="AU74" s="436"/>
      <c r="AV74" s="436"/>
    </row>
    <row r="75" spans="33:48" ht="15" customHeight="1">
      <c r="AG75" s="436"/>
      <c r="AH75" s="436"/>
      <c r="AI75" s="436"/>
      <c r="AJ75" s="436"/>
      <c r="AK75" s="447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</row>
    <row r="76" spans="33:48" ht="15" customHeight="1">
      <c r="AG76" s="436"/>
      <c r="AH76" s="436"/>
      <c r="AI76" s="436"/>
      <c r="AJ76" s="436"/>
      <c r="AK76" s="447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/>
      <c r="AV76" s="436"/>
    </row>
    <row r="77" spans="33:48" ht="15" customHeight="1">
      <c r="AG77" s="436"/>
      <c r="AH77" s="436"/>
      <c r="AI77" s="436"/>
      <c r="AJ77" s="436"/>
      <c r="AK77" s="447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</row>
    <row r="78" spans="33:48" ht="15" customHeight="1">
      <c r="AG78" s="436"/>
      <c r="AH78" s="436"/>
      <c r="AI78" s="436"/>
      <c r="AJ78" s="436"/>
      <c r="AK78" s="447"/>
      <c r="AL78" s="436"/>
      <c r="AM78" s="436"/>
      <c r="AN78" s="436"/>
      <c r="AO78" s="436"/>
      <c r="AP78" s="436"/>
      <c r="AQ78" s="436"/>
      <c r="AR78" s="436"/>
      <c r="AS78" s="436"/>
      <c r="AT78" s="436"/>
      <c r="AU78" s="436"/>
      <c r="AV78" s="436"/>
    </row>
    <row r="79" spans="33:48" ht="15" customHeight="1">
      <c r="AG79" s="436"/>
      <c r="AH79" s="436"/>
      <c r="AI79" s="436"/>
      <c r="AJ79" s="436"/>
      <c r="AK79" s="447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</row>
    <row r="80" spans="33:48" ht="15" customHeight="1">
      <c r="AG80" s="436"/>
      <c r="AH80" s="436"/>
      <c r="AI80" s="436"/>
      <c r="AJ80" s="436"/>
      <c r="AK80" s="447"/>
      <c r="AL80" s="436"/>
      <c r="AM80" s="436"/>
      <c r="AN80" s="436"/>
      <c r="AO80" s="436"/>
      <c r="AP80" s="436"/>
      <c r="AQ80" s="436"/>
      <c r="AR80" s="436"/>
      <c r="AS80" s="436"/>
      <c r="AT80" s="436"/>
      <c r="AU80" s="436"/>
      <c r="AV80" s="436"/>
    </row>
    <row r="81" spans="33:48" ht="15" customHeight="1">
      <c r="AG81" s="436"/>
      <c r="AH81" s="436"/>
      <c r="AI81" s="436"/>
      <c r="AJ81" s="436"/>
      <c r="AK81" s="447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</row>
    <row r="82" spans="33:48" ht="15" customHeight="1">
      <c r="AG82" s="436"/>
      <c r="AH82" s="436"/>
      <c r="AI82" s="436"/>
      <c r="AJ82" s="436"/>
      <c r="AK82" s="447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</row>
    <row r="83" spans="33:48" ht="15" customHeight="1">
      <c r="AG83" s="436"/>
      <c r="AH83" s="436"/>
      <c r="AI83" s="436"/>
      <c r="AJ83" s="436"/>
      <c r="AK83" s="447"/>
      <c r="AL83" s="436"/>
      <c r="AM83" s="436"/>
      <c r="AN83" s="436"/>
      <c r="AO83" s="436"/>
      <c r="AP83" s="436"/>
      <c r="AQ83" s="436"/>
      <c r="AR83" s="436"/>
      <c r="AS83" s="436"/>
      <c r="AT83" s="436"/>
      <c r="AU83" s="436"/>
      <c r="AV83" s="436"/>
    </row>
    <row r="84" spans="33:48" ht="15" customHeight="1">
      <c r="AG84" s="436"/>
      <c r="AH84" s="436"/>
      <c r="AI84" s="436"/>
      <c r="AJ84" s="436"/>
      <c r="AK84" s="447"/>
      <c r="AL84" s="436"/>
      <c r="AM84" s="436"/>
      <c r="AN84" s="436"/>
      <c r="AO84" s="436"/>
      <c r="AP84" s="436"/>
      <c r="AQ84" s="436"/>
      <c r="AR84" s="436"/>
      <c r="AS84" s="436"/>
      <c r="AT84" s="436"/>
      <c r="AU84" s="436"/>
      <c r="AV84" s="436"/>
    </row>
    <row r="85" spans="33:48" ht="15" customHeight="1">
      <c r="AG85" s="436"/>
      <c r="AH85" s="436"/>
      <c r="AI85" s="436"/>
      <c r="AJ85" s="436"/>
      <c r="AK85" s="447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</row>
    <row r="86" spans="33:48" ht="15" customHeight="1">
      <c r="AG86" s="436"/>
      <c r="AH86" s="436"/>
      <c r="AI86" s="436"/>
      <c r="AJ86" s="436"/>
      <c r="AK86" s="447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</row>
    <row r="87" spans="33:48" ht="15" customHeight="1">
      <c r="AG87" s="436"/>
      <c r="AH87" s="436"/>
      <c r="AI87" s="436"/>
      <c r="AJ87" s="436"/>
      <c r="AK87" s="447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</row>
    <row r="88" spans="33:48" ht="15" customHeight="1">
      <c r="AG88" s="436"/>
      <c r="AH88" s="436"/>
      <c r="AI88" s="436"/>
      <c r="AJ88" s="436"/>
      <c r="AK88" s="447"/>
      <c r="AL88" s="436"/>
      <c r="AM88" s="436"/>
      <c r="AN88" s="436"/>
      <c r="AO88" s="436"/>
      <c r="AP88" s="436"/>
      <c r="AQ88" s="436"/>
      <c r="AR88" s="436"/>
      <c r="AS88" s="436"/>
      <c r="AT88" s="436"/>
      <c r="AU88" s="436"/>
      <c r="AV88" s="436"/>
    </row>
    <row r="89" spans="33:48" ht="15" customHeight="1">
      <c r="AG89" s="436"/>
      <c r="AH89" s="436"/>
      <c r="AI89" s="436"/>
      <c r="AJ89" s="436"/>
      <c r="AK89" s="447"/>
      <c r="AL89" s="436"/>
      <c r="AM89" s="436"/>
      <c r="AN89" s="436"/>
      <c r="AO89" s="436"/>
      <c r="AP89" s="436"/>
      <c r="AQ89" s="436"/>
      <c r="AR89" s="436"/>
      <c r="AS89" s="436"/>
      <c r="AT89" s="436"/>
      <c r="AU89" s="436"/>
      <c r="AV89" s="436"/>
    </row>
    <row r="90" spans="33:48" ht="15" customHeight="1">
      <c r="AG90" s="436"/>
      <c r="AH90" s="436"/>
      <c r="AI90" s="436"/>
      <c r="AJ90" s="436"/>
      <c r="AK90" s="447"/>
      <c r="AL90" s="436"/>
      <c r="AM90" s="436"/>
      <c r="AN90" s="436"/>
      <c r="AO90" s="436"/>
      <c r="AP90" s="436"/>
      <c r="AQ90" s="436"/>
      <c r="AR90" s="436"/>
      <c r="AS90" s="436"/>
      <c r="AT90" s="436"/>
      <c r="AU90" s="436"/>
      <c r="AV90" s="436"/>
    </row>
    <row r="91" spans="33:48" ht="15" customHeight="1">
      <c r="AG91" s="436"/>
      <c r="AH91" s="436"/>
      <c r="AI91" s="436"/>
      <c r="AJ91" s="436"/>
      <c r="AK91" s="447"/>
      <c r="AL91" s="436"/>
      <c r="AM91" s="436"/>
      <c r="AN91" s="436"/>
      <c r="AO91" s="436"/>
      <c r="AP91" s="436"/>
      <c r="AQ91" s="436"/>
      <c r="AR91" s="436"/>
      <c r="AS91" s="436"/>
      <c r="AT91" s="436"/>
      <c r="AU91" s="436"/>
      <c r="AV91" s="436"/>
    </row>
    <row r="92" spans="33:48" ht="15" customHeight="1">
      <c r="AG92" s="436"/>
      <c r="AH92" s="436"/>
      <c r="AI92" s="436"/>
      <c r="AJ92" s="436"/>
      <c r="AK92" s="447"/>
      <c r="AL92" s="436"/>
      <c r="AM92" s="436"/>
      <c r="AN92" s="436"/>
      <c r="AO92" s="436"/>
      <c r="AP92" s="436"/>
      <c r="AQ92" s="436"/>
      <c r="AR92" s="436"/>
      <c r="AS92" s="436"/>
      <c r="AT92" s="436"/>
      <c r="AU92" s="436"/>
      <c r="AV92" s="436"/>
    </row>
    <row r="93" spans="33:48" ht="15" customHeight="1">
      <c r="AG93" s="436"/>
      <c r="AH93" s="436"/>
      <c r="AI93" s="436"/>
      <c r="AJ93" s="436"/>
      <c r="AK93" s="447"/>
      <c r="AL93" s="436"/>
      <c r="AM93" s="436"/>
      <c r="AN93" s="436"/>
      <c r="AO93" s="436"/>
      <c r="AP93" s="436"/>
      <c r="AQ93" s="436"/>
      <c r="AR93" s="436"/>
      <c r="AS93" s="436"/>
      <c r="AT93" s="436"/>
      <c r="AU93" s="436"/>
      <c r="AV93" s="436"/>
    </row>
    <row r="94" spans="33:48" ht="15" customHeight="1">
      <c r="AG94" s="436"/>
      <c r="AH94" s="436"/>
      <c r="AI94" s="436"/>
      <c r="AJ94" s="436"/>
      <c r="AK94" s="447"/>
      <c r="AL94" s="436"/>
      <c r="AM94" s="436"/>
      <c r="AN94" s="436"/>
      <c r="AO94" s="436"/>
      <c r="AP94" s="436"/>
      <c r="AQ94" s="436"/>
      <c r="AR94" s="436"/>
      <c r="AS94" s="436"/>
      <c r="AT94" s="436"/>
      <c r="AU94" s="436"/>
      <c r="AV94" s="436"/>
    </row>
    <row r="95" spans="33:48" ht="15" customHeight="1">
      <c r="AG95" s="436"/>
      <c r="AH95" s="436"/>
      <c r="AI95" s="436"/>
      <c r="AJ95" s="436"/>
      <c r="AK95" s="447"/>
      <c r="AL95" s="436"/>
      <c r="AM95" s="436"/>
      <c r="AN95" s="436"/>
      <c r="AO95" s="436"/>
      <c r="AP95" s="436"/>
      <c r="AQ95" s="436"/>
      <c r="AR95" s="436"/>
      <c r="AS95" s="436"/>
      <c r="AT95" s="436"/>
      <c r="AU95" s="436"/>
      <c r="AV95" s="436"/>
    </row>
    <row r="96" spans="33:48" ht="15" customHeight="1">
      <c r="AG96" s="436"/>
      <c r="AH96" s="436"/>
      <c r="AI96" s="436"/>
      <c r="AJ96" s="436"/>
      <c r="AK96" s="447"/>
      <c r="AL96" s="436"/>
      <c r="AM96" s="436"/>
      <c r="AN96" s="436"/>
      <c r="AO96" s="436"/>
      <c r="AP96" s="436"/>
      <c r="AQ96" s="436"/>
      <c r="AR96" s="436"/>
      <c r="AS96" s="436"/>
      <c r="AT96" s="436"/>
      <c r="AU96" s="436"/>
      <c r="AV96" s="436"/>
    </row>
    <row r="97" spans="33:48" ht="15" customHeight="1">
      <c r="AG97" s="436"/>
      <c r="AH97" s="436"/>
      <c r="AI97" s="436"/>
      <c r="AJ97" s="436"/>
      <c r="AK97" s="447"/>
      <c r="AL97" s="436"/>
      <c r="AM97" s="436"/>
      <c r="AN97" s="436"/>
      <c r="AO97" s="436"/>
      <c r="AP97" s="436"/>
      <c r="AQ97" s="436"/>
      <c r="AR97" s="436"/>
      <c r="AS97" s="436"/>
      <c r="AT97" s="436"/>
      <c r="AU97" s="436"/>
      <c r="AV97" s="436"/>
    </row>
    <row r="98" spans="33:48" ht="15" customHeight="1">
      <c r="AG98" s="436"/>
      <c r="AH98" s="436"/>
      <c r="AI98" s="436"/>
      <c r="AJ98" s="436"/>
      <c r="AK98" s="447"/>
      <c r="AL98" s="436"/>
      <c r="AM98" s="436"/>
      <c r="AN98" s="436"/>
      <c r="AO98" s="436"/>
      <c r="AP98" s="436"/>
      <c r="AQ98" s="436"/>
      <c r="AR98" s="436"/>
      <c r="AS98" s="436"/>
      <c r="AT98" s="436"/>
      <c r="AU98" s="436"/>
      <c r="AV98" s="436"/>
    </row>
    <row r="99" spans="33:48" ht="15" customHeight="1">
      <c r="AG99" s="436"/>
      <c r="AH99" s="436"/>
      <c r="AI99" s="436"/>
      <c r="AJ99" s="436"/>
      <c r="AK99" s="447"/>
      <c r="AL99" s="436"/>
      <c r="AM99" s="436"/>
      <c r="AN99" s="436"/>
      <c r="AO99" s="436"/>
      <c r="AP99" s="436"/>
      <c r="AQ99" s="436"/>
      <c r="AR99" s="436"/>
      <c r="AS99" s="436"/>
      <c r="AT99" s="436"/>
      <c r="AU99" s="436"/>
      <c r="AV99" s="436"/>
    </row>
    <row r="100" spans="33:48" ht="15" customHeight="1">
      <c r="AG100" s="436"/>
      <c r="AH100" s="436"/>
      <c r="AI100" s="436"/>
      <c r="AJ100" s="436"/>
      <c r="AK100" s="447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</row>
    <row r="101" spans="33:48" ht="15" customHeight="1">
      <c r="AG101" s="436"/>
      <c r="AH101" s="436"/>
      <c r="AI101" s="436"/>
      <c r="AJ101" s="436"/>
      <c r="AK101" s="447"/>
      <c r="AL101" s="436"/>
      <c r="AM101" s="436"/>
      <c r="AN101" s="436"/>
      <c r="AO101" s="436"/>
      <c r="AP101" s="436"/>
      <c r="AQ101" s="436"/>
      <c r="AR101" s="436"/>
      <c r="AS101" s="436"/>
      <c r="AT101" s="436"/>
      <c r="AU101" s="436"/>
      <c r="AV101" s="436"/>
    </row>
    <row r="102" spans="33:48" ht="15" customHeight="1">
      <c r="AG102" s="436"/>
      <c r="AH102" s="436"/>
      <c r="AI102" s="436"/>
      <c r="AJ102" s="436"/>
      <c r="AK102" s="447"/>
      <c r="AL102" s="436"/>
      <c r="AM102" s="436"/>
      <c r="AN102" s="436"/>
      <c r="AO102" s="436"/>
      <c r="AP102" s="436"/>
      <c r="AQ102" s="436"/>
      <c r="AR102" s="436"/>
      <c r="AS102" s="436"/>
      <c r="AT102" s="436"/>
      <c r="AU102" s="436"/>
      <c r="AV102" s="436"/>
    </row>
    <row r="103" spans="33:48" ht="15" customHeight="1">
      <c r="AG103" s="436"/>
      <c r="AH103" s="436"/>
      <c r="AI103" s="436"/>
      <c r="AJ103" s="436"/>
      <c r="AK103" s="447"/>
      <c r="AL103" s="436"/>
      <c r="AM103" s="436"/>
      <c r="AN103" s="436"/>
      <c r="AO103" s="436"/>
      <c r="AP103" s="436"/>
      <c r="AQ103" s="436"/>
      <c r="AR103" s="436"/>
      <c r="AS103" s="436"/>
      <c r="AT103" s="436"/>
      <c r="AU103" s="436"/>
      <c r="AV103" s="436"/>
    </row>
    <row r="104" spans="33:48" ht="15" customHeight="1">
      <c r="AG104" s="436"/>
      <c r="AH104" s="436"/>
      <c r="AI104" s="436"/>
      <c r="AJ104" s="436"/>
      <c r="AK104" s="447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436"/>
      <c r="AV104" s="436"/>
    </row>
    <row r="105" spans="33:48" ht="15" customHeight="1">
      <c r="AG105" s="436"/>
      <c r="AH105" s="436"/>
      <c r="AI105" s="436"/>
      <c r="AJ105" s="436"/>
      <c r="AK105" s="447"/>
      <c r="AL105" s="436"/>
      <c r="AM105" s="436"/>
      <c r="AN105" s="436"/>
      <c r="AO105" s="436"/>
      <c r="AP105" s="436"/>
      <c r="AQ105" s="436"/>
      <c r="AR105" s="436"/>
      <c r="AS105" s="436"/>
      <c r="AT105" s="436"/>
      <c r="AU105" s="436"/>
      <c r="AV105" s="436"/>
    </row>
    <row r="106" spans="33:48" ht="15" customHeight="1">
      <c r="AG106" s="436"/>
      <c r="AH106" s="436"/>
      <c r="AI106" s="436"/>
      <c r="AJ106" s="436"/>
      <c r="AK106" s="447"/>
      <c r="AL106" s="436"/>
      <c r="AM106" s="436"/>
      <c r="AN106" s="436"/>
      <c r="AO106" s="436"/>
      <c r="AP106" s="436"/>
      <c r="AQ106" s="436"/>
      <c r="AR106" s="436"/>
      <c r="AS106" s="436"/>
      <c r="AT106" s="436"/>
      <c r="AU106" s="436"/>
      <c r="AV106" s="436"/>
    </row>
    <row r="107" spans="33:48" ht="15" customHeight="1">
      <c r="AG107" s="436"/>
      <c r="AH107" s="436"/>
      <c r="AI107" s="436"/>
      <c r="AJ107" s="436"/>
      <c r="AK107" s="447"/>
      <c r="AL107" s="436"/>
      <c r="AM107" s="436"/>
      <c r="AN107" s="436"/>
      <c r="AO107" s="436"/>
      <c r="AP107" s="436"/>
      <c r="AQ107" s="436"/>
      <c r="AR107" s="436"/>
      <c r="AS107" s="436"/>
      <c r="AT107" s="436"/>
      <c r="AU107" s="436"/>
      <c r="AV107" s="436"/>
    </row>
    <row r="108" spans="33:48" ht="15" customHeight="1">
      <c r="AG108" s="436"/>
      <c r="AH108" s="436"/>
      <c r="AI108" s="436"/>
      <c r="AJ108" s="436"/>
      <c r="AK108" s="447"/>
      <c r="AL108" s="436"/>
      <c r="AM108" s="436"/>
      <c r="AN108" s="436"/>
      <c r="AO108" s="436"/>
      <c r="AP108" s="436"/>
      <c r="AQ108" s="436"/>
      <c r="AR108" s="436"/>
      <c r="AS108" s="436"/>
      <c r="AT108" s="436"/>
      <c r="AU108" s="436"/>
      <c r="AV108" s="436"/>
    </row>
    <row r="109" spans="33:48" ht="15" customHeight="1">
      <c r="AG109" s="436"/>
      <c r="AH109" s="436"/>
      <c r="AI109" s="436"/>
      <c r="AJ109" s="436"/>
      <c r="AK109" s="447"/>
      <c r="AL109" s="436"/>
      <c r="AM109" s="436"/>
      <c r="AN109" s="436"/>
      <c r="AO109" s="436"/>
      <c r="AP109" s="436"/>
      <c r="AQ109" s="436"/>
      <c r="AR109" s="436"/>
      <c r="AS109" s="436"/>
      <c r="AT109" s="436"/>
      <c r="AU109" s="436"/>
      <c r="AV109" s="436"/>
    </row>
    <row r="110" spans="33:48" ht="15" customHeight="1">
      <c r="AG110" s="436"/>
      <c r="AH110" s="436"/>
      <c r="AI110" s="436"/>
      <c r="AJ110" s="436"/>
      <c r="AK110" s="447"/>
      <c r="AL110" s="436"/>
      <c r="AM110" s="436"/>
      <c r="AN110" s="436"/>
      <c r="AO110" s="436"/>
      <c r="AP110" s="436"/>
      <c r="AQ110" s="436"/>
      <c r="AR110" s="436"/>
      <c r="AS110" s="436"/>
      <c r="AT110" s="436"/>
      <c r="AU110" s="436"/>
      <c r="AV110" s="436"/>
    </row>
    <row r="111" spans="33:48" ht="15" customHeight="1">
      <c r="AG111" s="436"/>
      <c r="AH111" s="436"/>
      <c r="AI111" s="436"/>
      <c r="AJ111" s="436"/>
      <c r="AK111" s="447"/>
      <c r="AL111" s="436"/>
      <c r="AM111" s="436"/>
      <c r="AN111" s="436"/>
      <c r="AO111" s="436"/>
      <c r="AP111" s="436"/>
      <c r="AQ111" s="436"/>
      <c r="AR111" s="436"/>
      <c r="AS111" s="436"/>
      <c r="AT111" s="436"/>
      <c r="AU111" s="436"/>
      <c r="AV111" s="436"/>
    </row>
    <row r="112" spans="33:48" ht="15" customHeight="1">
      <c r="AG112" s="436"/>
      <c r="AH112" s="436"/>
      <c r="AI112" s="436"/>
      <c r="AJ112" s="436"/>
      <c r="AK112" s="447"/>
      <c r="AL112" s="436"/>
      <c r="AM112" s="436"/>
      <c r="AN112" s="436"/>
      <c r="AO112" s="436"/>
      <c r="AP112" s="436"/>
      <c r="AQ112" s="436"/>
      <c r="AR112" s="436"/>
      <c r="AS112" s="436"/>
      <c r="AT112" s="436"/>
      <c r="AU112" s="436"/>
      <c r="AV112" s="436"/>
    </row>
    <row r="113" spans="33:48" ht="15" customHeight="1">
      <c r="AG113" s="436"/>
      <c r="AH113" s="436"/>
      <c r="AI113" s="436"/>
      <c r="AJ113" s="436"/>
      <c r="AK113" s="447"/>
      <c r="AL113" s="436"/>
      <c r="AM113" s="436"/>
      <c r="AN113" s="436"/>
      <c r="AO113" s="436"/>
      <c r="AP113" s="436"/>
      <c r="AQ113" s="436"/>
      <c r="AR113" s="436"/>
      <c r="AS113" s="436"/>
      <c r="AT113" s="436"/>
      <c r="AU113" s="436"/>
      <c r="AV113" s="436"/>
    </row>
    <row r="114" spans="33:48" ht="15" customHeight="1">
      <c r="AG114" s="436"/>
      <c r="AH114" s="436"/>
      <c r="AI114" s="436"/>
      <c r="AJ114" s="436"/>
      <c r="AK114" s="447"/>
      <c r="AL114" s="436"/>
      <c r="AM114" s="436"/>
      <c r="AN114" s="436"/>
      <c r="AO114" s="436"/>
      <c r="AP114" s="436"/>
      <c r="AQ114" s="436"/>
      <c r="AR114" s="436"/>
      <c r="AS114" s="436"/>
      <c r="AT114" s="436"/>
      <c r="AU114" s="436"/>
      <c r="AV114" s="436"/>
    </row>
    <row r="115" spans="33:48" ht="15" customHeight="1">
      <c r="AG115" s="436"/>
      <c r="AH115" s="436"/>
      <c r="AI115" s="436"/>
      <c r="AJ115" s="436"/>
      <c r="AK115" s="447"/>
      <c r="AL115" s="436"/>
      <c r="AM115" s="436"/>
      <c r="AN115" s="436"/>
      <c r="AO115" s="436"/>
      <c r="AP115" s="436"/>
      <c r="AQ115" s="436"/>
      <c r="AR115" s="436"/>
      <c r="AS115" s="436"/>
      <c r="AT115" s="436"/>
      <c r="AU115" s="436"/>
      <c r="AV115" s="436"/>
    </row>
    <row r="116" spans="33:48" ht="15" customHeight="1">
      <c r="AG116" s="436"/>
      <c r="AH116" s="436"/>
      <c r="AI116" s="436"/>
      <c r="AJ116" s="436"/>
      <c r="AK116" s="447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436"/>
      <c r="AV116" s="436"/>
    </row>
    <row r="117" spans="33:48" ht="15" customHeight="1">
      <c r="AG117" s="436"/>
      <c r="AH117" s="436"/>
      <c r="AI117" s="436"/>
      <c r="AJ117" s="436"/>
      <c r="AK117" s="447"/>
      <c r="AL117" s="436"/>
      <c r="AM117" s="436"/>
      <c r="AN117" s="436"/>
      <c r="AO117" s="436"/>
      <c r="AP117" s="436"/>
      <c r="AQ117" s="436"/>
      <c r="AR117" s="436"/>
      <c r="AS117" s="436"/>
      <c r="AT117" s="436"/>
      <c r="AU117" s="436"/>
      <c r="AV117" s="436"/>
    </row>
    <row r="118" spans="33:48" ht="15" customHeight="1">
      <c r="AG118" s="436"/>
      <c r="AH118" s="436"/>
      <c r="AI118" s="436"/>
      <c r="AJ118" s="436"/>
      <c r="AK118" s="447"/>
      <c r="AL118" s="436"/>
      <c r="AM118" s="436"/>
      <c r="AN118" s="436"/>
      <c r="AO118" s="436"/>
      <c r="AP118" s="436"/>
      <c r="AQ118" s="436"/>
      <c r="AR118" s="436"/>
      <c r="AS118" s="436"/>
      <c r="AT118" s="436"/>
      <c r="AU118" s="436"/>
      <c r="AV118" s="436"/>
    </row>
    <row r="119" spans="33:48" ht="15" customHeight="1">
      <c r="AG119" s="436"/>
      <c r="AH119" s="436"/>
      <c r="AI119" s="436"/>
      <c r="AJ119" s="436"/>
      <c r="AK119" s="447"/>
      <c r="AL119" s="436"/>
      <c r="AM119" s="436"/>
      <c r="AN119" s="436"/>
      <c r="AO119" s="436"/>
      <c r="AP119" s="436"/>
      <c r="AQ119" s="436"/>
      <c r="AR119" s="436"/>
      <c r="AS119" s="436"/>
      <c r="AT119" s="436"/>
      <c r="AU119" s="436"/>
      <c r="AV119" s="436"/>
    </row>
    <row r="120" spans="33:48" ht="15" customHeight="1">
      <c r="AG120" s="436"/>
      <c r="AH120" s="436"/>
      <c r="AI120" s="436"/>
      <c r="AJ120" s="436"/>
      <c r="AK120" s="447"/>
      <c r="AL120" s="436"/>
      <c r="AM120" s="436"/>
      <c r="AN120" s="436"/>
      <c r="AO120" s="436"/>
      <c r="AP120" s="436"/>
      <c r="AQ120" s="436"/>
      <c r="AR120" s="436"/>
      <c r="AS120" s="436"/>
      <c r="AT120" s="436"/>
      <c r="AU120" s="436"/>
      <c r="AV120" s="436"/>
    </row>
    <row r="121" spans="33:48" ht="15" customHeight="1">
      <c r="AG121" s="436"/>
      <c r="AH121" s="436"/>
      <c r="AI121" s="436"/>
      <c r="AJ121" s="436"/>
      <c r="AK121" s="447"/>
      <c r="AL121" s="436"/>
      <c r="AM121" s="436"/>
      <c r="AN121" s="436"/>
      <c r="AO121" s="436"/>
      <c r="AP121" s="436"/>
      <c r="AQ121" s="436"/>
      <c r="AR121" s="436"/>
      <c r="AS121" s="436"/>
      <c r="AT121" s="436"/>
      <c r="AU121" s="436"/>
      <c r="AV121" s="436"/>
    </row>
    <row r="122" spans="33:48" ht="15" customHeight="1">
      <c r="AG122" s="436"/>
      <c r="AH122" s="436"/>
      <c r="AI122" s="436"/>
      <c r="AJ122" s="436"/>
      <c r="AK122" s="447"/>
      <c r="AL122" s="436"/>
      <c r="AM122" s="436"/>
      <c r="AN122" s="436"/>
      <c r="AO122" s="436"/>
      <c r="AP122" s="436"/>
      <c r="AQ122" s="436"/>
      <c r="AR122" s="436"/>
      <c r="AS122" s="436"/>
      <c r="AT122" s="436"/>
      <c r="AU122" s="436"/>
      <c r="AV122" s="436"/>
    </row>
    <row r="123" spans="33:48" ht="15" customHeight="1">
      <c r="AG123" s="436"/>
      <c r="AH123" s="436"/>
      <c r="AI123" s="436"/>
      <c r="AJ123" s="436"/>
      <c r="AK123" s="447"/>
      <c r="AL123" s="436"/>
      <c r="AM123" s="436"/>
      <c r="AN123" s="436"/>
      <c r="AO123" s="436"/>
      <c r="AP123" s="436"/>
      <c r="AQ123" s="436"/>
      <c r="AR123" s="436"/>
      <c r="AS123" s="436"/>
      <c r="AT123" s="436"/>
      <c r="AU123" s="436"/>
      <c r="AV123" s="436"/>
    </row>
    <row r="124" spans="33:48" ht="15" customHeight="1">
      <c r="AG124" s="436"/>
      <c r="AH124" s="436"/>
      <c r="AI124" s="436"/>
      <c r="AJ124" s="436"/>
      <c r="AK124" s="447"/>
      <c r="AL124" s="436"/>
      <c r="AM124" s="436"/>
      <c r="AN124" s="436"/>
      <c r="AO124" s="436"/>
      <c r="AP124" s="436"/>
      <c r="AQ124" s="436"/>
      <c r="AR124" s="436"/>
      <c r="AS124" s="436"/>
      <c r="AT124" s="436"/>
      <c r="AU124" s="436"/>
      <c r="AV124" s="436"/>
    </row>
    <row r="125" spans="33:48" ht="15" customHeight="1">
      <c r="AG125" s="436"/>
      <c r="AH125" s="436"/>
      <c r="AI125" s="436"/>
      <c r="AJ125" s="436"/>
      <c r="AK125" s="447"/>
      <c r="AL125" s="436"/>
      <c r="AM125" s="436"/>
      <c r="AN125" s="436"/>
      <c r="AO125" s="436"/>
      <c r="AP125" s="436"/>
      <c r="AQ125" s="436"/>
      <c r="AR125" s="436"/>
      <c r="AS125" s="436"/>
      <c r="AT125" s="436"/>
      <c r="AU125" s="436"/>
      <c r="AV125" s="436"/>
    </row>
    <row r="126" spans="33:48" ht="15" customHeight="1">
      <c r="AG126" s="436"/>
      <c r="AH126" s="436"/>
      <c r="AI126" s="436"/>
      <c r="AJ126" s="436"/>
      <c r="AK126" s="447"/>
      <c r="AL126" s="436"/>
      <c r="AM126" s="436"/>
      <c r="AN126" s="436"/>
      <c r="AO126" s="436"/>
      <c r="AP126" s="436"/>
      <c r="AQ126" s="436"/>
      <c r="AR126" s="436"/>
      <c r="AS126" s="436"/>
      <c r="AT126" s="436"/>
      <c r="AU126" s="436"/>
      <c r="AV126" s="436"/>
    </row>
    <row r="127" spans="33:48" ht="15" customHeight="1">
      <c r="AG127" s="436"/>
      <c r="AH127" s="436"/>
      <c r="AI127" s="436"/>
      <c r="AJ127" s="436"/>
      <c r="AK127" s="447"/>
      <c r="AL127" s="436"/>
      <c r="AM127" s="436"/>
      <c r="AN127" s="436"/>
      <c r="AO127" s="436"/>
      <c r="AP127" s="436"/>
      <c r="AQ127" s="436"/>
      <c r="AR127" s="436"/>
      <c r="AS127" s="436"/>
      <c r="AT127" s="436"/>
      <c r="AU127" s="436"/>
      <c r="AV127" s="436"/>
    </row>
    <row r="128" spans="33:48" ht="15" customHeight="1">
      <c r="AG128" s="436"/>
      <c r="AH128" s="436"/>
      <c r="AI128" s="436"/>
      <c r="AJ128" s="436"/>
      <c r="AK128" s="447"/>
      <c r="AL128" s="436"/>
      <c r="AM128" s="436"/>
      <c r="AN128" s="436"/>
      <c r="AO128" s="436"/>
      <c r="AP128" s="436"/>
      <c r="AQ128" s="436"/>
      <c r="AR128" s="436"/>
      <c r="AS128" s="436"/>
      <c r="AT128" s="436"/>
      <c r="AU128" s="436"/>
      <c r="AV128" s="436"/>
    </row>
    <row r="129" spans="33:48" ht="15" customHeight="1">
      <c r="AG129" s="436"/>
      <c r="AH129" s="436"/>
      <c r="AI129" s="436"/>
      <c r="AJ129" s="436"/>
      <c r="AK129" s="447"/>
      <c r="AL129" s="436"/>
      <c r="AM129" s="436"/>
      <c r="AN129" s="436"/>
      <c r="AO129" s="436"/>
      <c r="AP129" s="436"/>
      <c r="AQ129" s="436"/>
      <c r="AR129" s="436"/>
      <c r="AS129" s="436"/>
      <c r="AT129" s="436"/>
      <c r="AU129" s="436"/>
      <c r="AV129" s="436"/>
    </row>
    <row r="130" spans="33:48" ht="15" customHeight="1">
      <c r="AG130" s="436"/>
      <c r="AH130" s="436"/>
      <c r="AI130" s="436"/>
      <c r="AJ130" s="436"/>
      <c r="AK130" s="447"/>
      <c r="AL130" s="436"/>
      <c r="AM130" s="436"/>
      <c r="AN130" s="436"/>
      <c r="AO130" s="436"/>
      <c r="AP130" s="436"/>
      <c r="AQ130" s="436"/>
      <c r="AR130" s="436"/>
      <c r="AS130" s="436"/>
      <c r="AT130" s="436"/>
      <c r="AU130" s="436"/>
      <c r="AV130" s="436"/>
    </row>
    <row r="131" spans="33:48" ht="15" customHeight="1">
      <c r="AG131" s="436"/>
      <c r="AH131" s="436"/>
      <c r="AI131" s="436"/>
      <c r="AJ131" s="436"/>
      <c r="AK131" s="447"/>
      <c r="AL131" s="436"/>
      <c r="AM131" s="436"/>
      <c r="AN131" s="436"/>
      <c r="AO131" s="436"/>
      <c r="AP131" s="436"/>
      <c r="AQ131" s="436"/>
      <c r="AR131" s="436"/>
      <c r="AS131" s="436"/>
      <c r="AT131" s="436"/>
      <c r="AU131" s="436"/>
      <c r="AV131" s="436"/>
    </row>
    <row r="132" spans="33:48" ht="15" customHeight="1">
      <c r="AG132" s="436"/>
      <c r="AH132" s="436"/>
      <c r="AI132" s="436"/>
      <c r="AJ132" s="436"/>
      <c r="AK132" s="447"/>
      <c r="AL132" s="436"/>
      <c r="AM132" s="436"/>
      <c r="AN132" s="436"/>
      <c r="AO132" s="436"/>
      <c r="AP132" s="436"/>
      <c r="AQ132" s="436"/>
      <c r="AR132" s="436"/>
      <c r="AS132" s="436"/>
      <c r="AT132" s="436"/>
      <c r="AU132" s="436"/>
      <c r="AV132" s="436"/>
    </row>
    <row r="133" spans="33:48" ht="15" customHeight="1">
      <c r="AG133" s="436"/>
      <c r="AH133" s="436"/>
      <c r="AI133" s="436"/>
      <c r="AJ133" s="436"/>
      <c r="AK133" s="447"/>
      <c r="AL133" s="436"/>
      <c r="AM133" s="436"/>
      <c r="AN133" s="436"/>
      <c r="AO133" s="436"/>
      <c r="AP133" s="436"/>
      <c r="AQ133" s="436"/>
      <c r="AR133" s="436"/>
      <c r="AS133" s="436"/>
      <c r="AT133" s="436"/>
      <c r="AU133" s="436"/>
      <c r="AV133" s="436"/>
    </row>
    <row r="134" spans="33:48" ht="15" customHeight="1">
      <c r="AG134" s="436"/>
      <c r="AH134" s="436"/>
      <c r="AI134" s="436"/>
      <c r="AJ134" s="436"/>
      <c r="AK134" s="447"/>
      <c r="AL134" s="436"/>
      <c r="AM134" s="436"/>
      <c r="AN134" s="436"/>
      <c r="AO134" s="436"/>
      <c r="AP134" s="436"/>
      <c r="AQ134" s="436"/>
      <c r="AR134" s="436"/>
      <c r="AS134" s="436"/>
      <c r="AT134" s="436"/>
      <c r="AU134" s="436"/>
      <c r="AV134" s="436"/>
    </row>
    <row r="135" spans="33:48" ht="15" customHeight="1">
      <c r="AG135" s="436"/>
      <c r="AH135" s="436"/>
      <c r="AI135" s="436"/>
      <c r="AJ135" s="436"/>
      <c r="AK135" s="447"/>
      <c r="AL135" s="436"/>
      <c r="AM135" s="436"/>
      <c r="AN135" s="436"/>
      <c r="AO135" s="436"/>
      <c r="AP135" s="436"/>
      <c r="AQ135" s="436"/>
      <c r="AR135" s="436"/>
      <c r="AS135" s="436"/>
      <c r="AT135" s="436"/>
      <c r="AU135" s="436"/>
      <c r="AV135" s="436"/>
    </row>
    <row r="136" spans="33:48" ht="15" customHeight="1">
      <c r="AG136" s="436"/>
      <c r="AH136" s="436"/>
      <c r="AI136" s="436"/>
      <c r="AJ136" s="436"/>
      <c r="AK136" s="447"/>
      <c r="AL136" s="436"/>
      <c r="AM136" s="436"/>
      <c r="AN136" s="436"/>
      <c r="AO136" s="436"/>
      <c r="AP136" s="436"/>
      <c r="AQ136" s="436"/>
      <c r="AR136" s="436"/>
      <c r="AS136" s="436"/>
      <c r="AT136" s="436"/>
      <c r="AU136" s="436"/>
      <c r="AV136" s="436"/>
    </row>
    <row r="137" spans="33:48" ht="15" customHeight="1">
      <c r="AG137" s="436"/>
      <c r="AH137" s="436"/>
      <c r="AI137" s="436"/>
      <c r="AJ137" s="436"/>
      <c r="AK137" s="447"/>
      <c r="AL137" s="436"/>
      <c r="AM137" s="436"/>
      <c r="AN137" s="436"/>
      <c r="AO137" s="436"/>
      <c r="AP137" s="436"/>
      <c r="AQ137" s="436"/>
      <c r="AR137" s="436"/>
      <c r="AS137" s="436"/>
      <c r="AT137" s="436"/>
      <c r="AU137" s="436"/>
      <c r="AV137" s="436"/>
    </row>
    <row r="138" spans="33:48" ht="15" customHeight="1">
      <c r="AG138" s="436"/>
      <c r="AH138" s="436"/>
      <c r="AI138" s="436"/>
      <c r="AJ138" s="436"/>
      <c r="AK138" s="447"/>
      <c r="AL138" s="436"/>
      <c r="AM138" s="436"/>
      <c r="AN138" s="436"/>
      <c r="AO138" s="436"/>
      <c r="AP138" s="436"/>
      <c r="AQ138" s="436"/>
      <c r="AR138" s="436"/>
      <c r="AS138" s="436"/>
      <c r="AT138" s="436"/>
      <c r="AU138" s="436"/>
      <c r="AV138" s="436"/>
    </row>
    <row r="139" spans="33:48" ht="15" customHeight="1">
      <c r="AG139" s="436"/>
      <c r="AH139" s="436"/>
      <c r="AI139" s="436"/>
      <c r="AJ139" s="436"/>
      <c r="AK139" s="447"/>
      <c r="AL139" s="436"/>
      <c r="AM139" s="436"/>
      <c r="AN139" s="436"/>
      <c r="AO139" s="436"/>
      <c r="AP139" s="436"/>
      <c r="AQ139" s="436"/>
      <c r="AR139" s="436"/>
      <c r="AS139" s="436"/>
      <c r="AT139" s="436"/>
      <c r="AU139" s="436"/>
      <c r="AV139" s="436"/>
    </row>
    <row r="140" spans="33:48" ht="15" customHeight="1">
      <c r="AG140" s="436"/>
      <c r="AH140" s="436"/>
      <c r="AI140" s="436"/>
      <c r="AJ140" s="436"/>
      <c r="AK140" s="447"/>
      <c r="AL140" s="436"/>
      <c r="AM140" s="436"/>
      <c r="AN140" s="436"/>
      <c r="AO140" s="436"/>
      <c r="AP140" s="436"/>
      <c r="AQ140" s="436"/>
      <c r="AR140" s="436"/>
      <c r="AS140" s="436"/>
      <c r="AT140" s="436"/>
      <c r="AU140" s="436"/>
      <c r="AV140" s="436"/>
    </row>
    <row r="141" spans="33:48" ht="15" customHeight="1">
      <c r="AG141" s="436"/>
      <c r="AH141" s="436"/>
      <c r="AI141" s="436"/>
      <c r="AJ141" s="436"/>
      <c r="AK141" s="447"/>
      <c r="AL141" s="436"/>
      <c r="AM141" s="436"/>
      <c r="AN141" s="436"/>
      <c r="AO141" s="436"/>
      <c r="AP141" s="436"/>
      <c r="AQ141" s="436"/>
      <c r="AR141" s="436"/>
      <c r="AS141" s="436"/>
      <c r="AT141" s="436"/>
      <c r="AU141" s="436"/>
      <c r="AV141" s="436"/>
    </row>
    <row r="142" spans="33:48" ht="15" customHeight="1">
      <c r="AG142" s="436"/>
      <c r="AH142" s="436"/>
      <c r="AI142" s="436"/>
      <c r="AJ142" s="436"/>
      <c r="AK142" s="447"/>
      <c r="AL142" s="436"/>
      <c r="AM142" s="436"/>
      <c r="AN142" s="436"/>
      <c r="AO142" s="436"/>
      <c r="AP142" s="436"/>
      <c r="AQ142" s="436"/>
      <c r="AR142" s="436"/>
      <c r="AS142" s="436"/>
      <c r="AT142" s="436"/>
      <c r="AU142" s="436"/>
      <c r="AV142" s="436"/>
    </row>
    <row r="143" spans="33:48" ht="15" customHeight="1">
      <c r="AG143" s="436"/>
      <c r="AH143" s="436"/>
      <c r="AI143" s="436"/>
      <c r="AJ143" s="436"/>
      <c r="AK143" s="447"/>
      <c r="AL143" s="436"/>
      <c r="AM143" s="436"/>
      <c r="AN143" s="436"/>
      <c r="AO143" s="436"/>
      <c r="AP143" s="436"/>
      <c r="AQ143" s="436"/>
      <c r="AR143" s="436"/>
      <c r="AS143" s="436"/>
      <c r="AT143" s="436"/>
      <c r="AU143" s="436"/>
      <c r="AV143" s="436"/>
    </row>
    <row r="144" spans="33:48" ht="15" customHeight="1">
      <c r="AG144" s="436"/>
      <c r="AH144" s="436"/>
      <c r="AI144" s="436"/>
      <c r="AJ144" s="436"/>
      <c r="AK144" s="447"/>
      <c r="AL144" s="436"/>
      <c r="AM144" s="436"/>
      <c r="AN144" s="436"/>
      <c r="AO144" s="436"/>
      <c r="AP144" s="436"/>
      <c r="AQ144" s="436"/>
      <c r="AR144" s="436"/>
      <c r="AS144" s="436"/>
      <c r="AT144" s="436"/>
      <c r="AU144" s="436"/>
      <c r="AV144" s="436"/>
    </row>
    <row r="145" spans="33:48" ht="15" customHeight="1">
      <c r="AG145" s="436"/>
      <c r="AH145" s="436"/>
      <c r="AI145" s="436"/>
      <c r="AJ145" s="436"/>
      <c r="AK145" s="447"/>
      <c r="AL145" s="436"/>
      <c r="AM145" s="436"/>
      <c r="AN145" s="436"/>
      <c r="AO145" s="436"/>
      <c r="AP145" s="436"/>
      <c r="AQ145" s="436"/>
      <c r="AR145" s="436"/>
      <c r="AS145" s="436"/>
      <c r="AT145" s="436"/>
      <c r="AU145" s="436"/>
      <c r="AV145" s="436"/>
    </row>
    <row r="146" spans="33:48" ht="15" customHeight="1">
      <c r="AG146" s="436"/>
      <c r="AH146" s="436"/>
      <c r="AI146" s="436"/>
      <c r="AJ146" s="436"/>
      <c r="AK146" s="447"/>
      <c r="AL146" s="436"/>
      <c r="AM146" s="436"/>
      <c r="AN146" s="436"/>
      <c r="AO146" s="436"/>
      <c r="AP146" s="436"/>
      <c r="AQ146" s="436"/>
      <c r="AR146" s="436"/>
      <c r="AS146" s="436"/>
      <c r="AT146" s="436"/>
      <c r="AU146" s="436"/>
      <c r="AV146" s="436"/>
    </row>
    <row r="147" spans="33:48" ht="15" customHeight="1">
      <c r="AG147" s="436"/>
      <c r="AH147" s="436"/>
      <c r="AI147" s="436"/>
      <c r="AJ147" s="436"/>
      <c r="AK147" s="447"/>
      <c r="AL147" s="436"/>
      <c r="AM147" s="436"/>
      <c r="AN147" s="436"/>
      <c r="AO147" s="436"/>
      <c r="AP147" s="436"/>
      <c r="AQ147" s="436"/>
      <c r="AR147" s="436"/>
      <c r="AS147" s="436"/>
      <c r="AT147" s="436"/>
      <c r="AU147" s="436"/>
      <c r="AV147" s="436"/>
    </row>
    <row r="148" spans="33:48" ht="15" customHeight="1">
      <c r="AG148" s="436"/>
      <c r="AH148" s="436"/>
      <c r="AI148" s="436"/>
      <c r="AJ148" s="436"/>
      <c r="AK148" s="447"/>
      <c r="AL148" s="436"/>
      <c r="AM148" s="436"/>
      <c r="AN148" s="436"/>
      <c r="AO148" s="436"/>
      <c r="AP148" s="436"/>
      <c r="AQ148" s="436"/>
      <c r="AR148" s="436"/>
      <c r="AS148" s="436"/>
      <c r="AT148" s="436"/>
      <c r="AU148" s="436"/>
      <c r="AV148" s="436"/>
    </row>
    <row r="149" spans="33:48" ht="15" customHeight="1">
      <c r="AG149" s="436"/>
      <c r="AH149" s="436"/>
      <c r="AI149" s="436"/>
      <c r="AJ149" s="436"/>
      <c r="AK149" s="447"/>
      <c r="AL149" s="436"/>
      <c r="AM149" s="436"/>
      <c r="AN149" s="436"/>
      <c r="AO149" s="436"/>
      <c r="AP149" s="436"/>
      <c r="AQ149" s="436"/>
      <c r="AR149" s="436"/>
      <c r="AS149" s="436"/>
      <c r="AT149" s="436"/>
      <c r="AU149" s="436"/>
      <c r="AV149" s="436"/>
    </row>
  </sheetData>
  <mergeCells count="214">
    <mergeCell ref="C35:G35"/>
    <mergeCell ref="H35:L35"/>
    <mergeCell ref="M35:Q35"/>
    <mergeCell ref="R35:AE35"/>
    <mergeCell ref="C36:G36"/>
    <mergeCell ref="H36:L36"/>
    <mergeCell ref="M36:Q36"/>
    <mergeCell ref="R36:AE36"/>
    <mergeCell ref="R28:AE28"/>
    <mergeCell ref="C28:G28"/>
    <mergeCell ref="R30:AE30"/>
    <mergeCell ref="C33:G33"/>
    <mergeCell ref="M33:Q33"/>
    <mergeCell ref="R33:AE33"/>
    <mergeCell ref="C32:G32"/>
    <mergeCell ref="M32:Q32"/>
    <mergeCell ref="H29:L29"/>
    <mergeCell ref="C31:G31"/>
    <mergeCell ref="M31:Q31"/>
    <mergeCell ref="R31:AE31"/>
    <mergeCell ref="R29:AE29"/>
    <mergeCell ref="H28:L28"/>
    <mergeCell ref="M29:Q29"/>
    <mergeCell ref="AA16:AE16"/>
    <mergeCell ref="K16:N16"/>
    <mergeCell ref="H21:L21"/>
    <mergeCell ref="M21:Q21"/>
    <mergeCell ref="R22:AE22"/>
    <mergeCell ref="M27:Q27"/>
    <mergeCell ref="R25:AE25"/>
    <mergeCell ref="H27:L27"/>
    <mergeCell ref="M25:Q25"/>
    <mergeCell ref="M26:Q26"/>
    <mergeCell ref="K17:N17"/>
    <mergeCell ref="O17:R17"/>
    <mergeCell ref="S17:V17"/>
    <mergeCell ref="W17:Z17"/>
    <mergeCell ref="AA17:AE17"/>
    <mergeCell ref="M22:Q22"/>
    <mergeCell ref="H23:L23"/>
    <mergeCell ref="H25:L25"/>
    <mergeCell ref="B16:F16"/>
    <mergeCell ref="S16:V16"/>
    <mergeCell ref="W16:Z16"/>
    <mergeCell ref="G16:J16"/>
    <mergeCell ref="B15:F15"/>
    <mergeCell ref="G15:J15"/>
    <mergeCell ref="N8:P8"/>
    <mergeCell ref="Q8:T8"/>
    <mergeCell ref="C29:G29"/>
    <mergeCell ref="M28:Q28"/>
    <mergeCell ref="H20:L20"/>
    <mergeCell ref="R24:AE24"/>
    <mergeCell ref="R23:AE23"/>
    <mergeCell ref="O16:R16"/>
    <mergeCell ref="R21:AE21"/>
    <mergeCell ref="M20:Q20"/>
    <mergeCell ref="R20:AE20"/>
    <mergeCell ref="M24:Q24"/>
    <mergeCell ref="B21:G21"/>
    <mergeCell ref="C25:G25"/>
    <mergeCell ref="C23:G23"/>
    <mergeCell ref="M23:Q23"/>
    <mergeCell ref="H22:L22"/>
    <mergeCell ref="H26:L26"/>
    <mergeCell ref="W15:Z15"/>
    <mergeCell ref="Y6:AA6"/>
    <mergeCell ref="Y7:AA7"/>
    <mergeCell ref="U7:X7"/>
    <mergeCell ref="S15:V15"/>
    <mergeCell ref="K15:N15"/>
    <mergeCell ref="AA15:AE15"/>
    <mergeCell ref="U9:X9"/>
    <mergeCell ref="U8:X8"/>
    <mergeCell ref="N9:P9"/>
    <mergeCell ref="Q9:T9"/>
    <mergeCell ref="O15:R15"/>
    <mergeCell ref="W12:AE12"/>
    <mergeCell ref="B45:F45"/>
    <mergeCell ref="Q45:U45"/>
    <mergeCell ref="V45:Z45"/>
    <mergeCell ref="G43:K43"/>
    <mergeCell ref="M43:R43"/>
    <mergeCell ref="T43:W43"/>
    <mergeCell ref="G45:K45"/>
    <mergeCell ref="AA47:AE47"/>
    <mergeCell ref="B51:F51"/>
    <mergeCell ref="L51:P51"/>
    <mergeCell ref="Q51:U51"/>
    <mergeCell ref="V51:Z51"/>
    <mergeCell ref="V50:Z50"/>
    <mergeCell ref="AA50:AE50"/>
    <mergeCell ref="AA48:AE48"/>
    <mergeCell ref="B47:F47"/>
    <mergeCell ref="L47:P47"/>
    <mergeCell ref="L45:P45"/>
    <mergeCell ref="B48:F48"/>
    <mergeCell ref="L48:P48"/>
    <mergeCell ref="Q48:U48"/>
    <mergeCell ref="V48:Z48"/>
    <mergeCell ref="V49:Z49"/>
    <mergeCell ref="AA49:AE49"/>
    <mergeCell ref="AI45:AJ45"/>
    <mergeCell ref="AI43:AJ43"/>
    <mergeCell ref="AI44:AJ44"/>
    <mergeCell ref="AI42:AJ42"/>
    <mergeCell ref="Q47:U47"/>
    <mergeCell ref="V47:Z47"/>
    <mergeCell ref="AA46:AE46"/>
    <mergeCell ref="G42:K42"/>
    <mergeCell ref="L46:P46"/>
    <mergeCell ref="AI46:AJ46"/>
    <mergeCell ref="Q46:U46"/>
    <mergeCell ref="V46:Z46"/>
    <mergeCell ref="AA45:AE45"/>
    <mergeCell ref="Z42:AD42"/>
    <mergeCell ref="B50:F50"/>
    <mergeCell ref="L50:P50"/>
    <mergeCell ref="Q50:U50"/>
    <mergeCell ref="B49:F49"/>
    <mergeCell ref="L49:P49"/>
    <mergeCell ref="Q49:U49"/>
    <mergeCell ref="G46:K52"/>
    <mergeCell ref="B52:F52"/>
    <mergeCell ref="B46:F46"/>
    <mergeCell ref="L52:P52"/>
    <mergeCell ref="Q52:U52"/>
    <mergeCell ref="V52:Z52"/>
    <mergeCell ref="AA52:AE52"/>
    <mergeCell ref="AA51:AE51"/>
    <mergeCell ref="R38:AE38"/>
    <mergeCell ref="R34:AE34"/>
    <mergeCell ref="M30:Q30"/>
    <mergeCell ref="H33:L33"/>
    <mergeCell ref="H32:L32"/>
    <mergeCell ref="R32:AE32"/>
    <mergeCell ref="M34:Q34"/>
    <mergeCell ref="H30:L30"/>
    <mergeCell ref="H38:L38"/>
    <mergeCell ref="M38:Q38"/>
    <mergeCell ref="H34:L34"/>
    <mergeCell ref="H37:L37"/>
    <mergeCell ref="AI15:AJ15"/>
    <mergeCell ref="AK15:AL15"/>
    <mergeCell ref="AS15:AU15"/>
    <mergeCell ref="Y2:AE2"/>
    <mergeCell ref="B4:T4"/>
    <mergeCell ref="U4:AE4"/>
    <mergeCell ref="B22:G22"/>
    <mergeCell ref="B39:G39"/>
    <mergeCell ref="H39:L39"/>
    <mergeCell ref="M39:Q39"/>
    <mergeCell ref="R39:AE39"/>
    <mergeCell ref="AS27:AU27"/>
    <mergeCell ref="AS26:AU26"/>
    <mergeCell ref="AS38:AU38"/>
    <mergeCell ref="C30:G30"/>
    <mergeCell ref="AS39:AU39"/>
    <mergeCell ref="C34:G34"/>
    <mergeCell ref="C37:G37"/>
    <mergeCell ref="M37:Q37"/>
    <mergeCell ref="R37:AE37"/>
    <mergeCell ref="B20:G20"/>
    <mergeCell ref="H31:L31"/>
    <mergeCell ref="C24:G24"/>
    <mergeCell ref="H24:L24"/>
    <mergeCell ref="AI4:AK4"/>
    <mergeCell ref="B5:E5"/>
    <mergeCell ref="F5:I5"/>
    <mergeCell ref="J5:M5"/>
    <mergeCell ref="N5:T5"/>
    <mergeCell ref="Y5:AE5"/>
    <mergeCell ref="B6:E10"/>
    <mergeCell ref="F6:I10"/>
    <mergeCell ref="J6:M10"/>
    <mergeCell ref="AB6:AE6"/>
    <mergeCell ref="AB7:AE8"/>
    <mergeCell ref="Y8:AA8"/>
    <mergeCell ref="AI8:AI12"/>
    <mergeCell ref="Y9:AA10"/>
    <mergeCell ref="AB9:AE10"/>
    <mergeCell ref="N10:P10"/>
    <mergeCell ref="Q10:T10"/>
    <mergeCell ref="U10:X10"/>
    <mergeCell ref="U5:X5"/>
    <mergeCell ref="N7:P7"/>
    <mergeCell ref="Q7:T7"/>
    <mergeCell ref="N6:P6"/>
    <mergeCell ref="Q6:T6"/>
    <mergeCell ref="U6:X6"/>
    <mergeCell ref="AV16:AV21"/>
    <mergeCell ref="B17:F17"/>
    <mergeCell ref="G17:J17"/>
    <mergeCell ref="B53:F53"/>
    <mergeCell ref="G53:K53"/>
    <mergeCell ref="L53:P53"/>
    <mergeCell ref="Q53:U53"/>
    <mergeCell ref="V53:Z53"/>
    <mergeCell ref="AA53:AE53"/>
    <mergeCell ref="AV22:AV26"/>
    <mergeCell ref="B23:B26"/>
    <mergeCell ref="C26:G26"/>
    <mergeCell ref="R26:AE26"/>
    <mergeCell ref="B27:G27"/>
    <mergeCell ref="B28:B38"/>
    <mergeCell ref="AS28:AU28"/>
    <mergeCell ref="AV30:AV31"/>
    <mergeCell ref="AS32:AU32"/>
    <mergeCell ref="AV33:AV34"/>
    <mergeCell ref="C38:G38"/>
    <mergeCell ref="AS21:AU21"/>
    <mergeCell ref="M42:O42"/>
    <mergeCell ref="Q42:S42"/>
    <mergeCell ref="U42:W42"/>
  </mergeCells>
  <phoneticPr fontId="2" type="noConversion"/>
  <printOptions horizontalCentered="1"/>
  <pageMargins left="0.19685039370078741" right="0.19685039370078741" top="0.36" bottom="0.23622047244094491" header="0.31496062992125984" footer="0.15748031496062992"/>
  <pageSetup paperSize="9" scale="98" orientation="portrait" r:id="rId1"/>
  <headerFooter>
    <oddFooter>&amp;C-7-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18</vt:i4>
      </vt:variant>
      <vt:variant>
        <vt:lpstr>이름이 지정된 범위</vt:lpstr>
      </vt:variant>
      <vt:variant>
        <vt:i4>4</vt:i4>
      </vt:variant>
    </vt:vector>
  </HeadingPairs>
  <TitlesOfParts>
    <vt:vector size="22" baseType="lpstr">
      <vt:lpstr>겉표지</vt:lpstr>
      <vt:lpstr>공지사항</vt:lpstr>
      <vt:lpstr>부과내역(부과총괄표)2페이지</vt:lpstr>
      <vt:lpstr>경비비, 청소비3페이지</vt:lpstr>
      <vt:lpstr>소독비, 승강기유지비,소방시설점검비4페이지</vt:lpstr>
      <vt:lpstr>수선유지비, 장기수선충당금5페이지</vt:lpstr>
      <vt:lpstr>위탁수수료, 화재보험료, 폐기물수수료, 대표회의운영비</vt:lpstr>
      <vt:lpstr>부과내역(수도 및 전기)7페이지</vt:lpstr>
      <vt:lpstr>부과내역(승강기전기료)8페이지</vt:lpstr>
      <vt:lpstr>부과내역서 (예금현황 관리외수입지출)9페이지</vt:lpstr>
      <vt:lpstr>부과내역서(수익기금4)10페이지</vt:lpstr>
      <vt:lpstr>승강기 사용료 변동사항</vt:lpstr>
      <vt:lpstr>매월소장님 보고(인쇄안함)</vt:lpstr>
      <vt:lpstr>미납집계표</vt:lpstr>
      <vt:lpstr>대표회의보고용(인쇄안함)</vt:lpstr>
      <vt:lpstr>인쇄안함-체납세대변경</vt:lpstr>
      <vt:lpstr>장충 이자조사표</vt:lpstr>
      <vt:lpstr>Sheet3</vt:lpstr>
      <vt:lpstr>겉표지!Print_Area</vt:lpstr>
      <vt:lpstr>'대표회의보고용(인쇄안함)'!Print_Area</vt:lpstr>
      <vt:lpstr>'부과내역(부과총괄표)2페이지'!Print_Area</vt:lpstr>
      <vt:lpstr>'부과내역(승강기전기료)8페이지'!Print_Area</vt:lpstr>
    </vt:vector>
  </TitlesOfParts>
  <Company>율산개발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 영</dc:creator>
  <cp:lastModifiedBy>SAMSUNG</cp:lastModifiedBy>
  <cp:lastPrinted>2018-08-17T05:37:41Z</cp:lastPrinted>
  <dcterms:created xsi:type="dcterms:W3CDTF">2001-07-14T05:50:53Z</dcterms:created>
  <dcterms:modified xsi:type="dcterms:W3CDTF">2018-08-17T05:55:26Z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31361600">
    <vt:lpwstr/>
  </property>
  <property fmtid="{D5CDD505-2E9C-101B-9397-08002B2CF9AE}" pid="72" name="IVID2C5812EC">
    <vt:lpwstr/>
  </property>
  <property fmtid="{D5CDD505-2E9C-101B-9397-08002B2CF9AE}" pid="73" name="IVID282A14CE">
    <vt:lpwstr/>
  </property>
  <property fmtid="{D5CDD505-2E9C-101B-9397-08002B2CF9AE}" pid="74" name="IVID1C6310DA">
    <vt:lpwstr/>
  </property>
  <property fmtid="{D5CDD505-2E9C-101B-9397-08002B2CF9AE}" pid="75" name="IVID103510E9">
    <vt:lpwstr/>
  </property>
  <property fmtid="{D5CDD505-2E9C-101B-9397-08002B2CF9AE}" pid="76" name="IVID20B971C1">
    <vt:lpwstr/>
  </property>
  <property fmtid="{D5CDD505-2E9C-101B-9397-08002B2CF9AE}" pid="77" name="IVID361214DA">
    <vt:lpwstr/>
  </property>
  <property fmtid="{D5CDD505-2E9C-101B-9397-08002B2CF9AE}" pid="78" name="IVID2C1E12D1">
    <vt:lpwstr/>
  </property>
  <property fmtid="{D5CDD505-2E9C-101B-9397-08002B2CF9AE}" pid="79" name="IVIDD7214ED">
    <vt:lpwstr/>
  </property>
  <property fmtid="{D5CDD505-2E9C-101B-9397-08002B2CF9AE}" pid="80" name="IVID325015E9">
    <vt:lpwstr/>
  </property>
  <property fmtid="{D5CDD505-2E9C-101B-9397-08002B2CF9AE}" pid="81" name="IVID10042A38">
    <vt:lpwstr/>
  </property>
  <property fmtid="{D5CDD505-2E9C-101B-9397-08002B2CF9AE}" pid="82" name="IVID107410FA">
    <vt:lpwstr/>
  </property>
  <property fmtid="{D5CDD505-2E9C-101B-9397-08002B2CF9AE}" pid="83" name="IVID332613CE">
    <vt:lpwstr/>
  </property>
  <property fmtid="{D5CDD505-2E9C-101B-9397-08002B2CF9AE}" pid="84" name="IVID95112FF">
    <vt:lpwstr/>
  </property>
  <property fmtid="{D5CDD505-2E9C-101B-9397-08002B2CF9AE}" pid="85" name="IVID1F4C07D1">
    <vt:lpwstr/>
  </property>
  <property fmtid="{D5CDD505-2E9C-101B-9397-08002B2CF9AE}" pid="86" name="IVIDA2712E7">
    <vt:lpwstr/>
  </property>
  <property fmtid="{D5CDD505-2E9C-101B-9397-08002B2CF9AE}" pid="87" name="IVID62415D6">
    <vt:lpwstr/>
  </property>
  <property fmtid="{D5CDD505-2E9C-101B-9397-08002B2CF9AE}" pid="88" name="IVID27641707">
    <vt:lpwstr/>
  </property>
  <property fmtid="{D5CDD505-2E9C-101B-9397-08002B2CF9AE}" pid="89" name="IVID193412D2">
    <vt:lpwstr/>
  </property>
  <property fmtid="{D5CDD505-2E9C-101B-9397-08002B2CF9AE}" pid="90" name="IVID304312E4">
    <vt:lpwstr/>
  </property>
  <property fmtid="{D5CDD505-2E9C-101B-9397-08002B2CF9AE}" pid="91" name="IVID133115E8">
    <vt:lpwstr/>
  </property>
  <property fmtid="{D5CDD505-2E9C-101B-9397-08002B2CF9AE}" pid="92" name="IVID263016DE">
    <vt:lpwstr/>
  </property>
  <property fmtid="{D5CDD505-2E9C-101B-9397-08002B2CF9AE}" pid="93" name="IVID83E14EA">
    <vt:lpwstr/>
  </property>
  <property fmtid="{D5CDD505-2E9C-101B-9397-08002B2CF9AE}" pid="94" name="IVID1CF41E48">
    <vt:lpwstr/>
  </property>
  <property fmtid="{D5CDD505-2E9C-101B-9397-08002B2CF9AE}" pid="95" name="IVID33A1CE0">
    <vt:lpwstr/>
  </property>
  <property fmtid="{D5CDD505-2E9C-101B-9397-08002B2CF9AE}" pid="96" name="IVID315A18FB">
    <vt:lpwstr/>
  </property>
  <property fmtid="{D5CDD505-2E9C-101B-9397-08002B2CF9AE}" pid="97" name="IVID114213D2">
    <vt:lpwstr/>
  </property>
  <property fmtid="{D5CDD505-2E9C-101B-9397-08002B2CF9AE}" pid="98" name="IVID393619EA">
    <vt:lpwstr/>
  </property>
  <property fmtid="{D5CDD505-2E9C-101B-9397-08002B2CF9AE}" pid="99" name="IVID18E93022">
    <vt:lpwstr/>
  </property>
  <property fmtid="{D5CDD505-2E9C-101B-9397-08002B2CF9AE}" pid="100" name="IVID242E11FA">
    <vt:lpwstr/>
  </property>
  <property fmtid="{D5CDD505-2E9C-101B-9397-08002B2CF9AE}" pid="101" name="IVID1E1811D7">
    <vt:lpwstr/>
  </property>
  <property fmtid="{D5CDD505-2E9C-101B-9397-08002B2CF9AE}" pid="102" name="IVID106810EF">
    <vt:lpwstr/>
  </property>
  <property fmtid="{D5CDD505-2E9C-101B-9397-08002B2CF9AE}" pid="103" name="IVIDEF02D15">
    <vt:lpwstr/>
  </property>
  <property fmtid="{D5CDD505-2E9C-101B-9397-08002B2CF9AE}" pid="104" name="IVID360E18DC">
    <vt:lpwstr/>
  </property>
  <property fmtid="{D5CDD505-2E9C-101B-9397-08002B2CF9AE}" pid="105" name="IVID366D16D2">
    <vt:lpwstr/>
  </property>
  <property fmtid="{D5CDD505-2E9C-101B-9397-08002B2CF9AE}" pid="106" name="IVID2A4814EC">
    <vt:lpwstr/>
  </property>
  <property fmtid="{D5CDD505-2E9C-101B-9397-08002B2CF9AE}" pid="107" name="IVID384310FC">
    <vt:lpwstr/>
  </property>
  <property fmtid="{D5CDD505-2E9C-101B-9397-08002B2CF9AE}" pid="108" name="IVID2C371601">
    <vt:lpwstr/>
  </property>
  <property fmtid="{D5CDD505-2E9C-101B-9397-08002B2CF9AE}" pid="109" name="IVID351C11F7">
    <vt:lpwstr/>
  </property>
  <property fmtid="{D5CDD505-2E9C-101B-9397-08002B2CF9AE}" pid="110" name="IVID55718D1">
    <vt:lpwstr/>
  </property>
  <property fmtid="{D5CDD505-2E9C-101B-9397-08002B2CF9AE}" pid="111" name="IVID203A15F7">
    <vt:lpwstr/>
  </property>
  <property fmtid="{D5CDD505-2E9C-101B-9397-08002B2CF9AE}" pid="112" name="IVID332614FC">
    <vt:lpwstr/>
  </property>
  <property fmtid="{D5CDD505-2E9C-101B-9397-08002B2CF9AE}" pid="113" name="IVID3E3D1302">
    <vt:lpwstr/>
  </property>
  <property fmtid="{D5CDD505-2E9C-101B-9397-08002B2CF9AE}" pid="114" name="IVID36003D1F">
    <vt:lpwstr/>
  </property>
  <property fmtid="{D5CDD505-2E9C-101B-9397-08002B2CF9AE}" pid="115" name="IVIDD1512F7">
    <vt:lpwstr/>
  </property>
  <property fmtid="{D5CDD505-2E9C-101B-9397-08002B2CF9AE}" pid="116" name="IVID3F5B1BD0">
    <vt:lpwstr/>
  </property>
  <property fmtid="{D5CDD505-2E9C-101B-9397-08002B2CF9AE}" pid="117" name="IVID322215DB">
    <vt:lpwstr/>
  </property>
</Properties>
</file>