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\Documents\관리비부과내역서\2022년\"/>
    </mc:Choice>
  </mc:AlternateContent>
  <xr:revisionPtr revIDLastSave="0" documentId="13_ncr:1_{778596B1-58BB-44A5-A0C9-92DA85C84F4E}" xr6:coauthVersionLast="47" xr6:coauthVersionMax="47" xr10:uidLastSave="{00000000-0000-0000-0000-000000000000}"/>
  <bookViews>
    <workbookView xWindow="-120" yWindow="-120" windowWidth="29040" windowHeight="15840" tabRatio="914" firstSheet="3" activeTab="5" xr2:uid="{00000000-000D-0000-FFFF-FFFF00000000}"/>
  </bookViews>
  <sheets>
    <sheet name="VXXXX" sheetId="1" state="hidden" r:id="rId1"/>
    <sheet name="겉표지" sheetId="2" r:id="rId2"/>
    <sheet name="부과내역(부과총괄표)2페이지" sheetId="4" r:id="rId3"/>
    <sheet name="경비비, 청소비3페이지" sheetId="5" r:id="rId4"/>
    <sheet name="소독비, 승강기유지비,소방시설점검비4페이지" sheetId="6" r:id="rId5"/>
    <sheet name="수선유지비, 장기수선충당금5페이지" sheetId="7" r:id="rId6"/>
    <sheet name="위탁수수료, 화재보험료, 폐기물수수료, 대표회의운영비" sheetId="8" r:id="rId7"/>
    <sheet name="부과내역(수도 및 전기)7페이지" sheetId="9" r:id="rId8"/>
    <sheet name="부과내역(승강기전기료)8페이지" sheetId="10" r:id="rId9"/>
    <sheet name="관리비차감, 일자리안정자금차감 9페이지" sheetId="21" r:id="rId10"/>
    <sheet name="부과내역서 (예금현황)10페이지" sheetId="11" r:id="rId11"/>
    <sheet name="부과내역서(관리외수익현황)11페이지" sheetId="20" r:id="rId12"/>
    <sheet name="부과내역서(수익기금4)12페이지" sheetId="12" r:id="rId13"/>
    <sheet name="승강기 사용료 변동사항" sheetId="13" r:id="rId14"/>
    <sheet name="매월소장님 보고(인쇄안함)" sheetId="14" r:id="rId15"/>
    <sheet name="미납집계표" sheetId="15" r:id="rId16"/>
    <sheet name="대표회의보고용(인쇄안함)" sheetId="16" r:id="rId17"/>
    <sheet name="인쇄안함-체납세대변경" sheetId="17" r:id="rId18"/>
    <sheet name="장충 이자조사표" sheetId="18" r:id="rId19"/>
    <sheet name="Sheet3" sheetId="19" r:id="rId20"/>
  </sheets>
  <externalReferences>
    <externalReference r:id="rId21"/>
  </externalReferences>
  <definedNames>
    <definedName name="_xlnm.Print_Area" localSheetId="1">겉표지!$A$1:$I$49</definedName>
    <definedName name="_xlnm.Print_Area" localSheetId="16">'대표회의보고용(인쇄안함)'!$A$1:$H$42</definedName>
    <definedName name="_xlnm.Print_Area" localSheetId="2">'부과내역(부과총괄표)2페이지'!$A$1:$N$57</definedName>
    <definedName name="_xlnm.Print_Area" localSheetId="8">'부과내역(승강기전기료)8페이지'!$A$1:$G$51</definedName>
  </definedNames>
  <calcPr calcId="181029"/>
</workbook>
</file>

<file path=xl/calcChain.xml><?xml version="1.0" encoding="utf-8"?>
<calcChain xmlns="http://schemas.openxmlformats.org/spreadsheetml/2006/main">
  <c r="P24" i="4" l="1"/>
  <c r="P27" i="4"/>
  <c r="N23" i="12"/>
  <c r="H39" i="20"/>
  <c r="M47" i="7"/>
  <c r="P6" i="7"/>
  <c r="G46" i="9"/>
  <c r="L30" i="20"/>
  <c r="E12" i="20"/>
  <c r="H20" i="7"/>
  <c r="H6" i="4"/>
  <c r="P19" i="7"/>
  <c r="E33" i="12" l="1"/>
  <c r="H21" i="20"/>
  <c r="L20" i="20"/>
  <c r="F5" i="12" l="1"/>
  <c r="M26" i="9"/>
  <c r="F4" i="12"/>
  <c r="F49" i="7"/>
  <c r="J6" i="9" l="1"/>
  <c r="AB6" i="9" s="1"/>
  <c r="M1" i="7"/>
  <c r="K33" i="12" l="1"/>
  <c r="K37" i="8" l="1"/>
  <c r="L37" i="20"/>
  <c r="H26" i="9"/>
  <c r="L32" i="20"/>
  <c r="J1294" i="16"/>
  <c r="G1294" i="16"/>
  <c r="J1293" i="16"/>
  <c r="G1293" i="16"/>
  <c r="E1291" i="16"/>
  <c r="D1291" i="16"/>
  <c r="J1290" i="16"/>
  <c r="G1290" i="16" s="1"/>
  <c r="J1289" i="16"/>
  <c r="G1289" i="16" s="1"/>
  <c r="J1288" i="16"/>
  <c r="G1288" i="16" s="1"/>
  <c r="J1287" i="16"/>
  <c r="G1287" i="16" s="1"/>
  <c r="J1286" i="16"/>
  <c r="G1286" i="16" s="1"/>
  <c r="E1285" i="16"/>
  <c r="D1285" i="16"/>
  <c r="J1284" i="16"/>
  <c r="G1284" i="16" s="1"/>
  <c r="J1283" i="16"/>
  <c r="G1283" i="16" s="1"/>
  <c r="J1282" i="16"/>
  <c r="G1282" i="16" s="1"/>
  <c r="J1281" i="16"/>
  <c r="G1281" i="16" s="1"/>
  <c r="J1280" i="16"/>
  <c r="G1280" i="16"/>
  <c r="J1279" i="16"/>
  <c r="G1279" i="16" s="1"/>
  <c r="J1278" i="16"/>
  <c r="G1278" i="16" s="1"/>
  <c r="J1277" i="16"/>
  <c r="G1277" i="16"/>
  <c r="J1276" i="16"/>
  <c r="G1276" i="16" s="1"/>
  <c r="J1275" i="16"/>
  <c r="G1275" i="16" s="1"/>
  <c r="J1274" i="16"/>
  <c r="G1274" i="16" s="1"/>
  <c r="J1273" i="16"/>
  <c r="G1273" i="16" s="1"/>
  <c r="J1272" i="16"/>
  <c r="G1272" i="16" s="1"/>
  <c r="J1271" i="16"/>
  <c r="G1271" i="16"/>
  <c r="J1270" i="16"/>
  <c r="G1270" i="16" s="1"/>
  <c r="J1269" i="16"/>
  <c r="G1269" i="16" s="1"/>
  <c r="J1268" i="16"/>
  <c r="G1268" i="16" s="1"/>
  <c r="E1292" i="16" l="1"/>
  <c r="E1295" i="16" s="1"/>
  <c r="D1292" i="16"/>
  <c r="D1295" i="16" s="1"/>
  <c r="J1291" i="16"/>
  <c r="G1291" i="16" s="1"/>
  <c r="J1285" i="16"/>
  <c r="G1285" i="16" s="1"/>
  <c r="J1292" i="16" l="1"/>
  <c r="J1295" i="16"/>
  <c r="G1292" i="16"/>
  <c r="G1295" i="16" s="1"/>
  <c r="D1252" i="16"/>
  <c r="J1261" i="16"/>
  <c r="G1261" i="16"/>
  <c r="J1260" i="16"/>
  <c r="G1260" i="16"/>
  <c r="E1258" i="16"/>
  <c r="D1258" i="16"/>
  <c r="J1257" i="16"/>
  <c r="G1257" i="16" s="1"/>
  <c r="J1256" i="16"/>
  <c r="G1256" i="16" s="1"/>
  <c r="J1255" i="16"/>
  <c r="G1255" i="16" s="1"/>
  <c r="J1254" i="16"/>
  <c r="G1254" i="16" s="1"/>
  <c r="J1253" i="16"/>
  <c r="G1253" i="16" s="1"/>
  <c r="E1252" i="16"/>
  <c r="J1251" i="16"/>
  <c r="G1251" i="16" s="1"/>
  <c r="J1250" i="16"/>
  <c r="G1250" i="16" s="1"/>
  <c r="J1249" i="16"/>
  <c r="G1249" i="16" s="1"/>
  <c r="J1248" i="16"/>
  <c r="G1248" i="16" s="1"/>
  <c r="J1247" i="16"/>
  <c r="G1247" i="16"/>
  <c r="J1246" i="16"/>
  <c r="G1246" i="16" s="1"/>
  <c r="J1245" i="16"/>
  <c r="G1245" i="16" s="1"/>
  <c r="J1244" i="16"/>
  <c r="G1244" i="16" s="1"/>
  <c r="J1243" i="16"/>
  <c r="G1243" i="16" s="1"/>
  <c r="J1242" i="16"/>
  <c r="G1242" i="16" s="1"/>
  <c r="J1241" i="16"/>
  <c r="G1241" i="16" s="1"/>
  <c r="J1240" i="16"/>
  <c r="G1240" i="16" s="1"/>
  <c r="J1239" i="16"/>
  <c r="G1239" i="16" s="1"/>
  <c r="J1238" i="16"/>
  <c r="G1238" i="16" s="1"/>
  <c r="J1237" i="16"/>
  <c r="G1237" i="16" s="1"/>
  <c r="J1236" i="16"/>
  <c r="G1236" i="16" s="1"/>
  <c r="J1235" i="16"/>
  <c r="G1235" i="16" s="1"/>
  <c r="F6" i="12"/>
  <c r="E1259" i="16" l="1"/>
  <c r="D1259" i="16"/>
  <c r="D1262" i="16" s="1"/>
  <c r="J1258" i="16"/>
  <c r="G1258" i="16" s="1"/>
  <c r="E1262" i="16"/>
  <c r="J1252" i="16"/>
  <c r="G1252" i="16" s="1"/>
  <c r="G1259" i="16" l="1"/>
  <c r="G1262" i="16" s="1"/>
  <c r="J1262" i="16"/>
  <c r="J1259" i="16"/>
  <c r="J1228" i="16" l="1"/>
  <c r="G1228" i="16"/>
  <c r="J1227" i="16"/>
  <c r="G1227" i="16"/>
  <c r="E1225" i="16"/>
  <c r="D1225" i="16"/>
  <c r="J1224" i="16"/>
  <c r="G1224" i="16" s="1"/>
  <c r="J1223" i="16"/>
  <c r="G1223" i="16" s="1"/>
  <c r="J1222" i="16"/>
  <c r="G1222" i="16" s="1"/>
  <c r="J1221" i="16"/>
  <c r="G1221" i="16" s="1"/>
  <c r="J1220" i="16"/>
  <c r="G1220" i="16" s="1"/>
  <c r="E1219" i="16"/>
  <c r="D1219" i="16"/>
  <c r="J1218" i="16"/>
  <c r="G1218" i="16" s="1"/>
  <c r="J1217" i="16"/>
  <c r="G1217" i="16" s="1"/>
  <c r="J1216" i="16"/>
  <c r="G1216" i="16" s="1"/>
  <c r="J1215" i="16"/>
  <c r="G1215" i="16" s="1"/>
  <c r="J1214" i="16"/>
  <c r="G1214" i="16"/>
  <c r="J1213" i="16"/>
  <c r="G1213" i="16" s="1"/>
  <c r="J1212" i="16"/>
  <c r="G1212" i="16" s="1"/>
  <c r="J1211" i="16"/>
  <c r="G1211" i="16" s="1"/>
  <c r="J1210" i="16"/>
  <c r="G1210" i="16" s="1"/>
  <c r="J1209" i="16"/>
  <c r="G1209" i="16" s="1"/>
  <c r="J1208" i="16"/>
  <c r="G1208" i="16" s="1"/>
  <c r="J1207" i="16"/>
  <c r="G1207" i="16" s="1"/>
  <c r="J1206" i="16"/>
  <c r="G1206" i="16" s="1"/>
  <c r="J1205" i="16"/>
  <c r="G1205" i="16" s="1"/>
  <c r="J1204" i="16"/>
  <c r="G1204" i="16" s="1"/>
  <c r="J1203" i="16"/>
  <c r="G1203" i="16" s="1"/>
  <c r="J1202" i="16"/>
  <c r="G1202" i="16" s="1"/>
  <c r="J1169" i="16"/>
  <c r="G1169" i="16" s="1"/>
  <c r="J1170" i="16"/>
  <c r="G1170" i="16" s="1"/>
  <c r="J1171" i="16"/>
  <c r="G1171" i="16" s="1"/>
  <c r="J1172" i="16"/>
  <c r="G1172" i="16" s="1"/>
  <c r="G1173" i="16"/>
  <c r="J1173" i="16"/>
  <c r="J1174" i="16"/>
  <c r="G1174" i="16" s="1"/>
  <c r="J1175" i="16"/>
  <c r="G1175" i="16" s="1"/>
  <c r="J1176" i="16"/>
  <c r="G1176" i="16" s="1"/>
  <c r="J1177" i="16"/>
  <c r="G1177" i="16" s="1"/>
  <c r="J1178" i="16"/>
  <c r="G1178" i="16" s="1"/>
  <c r="G1179" i="16"/>
  <c r="J1179" i="16"/>
  <c r="J1180" i="16"/>
  <c r="G1180" i="16" s="1"/>
  <c r="G1181" i="16"/>
  <c r="J1181" i="16"/>
  <c r="J1182" i="16"/>
  <c r="G1182" i="16" s="1"/>
  <c r="J1183" i="16"/>
  <c r="G1183" i="16" s="1"/>
  <c r="J1184" i="16"/>
  <c r="G1184" i="16" s="1"/>
  <c r="J1185" i="16"/>
  <c r="G1185" i="16" s="1"/>
  <c r="D1186" i="16"/>
  <c r="D1193" i="16" s="1"/>
  <c r="D1196" i="16" s="1"/>
  <c r="E1186" i="16"/>
  <c r="E1193" i="16" s="1"/>
  <c r="E1196" i="16" s="1"/>
  <c r="J1187" i="16"/>
  <c r="G1187" i="16" s="1"/>
  <c r="J1188" i="16"/>
  <c r="G1188" i="16" s="1"/>
  <c r="J1189" i="16"/>
  <c r="G1189" i="16" s="1"/>
  <c r="J1190" i="16"/>
  <c r="G1190" i="16" s="1"/>
  <c r="J1191" i="16"/>
  <c r="G1191" i="16" s="1"/>
  <c r="D1192" i="16"/>
  <c r="E1192" i="16"/>
  <c r="G1194" i="16"/>
  <c r="J1194" i="16"/>
  <c r="G1195" i="16"/>
  <c r="J1195" i="16"/>
  <c r="AA16" i="9"/>
  <c r="AA17" i="9"/>
  <c r="Q10" i="9"/>
  <c r="J1196" i="16" l="1"/>
  <c r="J1192" i="16"/>
  <c r="G1192" i="16" s="1"/>
  <c r="J1193" i="16"/>
  <c r="J1186" i="16"/>
  <c r="G1186" i="16" s="1"/>
  <c r="G1193" i="16" s="1"/>
  <c r="G1196" i="16" s="1"/>
  <c r="E1226" i="16"/>
  <c r="J1226" i="16" s="1"/>
  <c r="D1226" i="16"/>
  <c r="D1229" i="16" s="1"/>
  <c r="J1225" i="16"/>
  <c r="G1225" i="16" s="1"/>
  <c r="J1219" i="16"/>
  <c r="G1219" i="16" s="1"/>
  <c r="E1229" i="16" l="1"/>
  <c r="G1226" i="16"/>
  <c r="G1229" i="16" s="1"/>
  <c r="J1229" i="16"/>
  <c r="N17" i="12" l="1"/>
  <c r="J1162" i="16" l="1"/>
  <c r="G1162" i="16"/>
  <c r="J1161" i="16"/>
  <c r="G1161" i="16"/>
  <c r="E1159" i="16"/>
  <c r="D1159" i="16"/>
  <c r="J1158" i="16"/>
  <c r="G1158" i="16" s="1"/>
  <c r="J1157" i="16"/>
  <c r="G1157" i="16" s="1"/>
  <c r="J1156" i="16"/>
  <c r="G1156" i="16" s="1"/>
  <c r="J1155" i="16"/>
  <c r="G1155" i="16" s="1"/>
  <c r="J1154" i="16"/>
  <c r="G1154" i="16" s="1"/>
  <c r="E1153" i="16"/>
  <c r="D1153" i="16"/>
  <c r="J1152" i="16"/>
  <c r="G1152" i="16" s="1"/>
  <c r="J1151" i="16"/>
  <c r="G1151" i="16" s="1"/>
  <c r="J1150" i="16"/>
  <c r="G1150" i="16" s="1"/>
  <c r="J1149" i="16"/>
  <c r="G1149" i="16" s="1"/>
  <c r="J1148" i="16"/>
  <c r="G1148" i="16"/>
  <c r="J1147" i="16"/>
  <c r="G1147" i="16" s="1"/>
  <c r="J1146" i="16"/>
  <c r="G1146" i="16" s="1"/>
  <c r="J1145" i="16"/>
  <c r="G1145" i="16" s="1"/>
  <c r="J1144" i="16"/>
  <c r="G1144" i="16" s="1"/>
  <c r="J1143" i="16"/>
  <c r="G1143" i="16" s="1"/>
  <c r="J1142" i="16"/>
  <c r="G1142" i="16" s="1"/>
  <c r="J1141" i="16"/>
  <c r="G1141" i="16" s="1"/>
  <c r="J1140" i="16"/>
  <c r="G1140" i="16" s="1"/>
  <c r="J1139" i="16"/>
  <c r="G1139" i="16" s="1"/>
  <c r="J1138" i="16"/>
  <c r="G1138" i="16" s="1"/>
  <c r="J1137" i="16"/>
  <c r="G1137" i="16" s="1"/>
  <c r="J1136" i="16"/>
  <c r="G1136" i="16" s="1"/>
  <c r="E21" i="20"/>
  <c r="U10" i="9"/>
  <c r="AB9" i="9" l="1"/>
  <c r="E1160" i="16"/>
  <c r="E1163" i="16" s="1"/>
  <c r="D1160" i="16"/>
  <c r="D1163" i="16" s="1"/>
  <c r="J1159" i="16"/>
  <c r="G1159" i="16" s="1"/>
  <c r="J1153" i="16"/>
  <c r="G1153" i="16" s="1"/>
  <c r="J1132" i="16"/>
  <c r="J1130" i="16"/>
  <c r="G1130" i="16"/>
  <c r="J1129" i="16"/>
  <c r="G1129" i="16"/>
  <c r="E1127" i="16"/>
  <c r="D1127" i="16"/>
  <c r="J1126" i="16"/>
  <c r="G1126" i="16"/>
  <c r="J1125" i="16"/>
  <c r="G1125" i="16" s="1"/>
  <c r="J1124" i="16"/>
  <c r="G1124" i="16" s="1"/>
  <c r="J1123" i="16"/>
  <c r="G1123" i="16" s="1"/>
  <c r="J1122" i="16"/>
  <c r="G1122" i="16" s="1"/>
  <c r="E1121" i="16"/>
  <c r="D1121" i="16"/>
  <c r="J1120" i="16"/>
  <c r="G1120" i="16" s="1"/>
  <c r="J1119" i="16"/>
  <c r="G1119" i="16" s="1"/>
  <c r="J1118" i="16"/>
  <c r="G1118" i="16" s="1"/>
  <c r="J1117" i="16"/>
  <c r="G1117" i="16" s="1"/>
  <c r="J1116" i="16"/>
  <c r="G1116" i="16"/>
  <c r="J1115" i="16"/>
  <c r="G1115" i="16"/>
  <c r="J1114" i="16"/>
  <c r="G1114" i="16" s="1"/>
  <c r="J1113" i="16"/>
  <c r="G1113" i="16" s="1"/>
  <c r="J1112" i="16"/>
  <c r="G1112" i="16" s="1"/>
  <c r="J1111" i="16"/>
  <c r="G1111" i="16" s="1"/>
  <c r="J1110" i="16"/>
  <c r="G1110" i="16" s="1"/>
  <c r="J1109" i="16"/>
  <c r="G1109" i="16" s="1"/>
  <c r="J1108" i="16"/>
  <c r="G1108" i="16" s="1"/>
  <c r="J1107" i="16"/>
  <c r="G1107" i="16" s="1"/>
  <c r="J1106" i="16"/>
  <c r="G1106" i="16" s="1"/>
  <c r="J1105" i="16"/>
  <c r="G1105" i="16" s="1"/>
  <c r="J1104" i="16"/>
  <c r="G1104" i="16" s="1"/>
  <c r="J1163" i="16" l="1"/>
  <c r="E1128" i="16"/>
  <c r="J1160" i="16"/>
  <c r="G1160" i="16"/>
  <c r="G1163" i="16" s="1"/>
  <c r="D1128" i="16"/>
  <c r="D1131" i="16" s="1"/>
  <c r="J1127" i="16"/>
  <c r="G1127" i="16" s="1"/>
  <c r="E1131" i="16"/>
  <c r="J1131" i="16" s="1"/>
  <c r="J1121" i="16"/>
  <c r="G1121" i="16" s="1"/>
  <c r="J1128" i="16" l="1"/>
  <c r="G1128" i="16"/>
  <c r="G1131" i="16" s="1"/>
  <c r="J1099" i="16"/>
  <c r="J1097" i="16"/>
  <c r="G1097" i="16"/>
  <c r="J1096" i="16"/>
  <c r="G1096" i="16"/>
  <c r="E1094" i="16"/>
  <c r="D1094" i="16"/>
  <c r="J1093" i="16"/>
  <c r="G1093" i="16" s="1"/>
  <c r="J1092" i="16"/>
  <c r="G1092" i="16" s="1"/>
  <c r="J1091" i="16"/>
  <c r="G1091" i="16" s="1"/>
  <c r="J1090" i="16"/>
  <c r="G1090" i="16"/>
  <c r="J1089" i="16"/>
  <c r="G1089" i="16" s="1"/>
  <c r="E1088" i="16"/>
  <c r="D1088" i="16"/>
  <c r="J1087" i="16"/>
  <c r="G1087" i="16" s="1"/>
  <c r="J1086" i="16"/>
  <c r="G1086" i="16" s="1"/>
  <c r="J1085" i="16"/>
  <c r="G1085" i="16" s="1"/>
  <c r="J1084" i="16"/>
  <c r="G1084" i="16" s="1"/>
  <c r="J1083" i="16"/>
  <c r="G1083" i="16"/>
  <c r="J1082" i="16"/>
  <c r="G1082" i="16" s="1"/>
  <c r="J1081" i="16"/>
  <c r="G1081" i="16"/>
  <c r="J1080" i="16"/>
  <c r="G1080" i="16" s="1"/>
  <c r="J1079" i="16"/>
  <c r="G1079" i="16" s="1"/>
  <c r="J1078" i="16"/>
  <c r="G1078" i="16" s="1"/>
  <c r="J1077" i="16"/>
  <c r="G1077" i="16"/>
  <c r="J1076" i="16"/>
  <c r="G1076" i="16" s="1"/>
  <c r="J1075" i="16"/>
  <c r="G1075" i="16"/>
  <c r="J1074" i="16"/>
  <c r="G1074" i="16" s="1"/>
  <c r="J1073" i="16"/>
  <c r="G1073" i="16" s="1"/>
  <c r="J1072" i="16"/>
  <c r="G1072" i="16" s="1"/>
  <c r="J1071" i="16"/>
  <c r="G1071" i="16" s="1"/>
  <c r="E1095" i="16" l="1"/>
  <c r="D1095" i="16"/>
  <c r="D1098" i="16" s="1"/>
  <c r="J1094" i="16"/>
  <c r="G1094" i="16" s="1"/>
  <c r="E1098" i="16"/>
  <c r="J1098" i="16" s="1"/>
  <c r="J1095" i="16"/>
  <c r="J1088" i="16"/>
  <c r="G1088" i="16" s="1"/>
  <c r="L26" i="20"/>
  <c r="G1095" i="16" l="1"/>
  <c r="G1098" i="16" s="1"/>
  <c r="J1065" i="16" l="1"/>
  <c r="J1063" i="16"/>
  <c r="G1063" i="16"/>
  <c r="J1062" i="16"/>
  <c r="G1062" i="16"/>
  <c r="E1060" i="16"/>
  <c r="D1060" i="16"/>
  <c r="J1059" i="16"/>
  <c r="G1059" i="16"/>
  <c r="J1058" i="16"/>
  <c r="G1058" i="16" s="1"/>
  <c r="J1057" i="16"/>
  <c r="G1057" i="16" s="1"/>
  <c r="J1056" i="16"/>
  <c r="G1056" i="16" s="1"/>
  <c r="J1055" i="16"/>
  <c r="G1055" i="16" s="1"/>
  <c r="E1054" i="16"/>
  <c r="D1054" i="16"/>
  <c r="J1053" i="16"/>
  <c r="G1053" i="16" s="1"/>
  <c r="J1052" i="16"/>
  <c r="G1052" i="16"/>
  <c r="J1051" i="16"/>
  <c r="G1051" i="16"/>
  <c r="J1050" i="16"/>
  <c r="G1050" i="16" s="1"/>
  <c r="J1049" i="16"/>
  <c r="G1049" i="16"/>
  <c r="J1048" i="16"/>
  <c r="G1048" i="16" s="1"/>
  <c r="J1047" i="16"/>
  <c r="G1047" i="16" s="1"/>
  <c r="J1046" i="16"/>
  <c r="G1046" i="16" s="1"/>
  <c r="J1045" i="16"/>
  <c r="G1045" i="16" s="1"/>
  <c r="J1044" i="16"/>
  <c r="G1044" i="16" s="1"/>
  <c r="J1043" i="16"/>
  <c r="G1043" i="16" s="1"/>
  <c r="J1042" i="16"/>
  <c r="G1042" i="16" s="1"/>
  <c r="J1041" i="16"/>
  <c r="G1041" i="16" s="1"/>
  <c r="J1040" i="16"/>
  <c r="G1040" i="16" s="1"/>
  <c r="J1039" i="16"/>
  <c r="G1039" i="16" s="1"/>
  <c r="J1038" i="16"/>
  <c r="G1038" i="16" s="1"/>
  <c r="J1037" i="16"/>
  <c r="G1037" i="16" s="1"/>
  <c r="D1061" i="16" l="1"/>
  <c r="D1064" i="16" s="1"/>
  <c r="E1061" i="16"/>
  <c r="J1061" i="16" s="1"/>
  <c r="J1060" i="16"/>
  <c r="G1060" i="16" s="1"/>
  <c r="J1054" i="16"/>
  <c r="G1054" i="16" s="1"/>
  <c r="E1064" i="16" l="1"/>
  <c r="J1064" i="16" s="1"/>
  <c r="G1061" i="16"/>
  <c r="G1064" i="16" s="1"/>
  <c r="H12" i="20" l="1"/>
  <c r="G1030" i="16" l="1"/>
  <c r="G1029" i="16"/>
  <c r="J1032" i="16"/>
  <c r="J1030" i="16"/>
  <c r="J1029" i="16"/>
  <c r="E1027" i="16"/>
  <c r="D1027" i="16"/>
  <c r="J1026" i="16"/>
  <c r="G1026" i="16" s="1"/>
  <c r="J1025" i="16"/>
  <c r="G1025" i="16" s="1"/>
  <c r="J1024" i="16"/>
  <c r="G1024" i="16" s="1"/>
  <c r="J1023" i="16"/>
  <c r="G1023" i="16" s="1"/>
  <c r="J1022" i="16"/>
  <c r="G1022" i="16" s="1"/>
  <c r="E1021" i="16"/>
  <c r="D1021" i="16"/>
  <c r="J1020" i="16"/>
  <c r="G1020" i="16" s="1"/>
  <c r="J1019" i="16"/>
  <c r="G1019" i="16"/>
  <c r="J1018" i="16"/>
  <c r="G1018" i="16" s="1"/>
  <c r="M1017" i="16"/>
  <c r="J1017" i="16"/>
  <c r="G1017" i="16" s="1"/>
  <c r="J1016" i="16"/>
  <c r="G1016" i="16"/>
  <c r="J1015" i="16"/>
  <c r="G1015" i="16" s="1"/>
  <c r="J1014" i="16"/>
  <c r="G1014" i="16" s="1"/>
  <c r="J1013" i="16"/>
  <c r="G1013" i="16" s="1"/>
  <c r="M1012" i="16"/>
  <c r="J1012" i="16"/>
  <c r="G1012" i="16" s="1"/>
  <c r="J1011" i="16"/>
  <c r="G1011" i="16" s="1"/>
  <c r="J1010" i="16"/>
  <c r="G1010" i="16"/>
  <c r="J1009" i="16"/>
  <c r="G1009" i="16" s="1"/>
  <c r="M1008" i="16"/>
  <c r="J1008" i="16"/>
  <c r="G1008" i="16" s="1"/>
  <c r="J1007" i="16"/>
  <c r="G1007" i="16" s="1"/>
  <c r="O1006" i="16"/>
  <c r="J1006" i="16"/>
  <c r="G1006" i="16" s="1"/>
  <c r="J1005" i="16"/>
  <c r="G1005" i="16" s="1"/>
  <c r="J1004" i="16"/>
  <c r="G1004" i="16" s="1"/>
  <c r="H30" i="4"/>
  <c r="H29" i="4"/>
  <c r="H17" i="4"/>
  <c r="H18" i="4"/>
  <c r="H19" i="4"/>
  <c r="E1028" i="16" l="1"/>
  <c r="E1031" i="16" s="1"/>
  <c r="D1028" i="16"/>
  <c r="D1031" i="16" s="1"/>
  <c r="J1027" i="16"/>
  <c r="G1027" i="16" s="1"/>
  <c r="J1021" i="16"/>
  <c r="G1021" i="16" s="1"/>
  <c r="M984" i="16"/>
  <c r="M979" i="16"/>
  <c r="M975" i="16"/>
  <c r="O973" i="16"/>
  <c r="J996" i="16"/>
  <c r="J997" i="16"/>
  <c r="J999" i="16"/>
  <c r="E994" i="16"/>
  <c r="D994" i="16"/>
  <c r="J993" i="16"/>
  <c r="G993" i="16" s="1"/>
  <c r="J992" i="16"/>
  <c r="G992" i="16" s="1"/>
  <c r="J991" i="16"/>
  <c r="G991" i="16" s="1"/>
  <c r="J990" i="16"/>
  <c r="G990" i="16" s="1"/>
  <c r="J989" i="16"/>
  <c r="G989" i="16" s="1"/>
  <c r="E988" i="16"/>
  <c r="D988" i="16"/>
  <c r="D995" i="16" s="1"/>
  <c r="D998" i="16" s="1"/>
  <c r="J987" i="16"/>
  <c r="G987" i="16" s="1"/>
  <c r="J986" i="16"/>
  <c r="G986" i="16" s="1"/>
  <c r="J985" i="16"/>
  <c r="G985" i="16" s="1"/>
  <c r="J984" i="16"/>
  <c r="G984" i="16" s="1"/>
  <c r="J983" i="16"/>
  <c r="G983" i="16"/>
  <c r="J982" i="16"/>
  <c r="G982" i="16" s="1"/>
  <c r="J981" i="16"/>
  <c r="G981" i="16" s="1"/>
  <c r="J980" i="16"/>
  <c r="G980" i="16" s="1"/>
  <c r="J979" i="16"/>
  <c r="G979" i="16" s="1"/>
  <c r="J978" i="16"/>
  <c r="G978" i="16" s="1"/>
  <c r="J977" i="16"/>
  <c r="G977" i="16" s="1"/>
  <c r="J976" i="16"/>
  <c r="G976" i="16" s="1"/>
  <c r="J975" i="16"/>
  <c r="G975" i="16" s="1"/>
  <c r="J974" i="16"/>
  <c r="G974" i="16" s="1"/>
  <c r="J973" i="16"/>
  <c r="G973" i="16" s="1"/>
  <c r="J972" i="16"/>
  <c r="G972" i="16" s="1"/>
  <c r="J971" i="16"/>
  <c r="G971" i="16" s="1"/>
  <c r="E995" i="16" l="1"/>
  <c r="J995" i="16"/>
  <c r="E998" i="16"/>
  <c r="J998" i="16" s="1"/>
  <c r="J1031" i="16"/>
  <c r="J1028" i="16"/>
  <c r="G1028" i="16"/>
  <c r="G1031" i="16" s="1"/>
  <c r="J994" i="16"/>
  <c r="G994" i="16" s="1"/>
  <c r="J988" i="16"/>
  <c r="G988" i="16" s="1"/>
  <c r="G995" i="16" s="1"/>
  <c r="G998" i="16" s="1"/>
  <c r="N29" i="4" l="1"/>
  <c r="N30" i="4"/>
  <c r="E10" i="21"/>
  <c r="E11" i="21"/>
  <c r="E12" i="21"/>
  <c r="E13" i="21"/>
  <c r="E14" i="21"/>
  <c r="E15" i="21"/>
  <c r="E9" i="21"/>
  <c r="C33" i="21"/>
  <c r="G24" i="21"/>
  <c r="C16" i="21"/>
  <c r="A7" i="21"/>
  <c r="G7" i="21" s="1"/>
  <c r="H15" i="21" l="1"/>
  <c r="H14" i="21"/>
  <c r="H13" i="21"/>
  <c r="H12" i="21"/>
  <c r="H11" i="21"/>
  <c r="H10" i="21"/>
  <c r="H9" i="21"/>
  <c r="D26" i="21"/>
  <c r="E27" i="21" l="1"/>
  <c r="H27" i="21" s="1"/>
  <c r="E29" i="21"/>
  <c r="H29" i="21" s="1"/>
  <c r="E31" i="21"/>
  <c r="H31" i="21" s="1"/>
  <c r="E26" i="21"/>
  <c r="H26" i="21" s="1"/>
  <c r="E28" i="21"/>
  <c r="H28" i="21" s="1"/>
  <c r="E30" i="21"/>
  <c r="H30" i="21" s="1"/>
  <c r="E32" i="21"/>
  <c r="H32" i="21" s="1"/>
  <c r="H16" i="21"/>
  <c r="N16" i="21" s="1"/>
  <c r="E965" i="16"/>
  <c r="D965" i="16"/>
  <c r="J964" i="16"/>
  <c r="G964" i="16" s="1"/>
  <c r="J963" i="16"/>
  <c r="G963" i="16" s="1"/>
  <c r="J962" i="16"/>
  <c r="G962" i="16" s="1"/>
  <c r="J961" i="16"/>
  <c r="G961" i="16" s="1"/>
  <c r="J960" i="16"/>
  <c r="G960" i="16" s="1"/>
  <c r="E959" i="16"/>
  <c r="D959" i="16"/>
  <c r="J958" i="16"/>
  <c r="G958" i="16" s="1"/>
  <c r="J957" i="16"/>
  <c r="G957" i="16" s="1"/>
  <c r="J956" i="16"/>
  <c r="G956" i="16" s="1"/>
  <c r="J955" i="16"/>
  <c r="G955" i="16" s="1"/>
  <c r="J954" i="16"/>
  <c r="G954" i="16"/>
  <c r="J953" i="16"/>
  <c r="G953" i="16" s="1"/>
  <c r="J952" i="16"/>
  <c r="G952" i="16" s="1"/>
  <c r="J951" i="16"/>
  <c r="G951" i="16" s="1"/>
  <c r="J950" i="16"/>
  <c r="G950" i="16" s="1"/>
  <c r="J949" i="16"/>
  <c r="G949" i="16" s="1"/>
  <c r="J948" i="16"/>
  <c r="G948" i="16" s="1"/>
  <c r="J947" i="16"/>
  <c r="G947" i="16" s="1"/>
  <c r="J946" i="16"/>
  <c r="G946" i="16" s="1"/>
  <c r="J945" i="16"/>
  <c r="G945" i="16" s="1"/>
  <c r="J944" i="16"/>
  <c r="G944" i="16" s="1"/>
  <c r="J943" i="16"/>
  <c r="G943" i="16" s="1"/>
  <c r="J942" i="16"/>
  <c r="G942" i="16" s="1"/>
  <c r="H33" i="21" l="1"/>
  <c r="N33" i="21" s="1"/>
  <c r="E966" i="16"/>
  <c r="D966" i="16"/>
  <c r="J965" i="16"/>
  <c r="G965" i="16" s="1"/>
  <c r="J959" i="16"/>
  <c r="G959" i="16" s="1"/>
  <c r="E934" i="16"/>
  <c r="E935" i="16" s="1"/>
  <c r="D934" i="16"/>
  <c r="J933" i="16"/>
  <c r="G933" i="16" s="1"/>
  <c r="J932" i="16"/>
  <c r="G932" i="16" s="1"/>
  <c r="J931" i="16"/>
  <c r="G931" i="16" s="1"/>
  <c r="J930" i="16"/>
  <c r="G930" i="16" s="1"/>
  <c r="J929" i="16"/>
  <c r="G929" i="16" s="1"/>
  <c r="E928" i="16"/>
  <c r="D928" i="16"/>
  <c r="J927" i="16"/>
  <c r="G927" i="16" s="1"/>
  <c r="J926" i="16"/>
  <c r="G926" i="16" s="1"/>
  <c r="J925" i="16"/>
  <c r="G925" i="16" s="1"/>
  <c r="J924" i="16"/>
  <c r="G924" i="16" s="1"/>
  <c r="J923" i="16"/>
  <c r="G923" i="16"/>
  <c r="J922" i="16"/>
  <c r="G922" i="16" s="1"/>
  <c r="J921" i="16"/>
  <c r="G921" i="16" s="1"/>
  <c r="J920" i="16"/>
  <c r="G920" i="16"/>
  <c r="J919" i="16"/>
  <c r="G919" i="16"/>
  <c r="J918" i="16"/>
  <c r="G918" i="16" s="1"/>
  <c r="J917" i="16"/>
  <c r="G917" i="16" s="1"/>
  <c r="J916" i="16"/>
  <c r="G916" i="16"/>
  <c r="J915" i="16"/>
  <c r="G915" i="16" s="1"/>
  <c r="J914" i="16"/>
  <c r="G914" i="16"/>
  <c r="J913" i="16"/>
  <c r="G913" i="16" s="1"/>
  <c r="J912" i="16"/>
  <c r="G912" i="16" s="1"/>
  <c r="J911" i="16"/>
  <c r="G911" i="16" s="1"/>
  <c r="D935" i="16" l="1"/>
  <c r="J935" i="16" s="1"/>
  <c r="G935" i="16" s="1"/>
  <c r="J966" i="16"/>
  <c r="G966" i="16" s="1"/>
  <c r="J934" i="16"/>
  <c r="G934" i="16" s="1"/>
  <c r="J928" i="16"/>
  <c r="G928" i="16" s="1"/>
  <c r="E905" i="16"/>
  <c r="D905" i="16"/>
  <c r="J904" i="16"/>
  <c r="G904" i="16" s="1"/>
  <c r="J903" i="16"/>
  <c r="G903" i="16" s="1"/>
  <c r="J902" i="16"/>
  <c r="G902" i="16" s="1"/>
  <c r="J901" i="16"/>
  <c r="G901" i="16" s="1"/>
  <c r="J900" i="16"/>
  <c r="G900" i="16" s="1"/>
  <c r="E899" i="16"/>
  <c r="D899" i="16"/>
  <c r="J898" i="16"/>
  <c r="G898" i="16" s="1"/>
  <c r="J897" i="16"/>
  <c r="G897" i="16" s="1"/>
  <c r="J896" i="16"/>
  <c r="G896" i="16" s="1"/>
  <c r="J895" i="16"/>
  <c r="G895" i="16" s="1"/>
  <c r="J894" i="16"/>
  <c r="G894" i="16"/>
  <c r="J893" i="16"/>
  <c r="G893" i="16" s="1"/>
  <c r="J892" i="16"/>
  <c r="G892" i="16" s="1"/>
  <c r="J891" i="16"/>
  <c r="G891" i="16" s="1"/>
  <c r="J890" i="16"/>
  <c r="G890" i="16" s="1"/>
  <c r="J889" i="16"/>
  <c r="G889" i="16" s="1"/>
  <c r="J888" i="16"/>
  <c r="G888" i="16" s="1"/>
  <c r="J887" i="16"/>
  <c r="G887" i="16" s="1"/>
  <c r="J886" i="16"/>
  <c r="G886" i="16" s="1"/>
  <c r="J885" i="16"/>
  <c r="G885" i="16" s="1"/>
  <c r="J884" i="16"/>
  <c r="G884" i="16" s="1"/>
  <c r="J883" i="16"/>
  <c r="G883" i="16" s="1"/>
  <c r="J882" i="16"/>
  <c r="G882" i="16" s="1"/>
  <c r="M46" i="7"/>
  <c r="M48" i="7" s="1"/>
  <c r="E906" i="16" l="1"/>
  <c r="D906" i="16"/>
  <c r="J905" i="16"/>
  <c r="G905" i="16" s="1"/>
  <c r="J899" i="16"/>
  <c r="G899" i="16" s="1"/>
  <c r="L15" i="20"/>
  <c r="J906" i="16" l="1"/>
  <c r="G906" i="16" s="1"/>
  <c r="E875" i="16"/>
  <c r="D875" i="16"/>
  <c r="J874" i="16"/>
  <c r="G874" i="16" s="1"/>
  <c r="J873" i="16"/>
  <c r="G873" i="16" s="1"/>
  <c r="J872" i="16"/>
  <c r="G872" i="16" s="1"/>
  <c r="J871" i="16"/>
  <c r="G871" i="16" s="1"/>
  <c r="J870" i="16"/>
  <c r="G870" i="16" s="1"/>
  <c r="E869" i="16"/>
  <c r="D869" i="16"/>
  <c r="J868" i="16"/>
  <c r="G868" i="16" s="1"/>
  <c r="J867" i="16"/>
  <c r="G867" i="16" s="1"/>
  <c r="J866" i="16"/>
  <c r="G866" i="16" s="1"/>
  <c r="J865" i="16"/>
  <c r="G865" i="16" s="1"/>
  <c r="J864" i="16"/>
  <c r="G864" i="16"/>
  <c r="J863" i="16"/>
  <c r="G863" i="16" s="1"/>
  <c r="J862" i="16"/>
  <c r="G862" i="16" s="1"/>
  <c r="J861" i="16"/>
  <c r="G861" i="16" s="1"/>
  <c r="J860" i="16"/>
  <c r="G860" i="16" s="1"/>
  <c r="J859" i="16"/>
  <c r="G859" i="16" s="1"/>
  <c r="J858" i="16"/>
  <c r="G858" i="16" s="1"/>
  <c r="J857" i="16"/>
  <c r="G857" i="16" s="1"/>
  <c r="J856" i="16"/>
  <c r="G856" i="16" s="1"/>
  <c r="J855" i="16"/>
  <c r="G855" i="16" s="1"/>
  <c r="J854" i="16"/>
  <c r="G854" i="16" s="1"/>
  <c r="J853" i="16"/>
  <c r="G853" i="16" s="1"/>
  <c r="J852" i="16"/>
  <c r="G852" i="16" s="1"/>
  <c r="L36" i="20"/>
  <c r="M49" i="7" l="1"/>
  <c r="E876" i="16"/>
  <c r="D876" i="16"/>
  <c r="J875" i="16"/>
  <c r="G875" i="16" s="1"/>
  <c r="J869" i="16"/>
  <c r="G869" i="16" s="1"/>
  <c r="E846" i="16"/>
  <c r="D846" i="16"/>
  <c r="J845" i="16"/>
  <c r="G845" i="16" s="1"/>
  <c r="J844" i="16"/>
  <c r="G844" i="16" s="1"/>
  <c r="J843" i="16"/>
  <c r="G843" i="16" s="1"/>
  <c r="J842" i="16"/>
  <c r="G842" i="16" s="1"/>
  <c r="J841" i="16"/>
  <c r="G841" i="16" s="1"/>
  <c r="E840" i="16"/>
  <c r="D840" i="16"/>
  <c r="J839" i="16"/>
  <c r="G839" i="16" s="1"/>
  <c r="J838" i="16"/>
  <c r="G838" i="16" s="1"/>
  <c r="J837" i="16"/>
  <c r="G837" i="16" s="1"/>
  <c r="J836" i="16"/>
  <c r="G836" i="16" s="1"/>
  <c r="J835" i="16"/>
  <c r="G835" i="16"/>
  <c r="J834" i="16"/>
  <c r="G834" i="16" s="1"/>
  <c r="J833" i="16"/>
  <c r="G833" i="16" s="1"/>
  <c r="J832" i="16"/>
  <c r="G832" i="16" s="1"/>
  <c r="J831" i="16"/>
  <c r="G831" i="16" s="1"/>
  <c r="J830" i="16"/>
  <c r="G830" i="16" s="1"/>
  <c r="J829" i="16"/>
  <c r="G829" i="16" s="1"/>
  <c r="J828" i="16"/>
  <c r="G828" i="16" s="1"/>
  <c r="J827" i="16"/>
  <c r="G827" i="16" s="1"/>
  <c r="J826" i="16"/>
  <c r="G826" i="16" s="1"/>
  <c r="J825" i="16"/>
  <c r="G825" i="16" s="1"/>
  <c r="J824" i="16"/>
  <c r="G824" i="16" s="1"/>
  <c r="J823" i="16"/>
  <c r="G823" i="16" s="1"/>
  <c r="K21" i="4"/>
  <c r="J876" i="16" l="1"/>
  <c r="G876" i="16" s="1"/>
  <c r="E847" i="16"/>
  <c r="D847" i="16"/>
  <c r="J846" i="16"/>
  <c r="G846" i="16" s="1"/>
  <c r="J840" i="16"/>
  <c r="G840" i="16" s="1"/>
  <c r="O33" i="12"/>
  <c r="J847" i="16" l="1"/>
  <c r="G847" i="16" s="1"/>
  <c r="E817" i="16" l="1"/>
  <c r="D817" i="16"/>
  <c r="J816" i="16"/>
  <c r="G816" i="16" s="1"/>
  <c r="J815" i="16"/>
  <c r="G815" i="16" s="1"/>
  <c r="J814" i="16"/>
  <c r="G814" i="16" s="1"/>
  <c r="J813" i="16"/>
  <c r="G813" i="16" s="1"/>
  <c r="J812" i="16"/>
  <c r="G812" i="16" s="1"/>
  <c r="E811" i="16"/>
  <c r="D811" i="16"/>
  <c r="J810" i="16"/>
  <c r="G810" i="16" s="1"/>
  <c r="J809" i="16"/>
  <c r="G809" i="16" s="1"/>
  <c r="J808" i="16"/>
  <c r="G808" i="16" s="1"/>
  <c r="J807" i="16"/>
  <c r="G807" i="16" s="1"/>
  <c r="J806" i="16"/>
  <c r="G806" i="16"/>
  <c r="J805" i="16"/>
  <c r="G805" i="16" s="1"/>
  <c r="J804" i="16"/>
  <c r="G804" i="16" s="1"/>
  <c r="J803" i="16"/>
  <c r="G803" i="16" s="1"/>
  <c r="J802" i="16"/>
  <c r="G802" i="16" s="1"/>
  <c r="J801" i="16"/>
  <c r="G801" i="16" s="1"/>
  <c r="J800" i="16"/>
  <c r="G800" i="16" s="1"/>
  <c r="J799" i="16"/>
  <c r="G799" i="16" s="1"/>
  <c r="J798" i="16"/>
  <c r="G798" i="16" s="1"/>
  <c r="J797" i="16"/>
  <c r="G797" i="16" s="1"/>
  <c r="J796" i="16"/>
  <c r="G796" i="16" s="1"/>
  <c r="J795" i="16"/>
  <c r="G795" i="16" s="1"/>
  <c r="J794" i="16"/>
  <c r="G794" i="16" s="1"/>
  <c r="E818" i="16" l="1"/>
  <c r="D818" i="16"/>
  <c r="J817" i="16"/>
  <c r="G817" i="16" s="1"/>
  <c r="J811" i="16"/>
  <c r="G811" i="16" s="1"/>
  <c r="J818" i="16" l="1"/>
  <c r="G818" i="16" s="1"/>
  <c r="M42" i="10" l="1"/>
  <c r="M43" i="10"/>
  <c r="M44" i="10"/>
  <c r="M45" i="10"/>
  <c r="M46" i="10"/>
  <c r="M47" i="10"/>
  <c r="E39" i="20" l="1"/>
  <c r="L38" i="20"/>
  <c r="L35" i="20"/>
  <c r="L34" i="20"/>
  <c r="L33" i="20"/>
  <c r="L31" i="20"/>
  <c r="L29" i="20"/>
  <c r="L28" i="20"/>
  <c r="L27" i="20"/>
  <c r="L25" i="20"/>
  <c r="L23" i="20"/>
  <c r="L22" i="20"/>
  <c r="L19" i="20"/>
  <c r="L18" i="20"/>
  <c r="L17" i="20"/>
  <c r="L16" i="20"/>
  <c r="L14" i="20"/>
  <c r="L13" i="20"/>
  <c r="E24" i="20"/>
  <c r="L11" i="20"/>
  <c r="L10" i="20"/>
  <c r="L9" i="20"/>
  <c r="L8" i="20"/>
  <c r="L7" i="20"/>
  <c r="L6" i="20"/>
  <c r="L5" i="20"/>
  <c r="L4" i="20"/>
  <c r="L3" i="20"/>
  <c r="L21" i="20" l="1"/>
  <c r="H24" i="20"/>
  <c r="H40" i="20" s="1"/>
  <c r="E40" i="20"/>
  <c r="L39" i="20"/>
  <c r="L12" i="20"/>
  <c r="E788" i="16"/>
  <c r="D788" i="16"/>
  <c r="J787" i="16"/>
  <c r="G787" i="16" s="1"/>
  <c r="J786" i="16"/>
  <c r="G786" i="16" s="1"/>
  <c r="J785" i="16"/>
  <c r="G785" i="16" s="1"/>
  <c r="J784" i="16"/>
  <c r="G784" i="16" s="1"/>
  <c r="J783" i="16"/>
  <c r="G783" i="16" s="1"/>
  <c r="E782" i="16"/>
  <c r="D782" i="16"/>
  <c r="J781" i="16"/>
  <c r="G781" i="16" s="1"/>
  <c r="J780" i="16"/>
  <c r="G780" i="16" s="1"/>
  <c r="J779" i="16"/>
  <c r="G779" i="16" s="1"/>
  <c r="J778" i="16"/>
  <c r="G778" i="16" s="1"/>
  <c r="J777" i="16"/>
  <c r="G777" i="16"/>
  <c r="J776" i="16"/>
  <c r="G776" i="16" s="1"/>
  <c r="J775" i="16"/>
  <c r="G775" i="16" s="1"/>
  <c r="J774" i="16"/>
  <c r="G774" i="16" s="1"/>
  <c r="J773" i="16"/>
  <c r="G773" i="16" s="1"/>
  <c r="J772" i="16"/>
  <c r="G772" i="16" s="1"/>
  <c r="J771" i="16"/>
  <c r="G771" i="16" s="1"/>
  <c r="J770" i="16"/>
  <c r="G770" i="16" s="1"/>
  <c r="J769" i="16"/>
  <c r="G769" i="16"/>
  <c r="J768" i="16"/>
  <c r="G768" i="16"/>
  <c r="J767" i="16"/>
  <c r="G767" i="16" s="1"/>
  <c r="J766" i="16"/>
  <c r="G766" i="16" s="1"/>
  <c r="J765" i="16"/>
  <c r="G765" i="16" s="1"/>
  <c r="E789" i="16" l="1"/>
  <c r="L24" i="20"/>
  <c r="L40" i="20" s="1"/>
  <c r="D789" i="16"/>
  <c r="J788" i="16"/>
  <c r="G788" i="16" s="1"/>
  <c r="J789" i="16"/>
  <c r="G789" i="16" s="1"/>
  <c r="J782" i="16"/>
  <c r="G782" i="16" s="1"/>
  <c r="E759" i="16"/>
  <c r="D759" i="16"/>
  <c r="J758" i="16"/>
  <c r="G758" i="16" s="1"/>
  <c r="J757" i="16"/>
  <c r="G757" i="16" s="1"/>
  <c r="J756" i="16"/>
  <c r="G756" i="16" s="1"/>
  <c r="J755" i="16"/>
  <c r="G755" i="16" s="1"/>
  <c r="J754" i="16"/>
  <c r="G754" i="16" s="1"/>
  <c r="E753" i="16"/>
  <c r="D753" i="16"/>
  <c r="J752" i="16"/>
  <c r="G752" i="16" s="1"/>
  <c r="J751" i="16"/>
  <c r="G751" i="16" s="1"/>
  <c r="J750" i="16"/>
  <c r="G750" i="16" s="1"/>
  <c r="J749" i="16"/>
  <c r="G749" i="16" s="1"/>
  <c r="J748" i="16"/>
  <c r="G748" i="16"/>
  <c r="J747" i="16"/>
  <c r="G747" i="16" s="1"/>
  <c r="J746" i="16"/>
  <c r="G746" i="16" s="1"/>
  <c r="J745" i="16"/>
  <c r="G745" i="16" s="1"/>
  <c r="J744" i="16"/>
  <c r="G744" i="16" s="1"/>
  <c r="J743" i="16"/>
  <c r="G743" i="16" s="1"/>
  <c r="J742" i="16"/>
  <c r="G742" i="16" s="1"/>
  <c r="J741" i="16"/>
  <c r="G741" i="16" s="1"/>
  <c r="J740" i="16"/>
  <c r="G740" i="16" s="1"/>
  <c r="J739" i="16"/>
  <c r="G739" i="16" s="1"/>
  <c r="J738" i="16"/>
  <c r="G738" i="16" s="1"/>
  <c r="J737" i="16"/>
  <c r="G737" i="16" s="1"/>
  <c r="J736" i="16"/>
  <c r="G736" i="16" s="1"/>
  <c r="D760" i="16" l="1"/>
  <c r="E760" i="16"/>
  <c r="J759" i="16"/>
  <c r="G759" i="16" s="1"/>
  <c r="J760" i="16"/>
  <c r="G760" i="16" s="1"/>
  <c r="J753" i="16"/>
  <c r="G753" i="16" s="1"/>
  <c r="E729" i="16" l="1"/>
  <c r="D729" i="16"/>
  <c r="J728" i="16"/>
  <c r="G728" i="16" s="1"/>
  <c r="J727" i="16"/>
  <c r="G727" i="16" s="1"/>
  <c r="J726" i="16"/>
  <c r="G726" i="16" s="1"/>
  <c r="J725" i="16"/>
  <c r="G725" i="16" s="1"/>
  <c r="J724" i="16"/>
  <c r="G724" i="16" s="1"/>
  <c r="E723" i="16"/>
  <c r="D723" i="16"/>
  <c r="J722" i="16"/>
  <c r="G722" i="16" s="1"/>
  <c r="J721" i="16"/>
  <c r="G721" i="16" s="1"/>
  <c r="J720" i="16"/>
  <c r="G720" i="16" s="1"/>
  <c r="J719" i="16"/>
  <c r="G719" i="16" s="1"/>
  <c r="J718" i="16"/>
  <c r="G718" i="16"/>
  <c r="J717" i="16"/>
  <c r="G717" i="16" s="1"/>
  <c r="J716" i="16"/>
  <c r="G716" i="16" s="1"/>
  <c r="J715" i="16"/>
  <c r="G715" i="16" s="1"/>
  <c r="J714" i="16"/>
  <c r="G714" i="16" s="1"/>
  <c r="J713" i="16"/>
  <c r="G713" i="16" s="1"/>
  <c r="J712" i="16"/>
  <c r="G712" i="16" s="1"/>
  <c r="J711" i="16"/>
  <c r="G711" i="16" s="1"/>
  <c r="J710" i="16"/>
  <c r="G710" i="16" s="1"/>
  <c r="J709" i="16"/>
  <c r="G709" i="16" s="1"/>
  <c r="J708" i="16"/>
  <c r="G708" i="16" s="1"/>
  <c r="J707" i="16"/>
  <c r="G707" i="16" s="1"/>
  <c r="J706" i="16"/>
  <c r="G706" i="16" s="1"/>
  <c r="D730" i="16" l="1"/>
  <c r="J729" i="16"/>
  <c r="G729" i="16" s="1"/>
  <c r="E730" i="16"/>
  <c r="J730" i="16" s="1"/>
  <c r="G730" i="16" s="1"/>
  <c r="J723" i="16"/>
  <c r="G723" i="16" s="1"/>
  <c r="E700" i="16" l="1"/>
  <c r="D700" i="16"/>
  <c r="J699" i="16"/>
  <c r="G699" i="16" s="1"/>
  <c r="J698" i="16"/>
  <c r="G698" i="16" s="1"/>
  <c r="J697" i="16"/>
  <c r="G697" i="16" s="1"/>
  <c r="J696" i="16"/>
  <c r="G696" i="16" s="1"/>
  <c r="J695" i="16"/>
  <c r="G695" i="16" s="1"/>
  <c r="E694" i="16"/>
  <c r="E701" i="16" s="1"/>
  <c r="D694" i="16"/>
  <c r="J693" i="16"/>
  <c r="G693" i="16"/>
  <c r="J692" i="16"/>
  <c r="G692" i="16" s="1"/>
  <c r="J691" i="16"/>
  <c r="G691" i="16" s="1"/>
  <c r="J690" i="16"/>
  <c r="G690" i="16" s="1"/>
  <c r="J689" i="16"/>
  <c r="G689" i="16"/>
  <c r="J688" i="16"/>
  <c r="G688" i="16" s="1"/>
  <c r="J687" i="16"/>
  <c r="G687" i="16" s="1"/>
  <c r="J686" i="16"/>
  <c r="G686" i="16"/>
  <c r="J685" i="16"/>
  <c r="G685" i="16" s="1"/>
  <c r="J684" i="16"/>
  <c r="G684" i="16"/>
  <c r="J683" i="16"/>
  <c r="G683" i="16" s="1"/>
  <c r="J682" i="16"/>
  <c r="G682" i="16"/>
  <c r="J681" i="16"/>
  <c r="G681" i="16"/>
  <c r="J680" i="16"/>
  <c r="G680" i="16"/>
  <c r="J679" i="16"/>
  <c r="G679" i="16" s="1"/>
  <c r="J678" i="16"/>
  <c r="G678" i="16" s="1"/>
  <c r="J677" i="16"/>
  <c r="G677" i="16"/>
  <c r="D701" i="16" l="1"/>
  <c r="J700" i="16"/>
  <c r="G700" i="16" s="1"/>
  <c r="J701" i="16"/>
  <c r="G701" i="16" s="1"/>
  <c r="J694" i="16"/>
  <c r="G694" i="16" s="1"/>
  <c r="E671" i="16" l="1"/>
  <c r="D671" i="16"/>
  <c r="J670" i="16"/>
  <c r="G670" i="16" s="1"/>
  <c r="J669" i="16"/>
  <c r="G669" i="16" s="1"/>
  <c r="J668" i="16"/>
  <c r="G668" i="16" s="1"/>
  <c r="J667" i="16"/>
  <c r="G667" i="16" s="1"/>
  <c r="J666" i="16"/>
  <c r="G666" i="16" s="1"/>
  <c r="E665" i="16"/>
  <c r="D665" i="16"/>
  <c r="D672" i="16" s="1"/>
  <c r="J664" i="16"/>
  <c r="G664" i="16" s="1"/>
  <c r="J663" i="16"/>
  <c r="G663" i="16" s="1"/>
  <c r="J662" i="16"/>
  <c r="G662" i="16" s="1"/>
  <c r="J661" i="16"/>
  <c r="G661" i="16" s="1"/>
  <c r="J660" i="16"/>
  <c r="G660" i="16"/>
  <c r="J659" i="16"/>
  <c r="G659" i="16" s="1"/>
  <c r="J658" i="16"/>
  <c r="G658" i="16" s="1"/>
  <c r="J657" i="16"/>
  <c r="G657" i="16" s="1"/>
  <c r="J656" i="16"/>
  <c r="G656" i="16" s="1"/>
  <c r="J655" i="16"/>
  <c r="G655" i="16" s="1"/>
  <c r="J654" i="16"/>
  <c r="G654" i="16" s="1"/>
  <c r="J653" i="16"/>
  <c r="G653" i="16" s="1"/>
  <c r="J652" i="16"/>
  <c r="G652" i="16" s="1"/>
  <c r="J651" i="16"/>
  <c r="G651" i="16" s="1"/>
  <c r="J650" i="16"/>
  <c r="G650" i="16" s="1"/>
  <c r="J649" i="16"/>
  <c r="G649" i="16" s="1"/>
  <c r="J648" i="16"/>
  <c r="G648" i="16" s="1"/>
  <c r="J671" i="16" l="1"/>
  <c r="G671" i="16" s="1"/>
  <c r="E672" i="16"/>
  <c r="J672" i="16" s="1"/>
  <c r="G672" i="16" s="1"/>
  <c r="J665" i="16"/>
  <c r="G665" i="16" s="1"/>
  <c r="H5" i="4"/>
  <c r="D27" i="4" l="1"/>
  <c r="D21" i="4"/>
  <c r="D28" i="4" l="1"/>
  <c r="D31" i="4" s="1"/>
  <c r="D642" i="16"/>
  <c r="E642" i="16"/>
  <c r="J641" i="16"/>
  <c r="G641" i="16" s="1"/>
  <c r="J640" i="16"/>
  <c r="G640" i="16" s="1"/>
  <c r="J639" i="16"/>
  <c r="G639" i="16" s="1"/>
  <c r="J638" i="16"/>
  <c r="G638" i="16" s="1"/>
  <c r="J637" i="16"/>
  <c r="G637" i="16" s="1"/>
  <c r="E636" i="16"/>
  <c r="E643" i="16" s="1"/>
  <c r="D636" i="16"/>
  <c r="J635" i="16"/>
  <c r="G635" i="16" s="1"/>
  <c r="J634" i="16"/>
  <c r="G634" i="16" s="1"/>
  <c r="J633" i="16"/>
  <c r="G633" i="16" s="1"/>
  <c r="J632" i="16"/>
  <c r="G632" i="16" s="1"/>
  <c r="J631" i="16"/>
  <c r="G631" i="16"/>
  <c r="J630" i="16"/>
  <c r="G630" i="16" s="1"/>
  <c r="J629" i="16"/>
  <c r="G629" i="16" s="1"/>
  <c r="J628" i="16"/>
  <c r="G628" i="16" s="1"/>
  <c r="J627" i="16"/>
  <c r="G627" i="16" s="1"/>
  <c r="J626" i="16"/>
  <c r="G626" i="16" s="1"/>
  <c r="J625" i="16"/>
  <c r="G625" i="16" s="1"/>
  <c r="J624" i="16"/>
  <c r="G624" i="16" s="1"/>
  <c r="J623" i="16"/>
  <c r="G623" i="16" s="1"/>
  <c r="J622" i="16"/>
  <c r="G622" i="16" s="1"/>
  <c r="J621" i="16"/>
  <c r="G621" i="16" s="1"/>
  <c r="J620" i="16"/>
  <c r="G620" i="16" s="1"/>
  <c r="J619" i="16"/>
  <c r="G619" i="16" s="1"/>
  <c r="D643" i="16" l="1"/>
  <c r="J642" i="16"/>
  <c r="G642" i="16" s="1"/>
  <c r="J643" i="16"/>
  <c r="G643" i="16" s="1"/>
  <c r="J636" i="16"/>
  <c r="G636" i="16" s="1"/>
  <c r="C61" i="8"/>
  <c r="G52" i="8"/>
  <c r="D54" i="8" s="1"/>
  <c r="E60" i="8" l="1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H61" i="8" l="1"/>
  <c r="N61" i="8" s="1"/>
  <c r="E10" i="18"/>
  <c r="E612" i="16"/>
  <c r="D612" i="16"/>
  <c r="J611" i="16"/>
  <c r="G611" i="16" s="1"/>
  <c r="J610" i="16"/>
  <c r="G610" i="16" s="1"/>
  <c r="J609" i="16"/>
  <c r="G609" i="16" s="1"/>
  <c r="J608" i="16"/>
  <c r="G608" i="16" s="1"/>
  <c r="J607" i="16"/>
  <c r="G607" i="16" s="1"/>
  <c r="E606" i="16"/>
  <c r="E613" i="16" s="1"/>
  <c r="J613" i="16" s="1"/>
  <c r="G613" i="16" s="1"/>
  <c r="D606" i="16"/>
  <c r="D613" i="16" s="1"/>
  <c r="J605" i="16"/>
  <c r="G605" i="16" s="1"/>
  <c r="J604" i="16"/>
  <c r="G604" i="16" s="1"/>
  <c r="J603" i="16"/>
  <c r="G603" i="16" s="1"/>
  <c r="J602" i="16"/>
  <c r="G602" i="16" s="1"/>
  <c r="J601" i="16"/>
  <c r="G601" i="16"/>
  <c r="J600" i="16"/>
  <c r="G600" i="16" s="1"/>
  <c r="J599" i="16"/>
  <c r="G599" i="16" s="1"/>
  <c r="J598" i="16"/>
  <c r="G598" i="16" s="1"/>
  <c r="J597" i="16"/>
  <c r="G597" i="16" s="1"/>
  <c r="J596" i="16"/>
  <c r="G596" i="16" s="1"/>
  <c r="J595" i="16"/>
  <c r="G595" i="16" s="1"/>
  <c r="J594" i="16"/>
  <c r="G594" i="16" s="1"/>
  <c r="J593" i="16"/>
  <c r="G593" i="16" s="1"/>
  <c r="J592" i="16"/>
  <c r="G592" i="16" s="1"/>
  <c r="J591" i="16"/>
  <c r="G591" i="16" s="1"/>
  <c r="J590" i="16"/>
  <c r="G590" i="16" s="1"/>
  <c r="J589" i="16"/>
  <c r="G589" i="16" s="1"/>
  <c r="E582" i="16"/>
  <c r="D582" i="16"/>
  <c r="J581" i="16"/>
  <c r="G581" i="16" s="1"/>
  <c r="J580" i="16"/>
  <c r="G580" i="16" s="1"/>
  <c r="J579" i="16"/>
  <c r="G579" i="16" s="1"/>
  <c r="J578" i="16"/>
  <c r="G578" i="16" s="1"/>
  <c r="J577" i="16"/>
  <c r="G577" i="16" s="1"/>
  <c r="E576" i="16"/>
  <c r="D576" i="16"/>
  <c r="J575" i="16"/>
  <c r="G575" i="16" s="1"/>
  <c r="J574" i="16"/>
  <c r="G574" i="16" s="1"/>
  <c r="J573" i="16"/>
  <c r="G573" i="16" s="1"/>
  <c r="J572" i="16"/>
  <c r="G572" i="16" s="1"/>
  <c r="J571" i="16"/>
  <c r="G571" i="16"/>
  <c r="J570" i="16"/>
  <c r="G570" i="16" s="1"/>
  <c r="J569" i="16"/>
  <c r="G569" i="16" s="1"/>
  <c r="J568" i="16"/>
  <c r="G568" i="16" s="1"/>
  <c r="J567" i="16"/>
  <c r="G567" i="16" s="1"/>
  <c r="J566" i="16"/>
  <c r="G566" i="16" s="1"/>
  <c r="J565" i="16"/>
  <c r="G565" i="16" s="1"/>
  <c r="J564" i="16"/>
  <c r="G564" i="16" s="1"/>
  <c r="J563" i="16"/>
  <c r="G563" i="16" s="1"/>
  <c r="J562" i="16"/>
  <c r="G562" i="16" s="1"/>
  <c r="J561" i="16"/>
  <c r="G561" i="16" s="1"/>
  <c r="J560" i="16"/>
  <c r="G560" i="16" s="1"/>
  <c r="J559" i="16"/>
  <c r="G559" i="16" s="1"/>
  <c r="E553" i="16"/>
  <c r="D553" i="16"/>
  <c r="J552" i="16"/>
  <c r="G552" i="16" s="1"/>
  <c r="J551" i="16"/>
  <c r="G551" i="16" s="1"/>
  <c r="J550" i="16"/>
  <c r="G550" i="16" s="1"/>
  <c r="J549" i="16"/>
  <c r="G549" i="16" s="1"/>
  <c r="J548" i="16"/>
  <c r="G548" i="16" s="1"/>
  <c r="E547" i="16"/>
  <c r="D547" i="16"/>
  <c r="J546" i="16"/>
  <c r="G546" i="16" s="1"/>
  <c r="J545" i="16"/>
  <c r="G545" i="16" s="1"/>
  <c r="J544" i="16"/>
  <c r="G544" i="16" s="1"/>
  <c r="J543" i="16"/>
  <c r="G543" i="16" s="1"/>
  <c r="J542" i="16"/>
  <c r="G542" i="16"/>
  <c r="J541" i="16"/>
  <c r="G541" i="16" s="1"/>
  <c r="J540" i="16"/>
  <c r="G540" i="16" s="1"/>
  <c r="J539" i="16"/>
  <c r="G539" i="16" s="1"/>
  <c r="J538" i="16"/>
  <c r="G538" i="16" s="1"/>
  <c r="J537" i="16"/>
  <c r="G537" i="16" s="1"/>
  <c r="J536" i="16"/>
  <c r="G536" i="16" s="1"/>
  <c r="J535" i="16"/>
  <c r="G535" i="16" s="1"/>
  <c r="J534" i="16"/>
  <c r="G534" i="16" s="1"/>
  <c r="J533" i="16"/>
  <c r="G533" i="16" s="1"/>
  <c r="J532" i="16"/>
  <c r="G532" i="16" s="1"/>
  <c r="J531" i="16"/>
  <c r="G531" i="16" s="1"/>
  <c r="J530" i="16"/>
  <c r="G530" i="16" s="1"/>
  <c r="J524" i="16"/>
  <c r="G524" i="16" s="1"/>
  <c r="E524" i="16"/>
  <c r="D524" i="16"/>
  <c r="J523" i="16"/>
  <c r="G523" i="16" s="1"/>
  <c r="J522" i="16"/>
  <c r="G522" i="16" s="1"/>
  <c r="J521" i="16"/>
  <c r="G521" i="16" s="1"/>
  <c r="J520" i="16"/>
  <c r="G520" i="16" s="1"/>
  <c r="J519" i="16"/>
  <c r="G519" i="16" s="1"/>
  <c r="E518" i="16"/>
  <c r="E525" i="16" s="1"/>
  <c r="D518" i="16"/>
  <c r="D525" i="16" s="1"/>
  <c r="J517" i="16"/>
  <c r="G517" i="16" s="1"/>
  <c r="J516" i="16"/>
  <c r="G516" i="16" s="1"/>
  <c r="J515" i="16"/>
  <c r="G515" i="16" s="1"/>
  <c r="J514" i="16"/>
  <c r="G514" i="16" s="1"/>
  <c r="J513" i="16"/>
  <c r="G513" i="16"/>
  <c r="J512" i="16"/>
  <c r="G512" i="16" s="1"/>
  <c r="J511" i="16"/>
  <c r="G511" i="16" s="1"/>
  <c r="J510" i="16"/>
  <c r="G510" i="16" s="1"/>
  <c r="J509" i="16"/>
  <c r="G509" i="16" s="1"/>
  <c r="J508" i="16"/>
  <c r="G508" i="16" s="1"/>
  <c r="J507" i="16"/>
  <c r="G507" i="16" s="1"/>
  <c r="J506" i="16"/>
  <c r="G506" i="16" s="1"/>
  <c r="J505" i="16"/>
  <c r="G505" i="16" s="1"/>
  <c r="J504" i="16"/>
  <c r="G504" i="16" s="1"/>
  <c r="J503" i="16"/>
  <c r="G503" i="16" s="1"/>
  <c r="J502" i="16"/>
  <c r="G502" i="16" s="1"/>
  <c r="J501" i="16"/>
  <c r="G501" i="16" s="1"/>
  <c r="E494" i="16"/>
  <c r="D494" i="16"/>
  <c r="J493" i="16"/>
  <c r="G493" i="16" s="1"/>
  <c r="J492" i="16"/>
  <c r="G492" i="16" s="1"/>
  <c r="J491" i="16"/>
  <c r="G491" i="16" s="1"/>
  <c r="J490" i="16"/>
  <c r="G490" i="16" s="1"/>
  <c r="J489" i="16"/>
  <c r="G489" i="16" s="1"/>
  <c r="E488" i="16"/>
  <c r="E495" i="16" s="1"/>
  <c r="D488" i="16"/>
  <c r="J487" i="16"/>
  <c r="G487" i="16" s="1"/>
  <c r="J486" i="16"/>
  <c r="G486" i="16" s="1"/>
  <c r="J485" i="16"/>
  <c r="G485" i="16" s="1"/>
  <c r="J484" i="16"/>
  <c r="G484" i="16" s="1"/>
  <c r="J483" i="16"/>
  <c r="G483" i="16"/>
  <c r="J482" i="16"/>
  <c r="G482" i="16" s="1"/>
  <c r="J481" i="16"/>
  <c r="G481" i="16" s="1"/>
  <c r="J480" i="16"/>
  <c r="G480" i="16" s="1"/>
  <c r="J479" i="16"/>
  <c r="G479" i="16" s="1"/>
  <c r="J478" i="16"/>
  <c r="G478" i="16" s="1"/>
  <c r="J477" i="16"/>
  <c r="G477" i="16" s="1"/>
  <c r="J476" i="16"/>
  <c r="G476" i="16" s="1"/>
  <c r="J475" i="16"/>
  <c r="G475" i="16" s="1"/>
  <c r="J474" i="16"/>
  <c r="G474" i="16" s="1"/>
  <c r="J473" i="16"/>
  <c r="G473" i="16" s="1"/>
  <c r="J472" i="16"/>
  <c r="G472" i="16" s="1"/>
  <c r="J471" i="16"/>
  <c r="G471" i="16" s="1"/>
  <c r="E463" i="16"/>
  <c r="D463" i="16"/>
  <c r="J462" i="16"/>
  <c r="G462" i="16" s="1"/>
  <c r="J461" i="16"/>
  <c r="G461" i="16" s="1"/>
  <c r="J460" i="16"/>
  <c r="G460" i="16" s="1"/>
  <c r="J459" i="16"/>
  <c r="G459" i="16" s="1"/>
  <c r="J458" i="16"/>
  <c r="G458" i="16" s="1"/>
  <c r="E457" i="16"/>
  <c r="D457" i="16"/>
  <c r="J456" i="16"/>
  <c r="G456" i="16" s="1"/>
  <c r="J455" i="16"/>
  <c r="G455" i="16" s="1"/>
  <c r="J454" i="16"/>
  <c r="G454" i="16" s="1"/>
  <c r="J453" i="16"/>
  <c r="G453" i="16" s="1"/>
  <c r="J452" i="16"/>
  <c r="G452" i="16"/>
  <c r="J451" i="16"/>
  <c r="G451" i="16" s="1"/>
  <c r="J450" i="16"/>
  <c r="G450" i="16" s="1"/>
  <c r="J449" i="16"/>
  <c r="G449" i="16" s="1"/>
  <c r="J448" i="16"/>
  <c r="G448" i="16" s="1"/>
  <c r="J447" i="16"/>
  <c r="G447" i="16" s="1"/>
  <c r="J446" i="16"/>
  <c r="G446" i="16" s="1"/>
  <c r="J445" i="16"/>
  <c r="G445" i="16" s="1"/>
  <c r="J444" i="16"/>
  <c r="G444" i="16" s="1"/>
  <c r="J443" i="16"/>
  <c r="G443" i="16" s="1"/>
  <c r="J442" i="16"/>
  <c r="G442" i="16" s="1"/>
  <c r="J441" i="16"/>
  <c r="G441" i="16" s="1"/>
  <c r="J440" i="16"/>
  <c r="G440" i="16" s="1"/>
  <c r="E433" i="16"/>
  <c r="D433" i="16"/>
  <c r="J432" i="16"/>
  <c r="G432" i="16" s="1"/>
  <c r="J431" i="16"/>
  <c r="G431" i="16" s="1"/>
  <c r="J430" i="16"/>
  <c r="G430" i="16" s="1"/>
  <c r="J429" i="16"/>
  <c r="G429" i="16" s="1"/>
  <c r="J428" i="16"/>
  <c r="G428" i="16" s="1"/>
  <c r="E427" i="16"/>
  <c r="D427" i="16"/>
  <c r="D434" i="16" s="1"/>
  <c r="J426" i="16"/>
  <c r="G426" i="16" s="1"/>
  <c r="J425" i="16"/>
  <c r="G425" i="16" s="1"/>
  <c r="J424" i="16"/>
  <c r="G424" i="16" s="1"/>
  <c r="J423" i="16"/>
  <c r="G423" i="16" s="1"/>
  <c r="J422" i="16"/>
  <c r="G422" i="16"/>
  <c r="J421" i="16"/>
  <c r="G421" i="16" s="1"/>
  <c r="J420" i="16"/>
  <c r="G420" i="16" s="1"/>
  <c r="J419" i="16"/>
  <c r="G419" i="16" s="1"/>
  <c r="J418" i="16"/>
  <c r="G418" i="16" s="1"/>
  <c r="J417" i="16"/>
  <c r="G417" i="16" s="1"/>
  <c r="J416" i="16"/>
  <c r="G416" i="16" s="1"/>
  <c r="J415" i="16"/>
  <c r="G415" i="16" s="1"/>
  <c r="J414" i="16"/>
  <c r="G414" i="16" s="1"/>
  <c r="J413" i="16"/>
  <c r="G413" i="16" s="1"/>
  <c r="J412" i="16"/>
  <c r="G412" i="16" s="1"/>
  <c r="J411" i="16"/>
  <c r="G411" i="16" s="1"/>
  <c r="J410" i="16"/>
  <c r="G410" i="16" s="1"/>
  <c r="E404" i="16"/>
  <c r="J404" i="16" s="1"/>
  <c r="G404" i="16" s="1"/>
  <c r="D404" i="16"/>
  <c r="J403" i="16"/>
  <c r="G403" i="16" s="1"/>
  <c r="J402" i="16"/>
  <c r="G402" i="16" s="1"/>
  <c r="J401" i="16"/>
  <c r="G401" i="16" s="1"/>
  <c r="J400" i="16"/>
  <c r="G400" i="16" s="1"/>
  <c r="J399" i="16"/>
  <c r="G399" i="16" s="1"/>
  <c r="E398" i="16"/>
  <c r="E405" i="16" s="1"/>
  <c r="D398" i="16"/>
  <c r="D405" i="16" s="1"/>
  <c r="J397" i="16"/>
  <c r="G397" i="16" s="1"/>
  <c r="J396" i="16"/>
  <c r="G396" i="16" s="1"/>
  <c r="J395" i="16"/>
  <c r="G395" i="16" s="1"/>
  <c r="J394" i="16"/>
  <c r="G394" i="16" s="1"/>
  <c r="J393" i="16"/>
  <c r="G393" i="16"/>
  <c r="J392" i="16"/>
  <c r="G392" i="16" s="1"/>
  <c r="J391" i="16"/>
  <c r="G391" i="16" s="1"/>
  <c r="J390" i="16"/>
  <c r="G390" i="16" s="1"/>
  <c r="J389" i="16"/>
  <c r="G389" i="16" s="1"/>
  <c r="J388" i="16"/>
  <c r="G388" i="16" s="1"/>
  <c r="J387" i="16"/>
  <c r="G387" i="16" s="1"/>
  <c r="J386" i="16"/>
  <c r="G386" i="16" s="1"/>
  <c r="J385" i="16"/>
  <c r="G385" i="16" s="1"/>
  <c r="J384" i="16"/>
  <c r="G384" i="16" s="1"/>
  <c r="J383" i="16"/>
  <c r="G383" i="16" s="1"/>
  <c r="J382" i="16"/>
  <c r="G382" i="16" s="1"/>
  <c r="J381" i="16"/>
  <c r="G381" i="16" s="1"/>
  <c r="E375" i="16"/>
  <c r="J375" i="16" s="1"/>
  <c r="G375" i="16" s="1"/>
  <c r="D375" i="16"/>
  <c r="J374" i="16"/>
  <c r="G374" i="16" s="1"/>
  <c r="J373" i="16"/>
  <c r="G373" i="16" s="1"/>
  <c r="J372" i="16"/>
  <c r="G372" i="16" s="1"/>
  <c r="J371" i="16"/>
  <c r="G371" i="16" s="1"/>
  <c r="J370" i="16"/>
  <c r="G370" i="16" s="1"/>
  <c r="E369" i="16"/>
  <c r="E376" i="16" s="1"/>
  <c r="D369" i="16"/>
  <c r="D376" i="16" s="1"/>
  <c r="J368" i="16"/>
  <c r="G368" i="16" s="1"/>
  <c r="J367" i="16"/>
  <c r="G367" i="16" s="1"/>
  <c r="J366" i="16"/>
  <c r="G366" i="16" s="1"/>
  <c r="J365" i="16"/>
  <c r="G365" i="16" s="1"/>
  <c r="J364" i="16"/>
  <c r="G364" i="16"/>
  <c r="J363" i="16"/>
  <c r="G363" i="16" s="1"/>
  <c r="J362" i="16"/>
  <c r="G362" i="16" s="1"/>
  <c r="J361" i="16"/>
  <c r="G361" i="16" s="1"/>
  <c r="J360" i="16"/>
  <c r="G360" i="16" s="1"/>
  <c r="J359" i="16"/>
  <c r="G359" i="16" s="1"/>
  <c r="J358" i="16"/>
  <c r="G358" i="16" s="1"/>
  <c r="J357" i="16"/>
  <c r="G357" i="16" s="1"/>
  <c r="J356" i="16"/>
  <c r="G356" i="16" s="1"/>
  <c r="J355" i="16"/>
  <c r="G355" i="16" s="1"/>
  <c r="J354" i="16"/>
  <c r="G354" i="16" s="1"/>
  <c r="J353" i="16"/>
  <c r="G353" i="16" s="1"/>
  <c r="J352" i="16"/>
  <c r="G352" i="16" s="1"/>
  <c r="J348" i="16"/>
  <c r="E346" i="16"/>
  <c r="D346" i="16"/>
  <c r="J345" i="16"/>
  <c r="G345" i="16"/>
  <c r="J344" i="16"/>
  <c r="G344" i="16" s="1"/>
  <c r="J343" i="16"/>
  <c r="G343" i="16" s="1"/>
  <c r="J342" i="16"/>
  <c r="G342" i="16" s="1"/>
  <c r="J341" i="16"/>
  <c r="G341" i="16"/>
  <c r="E340" i="16"/>
  <c r="D340" i="16"/>
  <c r="D347" i="16" s="1"/>
  <c r="J339" i="16"/>
  <c r="G339" i="16"/>
  <c r="J338" i="16"/>
  <c r="G338" i="16" s="1"/>
  <c r="J337" i="16"/>
  <c r="G337" i="16" s="1"/>
  <c r="J336" i="16"/>
  <c r="G336" i="16" s="1"/>
  <c r="J335" i="16"/>
  <c r="G335" i="16"/>
  <c r="J334" i="16"/>
  <c r="G334" i="16" s="1"/>
  <c r="J333" i="16"/>
  <c r="G333" i="16"/>
  <c r="J332" i="16"/>
  <c r="G332" i="16" s="1"/>
  <c r="J331" i="16"/>
  <c r="G331" i="16" s="1"/>
  <c r="J330" i="16"/>
  <c r="G330" i="16" s="1"/>
  <c r="J329" i="16"/>
  <c r="G329" i="16"/>
  <c r="J328" i="16"/>
  <c r="G328" i="16"/>
  <c r="J327" i="16"/>
  <c r="G327" i="16" s="1"/>
  <c r="J326" i="16"/>
  <c r="G326" i="16" s="1"/>
  <c r="J325" i="16"/>
  <c r="G325" i="16" s="1"/>
  <c r="J324" i="16"/>
  <c r="G324" i="16" s="1"/>
  <c r="J323" i="16"/>
  <c r="G323" i="16"/>
  <c r="J317" i="16"/>
  <c r="E315" i="16"/>
  <c r="J315" i="16" s="1"/>
  <c r="G315" i="16" s="1"/>
  <c r="D315" i="16"/>
  <c r="J314" i="16"/>
  <c r="G314" i="16" s="1"/>
  <c r="J313" i="16"/>
  <c r="G313" i="16" s="1"/>
  <c r="J312" i="16"/>
  <c r="G312" i="16" s="1"/>
  <c r="J311" i="16"/>
  <c r="G311" i="16" s="1"/>
  <c r="J310" i="16"/>
  <c r="G310" i="16" s="1"/>
  <c r="E309" i="16"/>
  <c r="D309" i="16"/>
  <c r="D316" i="16" s="1"/>
  <c r="J308" i="16"/>
  <c r="G308" i="16" s="1"/>
  <c r="J307" i="16"/>
  <c r="G307" i="16" s="1"/>
  <c r="J306" i="16"/>
  <c r="G306" i="16" s="1"/>
  <c r="J305" i="16"/>
  <c r="G305" i="16" s="1"/>
  <c r="J304" i="16"/>
  <c r="G304" i="16"/>
  <c r="J303" i="16"/>
  <c r="G303" i="16" s="1"/>
  <c r="J302" i="16"/>
  <c r="G302" i="16" s="1"/>
  <c r="J301" i="16"/>
  <c r="G301" i="16" s="1"/>
  <c r="J300" i="16"/>
  <c r="G300" i="16" s="1"/>
  <c r="J299" i="16"/>
  <c r="G299" i="16" s="1"/>
  <c r="J298" i="16"/>
  <c r="G298" i="16" s="1"/>
  <c r="J297" i="16"/>
  <c r="G297" i="16" s="1"/>
  <c r="J296" i="16"/>
  <c r="G296" i="16" s="1"/>
  <c r="J295" i="16"/>
  <c r="G295" i="16" s="1"/>
  <c r="J294" i="16"/>
  <c r="G294" i="16" s="1"/>
  <c r="J293" i="16"/>
  <c r="G293" i="16" s="1"/>
  <c r="J292" i="16"/>
  <c r="G292" i="16" s="1"/>
  <c r="E286" i="16"/>
  <c r="J286" i="16" s="1"/>
  <c r="G286" i="16" s="1"/>
  <c r="D286" i="16"/>
  <c r="J285" i="16"/>
  <c r="G285" i="16" s="1"/>
  <c r="J284" i="16"/>
  <c r="G284" i="16" s="1"/>
  <c r="J283" i="16"/>
  <c r="G283" i="16" s="1"/>
  <c r="J282" i="16"/>
  <c r="G282" i="16" s="1"/>
  <c r="J281" i="16"/>
  <c r="G281" i="16" s="1"/>
  <c r="E280" i="16"/>
  <c r="E287" i="16" s="1"/>
  <c r="D280" i="16"/>
  <c r="D287" i="16" s="1"/>
  <c r="J279" i="16"/>
  <c r="G279" i="16" s="1"/>
  <c r="J278" i="16"/>
  <c r="G278" i="16" s="1"/>
  <c r="J277" i="16"/>
  <c r="G277" i="16" s="1"/>
  <c r="J276" i="16"/>
  <c r="G276" i="16" s="1"/>
  <c r="J275" i="16"/>
  <c r="G275" i="16" s="1"/>
  <c r="J274" i="16"/>
  <c r="G274" i="16" s="1"/>
  <c r="J273" i="16"/>
  <c r="G273" i="16" s="1"/>
  <c r="J272" i="16"/>
  <c r="G272" i="16" s="1"/>
  <c r="J271" i="16"/>
  <c r="G271" i="16" s="1"/>
  <c r="J270" i="16"/>
  <c r="G270" i="16" s="1"/>
  <c r="J269" i="16"/>
  <c r="G269" i="16" s="1"/>
  <c r="J268" i="16"/>
  <c r="G268" i="16" s="1"/>
  <c r="J267" i="16"/>
  <c r="G267" i="16" s="1"/>
  <c r="J266" i="16"/>
  <c r="G266" i="16" s="1"/>
  <c r="J265" i="16"/>
  <c r="G265" i="16" s="1"/>
  <c r="J264" i="16"/>
  <c r="G264" i="16" s="1"/>
  <c r="E258" i="16"/>
  <c r="D258" i="16"/>
  <c r="J257" i="16"/>
  <c r="G257" i="16" s="1"/>
  <c r="J256" i="16"/>
  <c r="G256" i="16" s="1"/>
  <c r="J255" i="16"/>
  <c r="G255" i="16" s="1"/>
  <c r="J254" i="16"/>
  <c r="G254" i="16" s="1"/>
  <c r="J253" i="16"/>
  <c r="G253" i="16" s="1"/>
  <c r="E252" i="16"/>
  <c r="E259" i="16" s="1"/>
  <c r="D252" i="16"/>
  <c r="D259" i="16" s="1"/>
  <c r="J251" i="16"/>
  <c r="G251" i="16" s="1"/>
  <c r="J250" i="16"/>
  <c r="G250" i="16" s="1"/>
  <c r="J249" i="16"/>
  <c r="G249" i="16" s="1"/>
  <c r="J248" i="16"/>
  <c r="G248" i="16" s="1"/>
  <c r="J247" i="16"/>
  <c r="G247" i="16" s="1"/>
  <c r="J246" i="16"/>
  <c r="G246" i="16" s="1"/>
  <c r="J245" i="16"/>
  <c r="G245" i="16" s="1"/>
  <c r="J244" i="16"/>
  <c r="G244" i="16" s="1"/>
  <c r="J243" i="16"/>
  <c r="G243" i="16" s="1"/>
  <c r="J242" i="16"/>
  <c r="G242" i="16" s="1"/>
  <c r="J241" i="16"/>
  <c r="G241" i="16" s="1"/>
  <c r="J240" i="16"/>
  <c r="G240" i="16" s="1"/>
  <c r="J239" i="16"/>
  <c r="G239" i="16" s="1"/>
  <c r="J238" i="16"/>
  <c r="G238" i="16" s="1"/>
  <c r="J237" i="16"/>
  <c r="G237" i="16" s="1"/>
  <c r="J236" i="16"/>
  <c r="G236" i="16" s="1"/>
  <c r="J229" i="16"/>
  <c r="G229" i="16" s="1"/>
  <c r="J228" i="16"/>
  <c r="G228" i="16"/>
  <c r="J227" i="16"/>
  <c r="J226" i="16"/>
  <c r="G226" i="16" s="1"/>
  <c r="J225" i="16"/>
  <c r="G225" i="16" s="1"/>
  <c r="J224" i="16"/>
  <c r="G224" i="16" s="1"/>
  <c r="J223" i="16"/>
  <c r="G223" i="16" s="1"/>
  <c r="J222" i="16"/>
  <c r="G222" i="16" s="1"/>
  <c r="J221" i="16"/>
  <c r="G221" i="16" s="1"/>
  <c r="E220" i="16"/>
  <c r="E230" i="16" s="1"/>
  <c r="D220" i="16"/>
  <c r="D230" i="16" s="1"/>
  <c r="J219" i="16"/>
  <c r="G219" i="16" s="1"/>
  <c r="J218" i="16"/>
  <c r="G218" i="16" s="1"/>
  <c r="J217" i="16"/>
  <c r="G217" i="16" s="1"/>
  <c r="J216" i="16"/>
  <c r="G216" i="16" s="1"/>
  <c r="J215" i="16"/>
  <c r="G215" i="16" s="1"/>
  <c r="J214" i="16"/>
  <c r="G214" i="16" s="1"/>
  <c r="J213" i="16"/>
  <c r="G213" i="16" s="1"/>
  <c r="J212" i="16"/>
  <c r="G212" i="16" s="1"/>
  <c r="J211" i="16"/>
  <c r="G211" i="16" s="1"/>
  <c r="J210" i="16"/>
  <c r="G210" i="16" s="1"/>
  <c r="J209" i="16"/>
  <c r="G209" i="16" s="1"/>
  <c r="J208" i="16"/>
  <c r="G208" i="16" s="1"/>
  <c r="J207" i="16"/>
  <c r="G207" i="16" s="1"/>
  <c r="J206" i="16"/>
  <c r="G206" i="16" s="1"/>
  <c r="J205" i="16"/>
  <c r="G205" i="16" s="1"/>
  <c r="J204" i="16"/>
  <c r="G204" i="16" s="1"/>
  <c r="J196" i="16"/>
  <c r="G196" i="16" s="1"/>
  <c r="J195" i="16"/>
  <c r="J194" i="16"/>
  <c r="G194" i="16" s="1"/>
  <c r="J193" i="16"/>
  <c r="G193" i="16" s="1"/>
  <c r="J192" i="16"/>
  <c r="G192" i="16" s="1"/>
  <c r="J191" i="16"/>
  <c r="G191" i="16" s="1"/>
  <c r="J190" i="16"/>
  <c r="G190" i="16" s="1"/>
  <c r="J189" i="16"/>
  <c r="E188" i="16"/>
  <c r="E198" i="16" s="1"/>
  <c r="D188" i="16"/>
  <c r="D198" i="16" s="1"/>
  <c r="J187" i="16"/>
  <c r="J186" i="16"/>
  <c r="G186" i="16" s="1"/>
  <c r="J185" i="16"/>
  <c r="G185" i="16" s="1"/>
  <c r="J184" i="16"/>
  <c r="G184" i="16" s="1"/>
  <c r="J183" i="16"/>
  <c r="G183" i="16" s="1"/>
  <c r="J182" i="16"/>
  <c r="G182" i="16" s="1"/>
  <c r="J181" i="16"/>
  <c r="G181" i="16" s="1"/>
  <c r="J180" i="16"/>
  <c r="G180" i="16" s="1"/>
  <c r="J179" i="16"/>
  <c r="G179" i="16" s="1"/>
  <c r="J178" i="16"/>
  <c r="G178" i="16" s="1"/>
  <c r="J177" i="16"/>
  <c r="G177" i="16" s="1"/>
  <c r="J176" i="16"/>
  <c r="G176" i="16" s="1"/>
  <c r="J175" i="16"/>
  <c r="G175" i="16" s="1"/>
  <c r="J174" i="16"/>
  <c r="G174" i="16" s="1"/>
  <c r="J173" i="16"/>
  <c r="G173" i="16" s="1"/>
  <c r="J172" i="16"/>
  <c r="J165" i="16"/>
  <c r="J164" i="16"/>
  <c r="G164" i="16" s="1"/>
  <c r="J163" i="16"/>
  <c r="G163" i="16"/>
  <c r="J162" i="16"/>
  <c r="G162" i="16"/>
  <c r="J161" i="16"/>
  <c r="J160" i="16"/>
  <c r="J159" i="16"/>
  <c r="J158" i="16"/>
  <c r="E157" i="16"/>
  <c r="E167" i="16" s="1"/>
  <c r="D157" i="16"/>
  <c r="D167" i="16" s="1"/>
  <c r="J156" i="16"/>
  <c r="G156" i="16" s="1"/>
  <c r="J155" i="16"/>
  <c r="J154" i="16"/>
  <c r="J153" i="16"/>
  <c r="J152" i="16"/>
  <c r="J151" i="16"/>
  <c r="G151" i="16" s="1"/>
  <c r="J150" i="16"/>
  <c r="G150" i="16" s="1"/>
  <c r="J149" i="16"/>
  <c r="G149" i="16" s="1"/>
  <c r="J148" i="16"/>
  <c r="G148" i="16" s="1"/>
  <c r="J147" i="16"/>
  <c r="G147" i="16" s="1"/>
  <c r="J146" i="16"/>
  <c r="G146" i="16" s="1"/>
  <c r="J145" i="16"/>
  <c r="G145" i="16" s="1"/>
  <c r="J144" i="16"/>
  <c r="G144" i="16" s="1"/>
  <c r="J143" i="16"/>
  <c r="J142" i="16"/>
  <c r="G142" i="16"/>
  <c r="J141" i="16"/>
  <c r="G141" i="16" s="1"/>
  <c r="J134" i="16"/>
  <c r="J133" i="16"/>
  <c r="J132" i="16"/>
  <c r="J131" i="16"/>
  <c r="J130" i="16"/>
  <c r="J129" i="16"/>
  <c r="J128" i="16"/>
  <c r="J127" i="16"/>
  <c r="E126" i="16"/>
  <c r="E136" i="16" s="1"/>
  <c r="D126" i="16"/>
  <c r="J126" i="16" s="1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D104" i="16"/>
  <c r="G104" i="16" s="1"/>
  <c r="G103" i="16"/>
  <c r="G102" i="16"/>
  <c r="G101" i="16"/>
  <c r="G100" i="16"/>
  <c r="G99" i="16"/>
  <c r="G98" i="16"/>
  <c r="G97" i="16"/>
  <c r="G96" i="16"/>
  <c r="E95" i="16"/>
  <c r="E105" i="16" s="1"/>
  <c r="D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J72" i="16"/>
  <c r="J71" i="16"/>
  <c r="J70" i="16"/>
  <c r="J69" i="16"/>
  <c r="J68" i="16"/>
  <c r="J67" i="16"/>
  <c r="J66" i="16"/>
  <c r="J65" i="16"/>
  <c r="J64" i="16"/>
  <c r="E63" i="16"/>
  <c r="E73" i="16" s="1"/>
  <c r="D63" i="16"/>
  <c r="D73" i="16" s="1"/>
  <c r="J62" i="16"/>
  <c r="J61" i="16"/>
  <c r="J60" i="16"/>
  <c r="J59" i="16"/>
  <c r="D37" i="16"/>
  <c r="E36" i="16"/>
  <c r="G36" i="16" s="1"/>
  <c r="G35" i="16"/>
  <c r="G34" i="16"/>
  <c r="G33" i="16"/>
  <c r="G32" i="16"/>
  <c r="G31" i="16"/>
  <c r="G30" i="16"/>
  <c r="G29" i="16"/>
  <c r="D28" i="16"/>
  <c r="G27" i="16"/>
  <c r="G26" i="16"/>
  <c r="G25" i="16"/>
  <c r="G24" i="16"/>
  <c r="G23" i="16"/>
  <c r="G22" i="16"/>
  <c r="G21" i="16"/>
  <c r="G20" i="16"/>
  <c r="G19" i="16"/>
  <c r="G18" i="16"/>
  <c r="E17" i="16"/>
  <c r="G17" i="16" s="1"/>
  <c r="E16" i="16"/>
  <c r="G16" i="16" s="1"/>
  <c r="G15" i="16"/>
  <c r="G14" i="16"/>
  <c r="G13" i="16"/>
  <c r="G12" i="16"/>
  <c r="G11" i="16"/>
  <c r="K186" i="15"/>
  <c r="J186" i="15"/>
  <c r="H186" i="15"/>
  <c r="E186" i="15"/>
  <c r="D186" i="15"/>
  <c r="C186" i="15"/>
  <c r="N185" i="15"/>
  <c r="N184" i="15"/>
  <c r="N183" i="15"/>
  <c r="N182" i="15"/>
  <c r="N181" i="15"/>
  <c r="N180" i="15"/>
  <c r="N179" i="15"/>
  <c r="N178" i="15"/>
  <c r="N177" i="15"/>
  <c r="N176" i="15"/>
  <c r="N175" i="15"/>
  <c r="N174" i="15"/>
  <c r="N173" i="15"/>
  <c r="K132" i="15"/>
  <c r="J132" i="15"/>
  <c r="I132" i="15"/>
  <c r="E132" i="15"/>
  <c r="D132" i="15"/>
  <c r="C132" i="15"/>
  <c r="N131" i="15"/>
  <c r="H131" i="15"/>
  <c r="N130" i="15"/>
  <c r="H130" i="15"/>
  <c r="O130" i="15" s="1"/>
  <c r="N129" i="15"/>
  <c r="H129" i="15"/>
  <c r="N128" i="15"/>
  <c r="H128" i="15"/>
  <c r="N127" i="15"/>
  <c r="H127" i="15"/>
  <c r="N126" i="15"/>
  <c r="H126" i="15"/>
  <c r="O126" i="15" s="1"/>
  <c r="N125" i="15"/>
  <c r="O125" i="15" s="1"/>
  <c r="H125" i="15"/>
  <c r="N124" i="15"/>
  <c r="H124" i="15"/>
  <c r="O124" i="15" s="1"/>
  <c r="N123" i="15"/>
  <c r="H123" i="15"/>
  <c r="N122" i="15"/>
  <c r="H122" i="15"/>
  <c r="N121" i="15"/>
  <c r="H121" i="15"/>
  <c r="N120" i="15"/>
  <c r="H120" i="15"/>
  <c r="O120" i="15" s="1"/>
  <c r="N119" i="15"/>
  <c r="O119" i="15" s="1"/>
  <c r="H119" i="15"/>
  <c r="N118" i="15"/>
  <c r="H118" i="15"/>
  <c r="O118" i="15" s="1"/>
  <c r="N117" i="15"/>
  <c r="H117" i="15"/>
  <c r="E105" i="15"/>
  <c r="D105" i="15"/>
  <c r="C105" i="15"/>
  <c r="B105" i="15"/>
  <c r="E92" i="15"/>
  <c r="D92" i="15"/>
  <c r="C92" i="15"/>
  <c r="B92" i="15"/>
  <c r="E79" i="15"/>
  <c r="D79" i="15"/>
  <c r="C79" i="15"/>
  <c r="B79" i="15"/>
  <c r="E66" i="15"/>
  <c r="D66" i="15"/>
  <c r="C66" i="15"/>
  <c r="B66" i="15"/>
  <c r="E53" i="15"/>
  <c r="D53" i="15"/>
  <c r="C53" i="15"/>
  <c r="B53" i="15"/>
  <c r="E39" i="15"/>
  <c r="D39" i="15"/>
  <c r="C39" i="15"/>
  <c r="B39" i="15"/>
  <c r="E25" i="15"/>
  <c r="D25" i="15"/>
  <c r="C25" i="15"/>
  <c r="B25" i="15"/>
  <c r="E11" i="15"/>
  <c r="D11" i="15"/>
  <c r="B11" i="15"/>
  <c r="N7" i="15"/>
  <c r="E24" i="14"/>
  <c r="E23" i="14"/>
  <c r="E22" i="14"/>
  <c r="E21" i="14"/>
  <c r="E20" i="14"/>
  <c r="E19" i="14"/>
  <c r="E18" i="14"/>
  <c r="E17" i="14"/>
  <c r="E16" i="14"/>
  <c r="E15" i="14"/>
  <c r="E14" i="14"/>
  <c r="D13" i="14"/>
  <c r="D25" i="14" s="1"/>
  <c r="C13" i="14"/>
  <c r="C25" i="14" s="1"/>
  <c r="E12" i="14"/>
  <c r="E11" i="14"/>
  <c r="E10" i="14"/>
  <c r="E9" i="14"/>
  <c r="E8" i="14"/>
  <c r="E7" i="14"/>
  <c r="E6" i="14"/>
  <c r="P18" i="12"/>
  <c r="P17" i="12"/>
  <c r="T14" i="12"/>
  <c r="N14" i="12"/>
  <c r="Q13" i="12"/>
  <c r="N13" i="12"/>
  <c r="Q11" i="12"/>
  <c r="N11" i="12"/>
  <c r="H21" i="11"/>
  <c r="H13" i="11"/>
  <c r="L50" i="10"/>
  <c r="K50" i="10"/>
  <c r="C50" i="10"/>
  <c r="M49" i="10"/>
  <c r="D49" i="10" s="1"/>
  <c r="E49" i="10" s="1"/>
  <c r="F49" i="10" s="1"/>
  <c r="M48" i="10"/>
  <c r="D48" i="10" s="1"/>
  <c r="E48" i="10" s="1"/>
  <c r="F48" i="10" s="1"/>
  <c r="D47" i="10"/>
  <c r="E47" i="10" s="1"/>
  <c r="F47" i="10" s="1"/>
  <c r="D46" i="10"/>
  <c r="E46" i="10" s="1"/>
  <c r="F46" i="10" s="1"/>
  <c r="D45" i="10"/>
  <c r="E45" i="10" s="1"/>
  <c r="F45" i="10" s="1"/>
  <c r="D44" i="10"/>
  <c r="E44" i="10" s="1"/>
  <c r="F44" i="10" s="1"/>
  <c r="D43" i="10"/>
  <c r="E43" i="10" s="1"/>
  <c r="F43" i="10" s="1"/>
  <c r="D42" i="10"/>
  <c r="E42" i="10" s="1"/>
  <c r="F42" i="10" s="1"/>
  <c r="M41" i="10"/>
  <c r="D41" i="10" s="1"/>
  <c r="E41" i="10" s="1"/>
  <c r="F41" i="10" s="1"/>
  <c r="M40" i="10"/>
  <c r="D40" i="10" s="1"/>
  <c r="E40" i="10" s="1"/>
  <c r="F40" i="10" s="1"/>
  <c r="M39" i="10"/>
  <c r="D39" i="10" s="1"/>
  <c r="E39" i="10" s="1"/>
  <c r="F39" i="10" s="1"/>
  <c r="M38" i="10"/>
  <c r="D38" i="10" s="1"/>
  <c r="E38" i="10" s="1"/>
  <c r="F38" i="10" s="1"/>
  <c r="M37" i="10"/>
  <c r="D37" i="10" s="1"/>
  <c r="E37" i="10" s="1"/>
  <c r="F37" i="10" s="1"/>
  <c r="M36" i="10"/>
  <c r="D36" i="10" s="1"/>
  <c r="E36" i="10" s="1"/>
  <c r="F36" i="10" s="1"/>
  <c r="M35" i="10"/>
  <c r="D35" i="10" s="1"/>
  <c r="E35" i="10" s="1"/>
  <c r="F35" i="10" s="1"/>
  <c r="M34" i="10"/>
  <c r="D34" i="10" s="1"/>
  <c r="E34" i="10" s="1"/>
  <c r="F34" i="10" s="1"/>
  <c r="M33" i="10"/>
  <c r="D33" i="10" s="1"/>
  <c r="E33" i="10" s="1"/>
  <c r="F33" i="10" s="1"/>
  <c r="M32" i="10"/>
  <c r="D32" i="10" s="1"/>
  <c r="E32" i="10" s="1"/>
  <c r="F32" i="10" s="1"/>
  <c r="M31" i="10"/>
  <c r="D31" i="10" s="1"/>
  <c r="E31" i="10" s="1"/>
  <c r="F31" i="10" s="1"/>
  <c r="M30" i="10"/>
  <c r="D30" i="10" s="1"/>
  <c r="E30" i="10" s="1"/>
  <c r="F30" i="10" s="1"/>
  <c r="M29" i="10"/>
  <c r="D29" i="10" s="1"/>
  <c r="E29" i="10" s="1"/>
  <c r="F29" i="10" s="1"/>
  <c r="M28" i="10"/>
  <c r="D28" i="10" s="1"/>
  <c r="E28" i="10" s="1"/>
  <c r="F28" i="10" s="1"/>
  <c r="M27" i="10"/>
  <c r="D27" i="10" s="1"/>
  <c r="E27" i="10" s="1"/>
  <c r="F27" i="10" s="1"/>
  <c r="M26" i="10"/>
  <c r="D26" i="10" s="1"/>
  <c r="E26" i="10" s="1"/>
  <c r="F26" i="10" s="1"/>
  <c r="M25" i="10"/>
  <c r="D25" i="10" s="1"/>
  <c r="E25" i="10" s="1"/>
  <c r="F25" i="10" s="1"/>
  <c r="M24" i="10"/>
  <c r="D24" i="10" s="1"/>
  <c r="E24" i="10" s="1"/>
  <c r="F24" i="10" s="1"/>
  <c r="M23" i="10"/>
  <c r="D23" i="10" s="1"/>
  <c r="E23" i="10" s="1"/>
  <c r="F23" i="10" s="1"/>
  <c r="M22" i="10"/>
  <c r="D22" i="10" s="1"/>
  <c r="E22" i="10" s="1"/>
  <c r="F22" i="10" s="1"/>
  <c r="M21" i="10"/>
  <c r="D21" i="10" s="1"/>
  <c r="E21" i="10" s="1"/>
  <c r="F21" i="10" s="1"/>
  <c r="M20" i="10"/>
  <c r="D20" i="10" s="1"/>
  <c r="E20" i="10" s="1"/>
  <c r="F20" i="10" s="1"/>
  <c r="M19" i="10"/>
  <c r="D19" i="10" s="1"/>
  <c r="E19" i="10" s="1"/>
  <c r="F19" i="10" s="1"/>
  <c r="M18" i="10"/>
  <c r="D18" i="10" s="1"/>
  <c r="E18" i="10" s="1"/>
  <c r="F18" i="10" s="1"/>
  <c r="M17" i="10"/>
  <c r="D17" i="10" s="1"/>
  <c r="E17" i="10" s="1"/>
  <c r="F17" i="10" s="1"/>
  <c r="M16" i="10"/>
  <c r="D16" i="10" s="1"/>
  <c r="E16" i="10" s="1"/>
  <c r="F16" i="10" s="1"/>
  <c r="M15" i="10"/>
  <c r="D15" i="10" s="1"/>
  <c r="E15" i="10" s="1"/>
  <c r="F15" i="10" s="1"/>
  <c r="M14" i="10"/>
  <c r="D14" i="10" s="1"/>
  <c r="E14" i="10" s="1"/>
  <c r="F14" i="10" s="1"/>
  <c r="M13" i="10"/>
  <c r="D13" i="10" s="1"/>
  <c r="E13" i="10" s="1"/>
  <c r="F13" i="10" s="1"/>
  <c r="M12" i="10"/>
  <c r="D12" i="10" s="1"/>
  <c r="E12" i="10" s="1"/>
  <c r="F12" i="10" s="1"/>
  <c r="M11" i="10"/>
  <c r="D11" i="10" s="1"/>
  <c r="E11" i="10" s="1"/>
  <c r="F11" i="10" s="1"/>
  <c r="M10" i="10"/>
  <c r="D10" i="10" s="1"/>
  <c r="E10" i="10" s="1"/>
  <c r="F10" i="10" s="1"/>
  <c r="M9" i="10"/>
  <c r="D9" i="10" s="1"/>
  <c r="E9" i="10" s="1"/>
  <c r="F9" i="10" s="1"/>
  <c r="M8" i="10"/>
  <c r="D8" i="10" s="1"/>
  <c r="E8" i="10" s="1"/>
  <c r="F8" i="10" s="1"/>
  <c r="M7" i="10"/>
  <c r="D7" i="10" s="1"/>
  <c r="E7" i="10" s="1"/>
  <c r="F7" i="10" s="1"/>
  <c r="M6" i="10"/>
  <c r="D6" i="10" s="1"/>
  <c r="E6" i="10" s="1"/>
  <c r="F6" i="10" s="1"/>
  <c r="M5" i="10"/>
  <c r="D5" i="10" s="1"/>
  <c r="E5" i="10" s="1"/>
  <c r="F5" i="10" s="1"/>
  <c r="M4" i="10"/>
  <c r="Q53" i="9"/>
  <c r="AL46" i="9"/>
  <c r="AK46" i="9"/>
  <c r="L52" i="9"/>
  <c r="V52" i="9" s="1"/>
  <c r="AM45" i="9"/>
  <c r="AM44" i="9"/>
  <c r="AM43" i="9"/>
  <c r="AM42" i="9"/>
  <c r="AS38" i="9"/>
  <c r="AV38" i="9" s="1"/>
  <c r="M38" i="9"/>
  <c r="H38" i="9"/>
  <c r="AS34" i="9"/>
  <c r="AV33" i="9"/>
  <c r="AS33" i="9"/>
  <c r="AK33" i="9"/>
  <c r="AK29" i="9"/>
  <c r="AS28" i="9"/>
  <c r="AV28" i="9" s="1"/>
  <c r="AS27" i="9"/>
  <c r="AV27" i="9" s="1"/>
  <c r="AJ27" i="9"/>
  <c r="AS25" i="9"/>
  <c r="AL25" i="9"/>
  <c r="AS24" i="9"/>
  <c r="AJ24" i="9"/>
  <c r="AS23" i="9"/>
  <c r="AL23" i="9"/>
  <c r="AS22" i="9"/>
  <c r="AK21" i="9"/>
  <c r="AS19" i="9"/>
  <c r="AL19" i="9"/>
  <c r="AS18" i="9"/>
  <c r="AM18" i="9"/>
  <c r="AJ18" i="9"/>
  <c r="AJ17" i="9" s="1"/>
  <c r="AJ19" i="9" s="1"/>
  <c r="AS17" i="9"/>
  <c r="AM17" i="9"/>
  <c r="AS16" i="9"/>
  <c r="AM16" i="9"/>
  <c r="AK12" i="9"/>
  <c r="AM11" i="9"/>
  <c r="AL11" i="9"/>
  <c r="AM10" i="9"/>
  <c r="AL10" i="9"/>
  <c r="AI2" i="9"/>
  <c r="AM9" i="9"/>
  <c r="AL9" i="9"/>
  <c r="AK6" i="9"/>
  <c r="C49" i="8"/>
  <c r="H37" i="8"/>
  <c r="F37" i="8"/>
  <c r="C29" i="8"/>
  <c r="A20" i="8"/>
  <c r="G20" i="8" s="1"/>
  <c r="D22" i="8" s="1"/>
  <c r="C15" i="8"/>
  <c r="G6" i="8"/>
  <c r="D8" i="8" s="1"/>
  <c r="C43" i="7"/>
  <c r="E42" i="7"/>
  <c r="H42" i="7" s="1"/>
  <c r="E41" i="7"/>
  <c r="H41" i="7" s="1"/>
  <c r="E40" i="7"/>
  <c r="H40" i="7" s="1"/>
  <c r="E39" i="7"/>
  <c r="H39" i="7" s="1"/>
  <c r="E38" i="7"/>
  <c r="H38" i="7" s="1"/>
  <c r="E37" i="7"/>
  <c r="H37" i="7" s="1"/>
  <c r="E36" i="7"/>
  <c r="H36" i="7" s="1"/>
  <c r="C31" i="7"/>
  <c r="E30" i="7"/>
  <c r="H30" i="7" s="1"/>
  <c r="C47" i="6"/>
  <c r="A38" i="6"/>
  <c r="G38" i="6" s="1"/>
  <c r="C31" i="6"/>
  <c r="M17" i="6"/>
  <c r="A22" i="6" s="1"/>
  <c r="G22" i="6" s="1"/>
  <c r="C15" i="6"/>
  <c r="A6" i="6"/>
  <c r="G6" i="6" s="1"/>
  <c r="C50" i="5"/>
  <c r="E49" i="5"/>
  <c r="H49" i="5" s="1"/>
  <c r="E48" i="5"/>
  <c r="H48" i="5" s="1"/>
  <c r="D48" i="5"/>
  <c r="D43" i="5"/>
  <c r="C31" i="5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C12" i="5"/>
  <c r="E11" i="5"/>
  <c r="H11" i="5" s="1"/>
  <c r="E10" i="5"/>
  <c r="H10" i="5" s="1"/>
  <c r="D10" i="5"/>
  <c r="E9" i="5"/>
  <c r="H9" i="5" s="1"/>
  <c r="E8" i="5"/>
  <c r="H8" i="5" s="1"/>
  <c r="E7" i="5"/>
  <c r="H7" i="5" s="1"/>
  <c r="E6" i="5"/>
  <c r="H6" i="5" s="1"/>
  <c r="E5" i="5"/>
  <c r="H5" i="5" s="1"/>
  <c r="D5" i="5"/>
  <c r="O48" i="4"/>
  <c r="O47" i="4"/>
  <c r="Q44" i="4"/>
  <c r="O44" i="4"/>
  <c r="D43" i="4"/>
  <c r="S42" i="4"/>
  <c r="D42" i="4"/>
  <c r="S41" i="4"/>
  <c r="D41" i="4"/>
  <c r="S40" i="4"/>
  <c r="D40" i="4"/>
  <c r="S39" i="4"/>
  <c r="P43" i="4"/>
  <c r="S38" i="4"/>
  <c r="D38" i="4"/>
  <c r="S37" i="4"/>
  <c r="D37" i="4"/>
  <c r="S36" i="4"/>
  <c r="K27" i="4"/>
  <c r="K28" i="4" s="1"/>
  <c r="K31" i="4" s="1"/>
  <c r="E27" i="4"/>
  <c r="E37" i="16" s="1"/>
  <c r="N26" i="4"/>
  <c r="H26" i="4"/>
  <c r="N25" i="4"/>
  <c r="H25" i="4"/>
  <c r="N24" i="4"/>
  <c r="H24" i="4"/>
  <c r="P23" i="4"/>
  <c r="N23" i="4"/>
  <c r="H23" i="4"/>
  <c r="N22" i="4"/>
  <c r="H22" i="4"/>
  <c r="E21" i="4"/>
  <c r="H20" i="4"/>
  <c r="N16" i="4"/>
  <c r="H16" i="4"/>
  <c r="N15" i="4"/>
  <c r="H15" i="4"/>
  <c r="N14" i="4"/>
  <c r="H14" i="4"/>
  <c r="N13" i="4"/>
  <c r="H13" i="4"/>
  <c r="N12" i="4"/>
  <c r="H12" i="4"/>
  <c r="N11" i="4"/>
  <c r="H11" i="4"/>
  <c r="N10" i="4"/>
  <c r="H10" i="4"/>
  <c r="N9" i="4"/>
  <c r="H9" i="4"/>
  <c r="N8" i="4"/>
  <c r="H8" i="4"/>
  <c r="N7" i="4"/>
  <c r="H7" i="4"/>
  <c r="N6" i="4"/>
  <c r="N5" i="4"/>
  <c r="O121" i="15" l="1"/>
  <c r="O127" i="15"/>
  <c r="J376" i="16"/>
  <c r="G376" i="16" s="1"/>
  <c r="L127" i="16"/>
  <c r="J433" i="16"/>
  <c r="G433" i="16" s="1"/>
  <c r="J582" i="16"/>
  <c r="G582" i="16" s="1"/>
  <c r="E347" i="16"/>
  <c r="O131" i="15"/>
  <c r="E464" i="16"/>
  <c r="O122" i="15"/>
  <c r="O128" i="15"/>
  <c r="N132" i="15"/>
  <c r="J346" i="16"/>
  <c r="G346" i="16" s="1"/>
  <c r="D38" i="16"/>
  <c r="J525" i="16"/>
  <c r="G525" i="16" s="1"/>
  <c r="J553" i="16"/>
  <c r="G553" i="16" s="1"/>
  <c r="AM46" i="9"/>
  <c r="O117" i="15"/>
  <c r="O123" i="15"/>
  <c r="O129" i="15"/>
  <c r="N186" i="15"/>
  <c r="J197" i="16"/>
  <c r="E434" i="16"/>
  <c r="J434" i="16" s="1"/>
  <c r="G434" i="16" s="1"/>
  <c r="J463" i="16"/>
  <c r="G463" i="16" s="1"/>
  <c r="J518" i="16"/>
  <c r="G518" i="16" s="1"/>
  <c r="E316" i="16"/>
  <c r="J427" i="16"/>
  <c r="G427" i="16" s="1"/>
  <c r="H132" i="15"/>
  <c r="G37" i="16"/>
  <c r="J135" i="16"/>
  <c r="J136" i="16" s="1"/>
  <c r="J220" i="16"/>
  <c r="G220" i="16" s="1"/>
  <c r="J494" i="16"/>
  <c r="G494" i="16" s="1"/>
  <c r="D554" i="16"/>
  <c r="J258" i="16"/>
  <c r="G258" i="16" s="1"/>
  <c r="D464" i="16"/>
  <c r="J464" i="16" s="1"/>
  <c r="G464" i="16" s="1"/>
  <c r="E554" i="16"/>
  <c r="G95" i="16"/>
  <c r="J612" i="16"/>
  <c r="G612" i="16" s="1"/>
  <c r="AS26" i="9"/>
  <c r="AV22" i="9" s="1"/>
  <c r="J166" i="16"/>
  <c r="D583" i="16"/>
  <c r="D495" i="16"/>
  <c r="J495" i="16" s="1"/>
  <c r="G495" i="16" s="1"/>
  <c r="J576" i="16"/>
  <c r="G576" i="16" s="1"/>
  <c r="E28" i="16"/>
  <c r="J38" i="16" s="1"/>
  <c r="S44" i="4"/>
  <c r="H31" i="5"/>
  <c r="N31" i="5" s="1"/>
  <c r="AS21" i="9"/>
  <c r="E44" i="4"/>
  <c r="E55" i="4" s="1"/>
  <c r="D39" i="4"/>
  <c r="H23" i="11"/>
  <c r="H27" i="4"/>
  <c r="N27" i="4"/>
  <c r="N21" i="4"/>
  <c r="H43" i="7"/>
  <c r="O55" i="4"/>
  <c r="M50" i="10"/>
  <c r="D4" i="10"/>
  <c r="D50" i="10" s="1"/>
  <c r="M39" i="9"/>
  <c r="AL29" i="9" s="1"/>
  <c r="H39" i="9"/>
  <c r="AL33" i="9" s="1"/>
  <c r="AM12" i="9"/>
  <c r="H12" i="5"/>
  <c r="N12" i="5" s="1"/>
  <c r="D8" i="6"/>
  <c r="E14" i="6"/>
  <c r="H14" i="6" s="1"/>
  <c r="E13" i="6"/>
  <c r="H13" i="6" s="1"/>
  <c r="E12" i="6"/>
  <c r="H12" i="6" s="1"/>
  <c r="E11" i="6"/>
  <c r="H11" i="6" s="1"/>
  <c r="E10" i="6"/>
  <c r="H10" i="6" s="1"/>
  <c r="E9" i="6"/>
  <c r="H9" i="6" s="1"/>
  <c r="E8" i="6"/>
  <c r="H8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D24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D40" i="6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H22" i="8" s="1"/>
  <c r="F44" i="4"/>
  <c r="F55" i="4" s="1"/>
  <c r="E43" i="5"/>
  <c r="H43" i="5" s="1"/>
  <c r="E44" i="5"/>
  <c r="H44" i="5" s="1"/>
  <c r="E45" i="5"/>
  <c r="H45" i="5" s="1"/>
  <c r="E46" i="5"/>
  <c r="H46" i="5" s="1"/>
  <c r="E47" i="5"/>
  <c r="H47" i="5" s="1"/>
  <c r="E14" i="8"/>
  <c r="H14" i="8" s="1"/>
  <c r="E13" i="8"/>
  <c r="H13" i="8" s="1"/>
  <c r="E12" i="8"/>
  <c r="H12" i="8" s="1"/>
  <c r="E11" i="8"/>
  <c r="H11" i="8" s="1"/>
  <c r="E10" i="8"/>
  <c r="H10" i="8" s="1"/>
  <c r="E9" i="8"/>
  <c r="H9" i="8" s="1"/>
  <c r="E8" i="8"/>
  <c r="H8" i="8" s="1"/>
  <c r="F25" i="14"/>
  <c r="H21" i="4"/>
  <c r="D36" i="4"/>
  <c r="R43" i="4" s="1"/>
  <c r="R44" i="4" s="1"/>
  <c r="E24" i="7"/>
  <c r="H24" i="7" s="1"/>
  <c r="E25" i="7"/>
  <c r="H25" i="7" s="1"/>
  <c r="E26" i="7"/>
  <c r="H26" i="7" s="1"/>
  <c r="E27" i="7"/>
  <c r="H27" i="7" s="1"/>
  <c r="E28" i="7"/>
  <c r="H28" i="7" s="1"/>
  <c r="E29" i="7"/>
  <c r="H29" i="7" s="1"/>
  <c r="E48" i="8"/>
  <c r="H48" i="8" s="1"/>
  <c r="E47" i="8"/>
  <c r="H47" i="8" s="1"/>
  <c r="E46" i="8"/>
  <c r="H46" i="8" s="1"/>
  <c r="E45" i="8"/>
  <c r="H45" i="8" s="1"/>
  <c r="E44" i="8"/>
  <c r="H44" i="8" s="1"/>
  <c r="E43" i="8"/>
  <c r="H43" i="8" s="1"/>
  <c r="E42" i="8"/>
  <c r="H42" i="8" s="1"/>
  <c r="AS39" i="9"/>
  <c r="AV16" i="9"/>
  <c r="AV39" i="9" s="1"/>
  <c r="L47" i="9"/>
  <c r="V47" i="9" s="1"/>
  <c r="L48" i="9"/>
  <c r="V48" i="9" s="1"/>
  <c r="L49" i="9"/>
  <c r="V49" i="9" s="1"/>
  <c r="L50" i="9"/>
  <c r="V50" i="9" s="1"/>
  <c r="AM50" i="9"/>
  <c r="E13" i="14"/>
  <c r="E25" i="14" s="1"/>
  <c r="J63" i="16"/>
  <c r="D105" i="16"/>
  <c r="G105" i="16" s="1"/>
  <c r="D136" i="16"/>
  <c r="J157" i="16"/>
  <c r="J167" i="16" s="1"/>
  <c r="G172" i="16"/>
  <c r="J188" i="16"/>
  <c r="G188" i="16" s="1"/>
  <c r="J230" i="16"/>
  <c r="J316" i="16"/>
  <c r="G316" i="16" s="1"/>
  <c r="J347" i="16"/>
  <c r="G347" i="16" s="1"/>
  <c r="J405" i="16"/>
  <c r="G405" i="16" s="1"/>
  <c r="L46" i="9"/>
  <c r="V46" i="9" s="1"/>
  <c r="L51" i="9"/>
  <c r="V51" i="9" s="1"/>
  <c r="J252" i="16"/>
  <c r="J280" i="16"/>
  <c r="J309" i="16"/>
  <c r="G309" i="16" s="1"/>
  <c r="J369" i="16"/>
  <c r="G369" i="16" s="1"/>
  <c r="J398" i="16"/>
  <c r="G398" i="16" s="1"/>
  <c r="J340" i="16"/>
  <c r="G340" i="16" s="1"/>
  <c r="J547" i="16"/>
  <c r="G547" i="16" s="1"/>
  <c r="E583" i="16"/>
  <c r="J606" i="16"/>
  <c r="G606" i="16" s="1"/>
  <c r="J457" i="16"/>
  <c r="G457" i="16" s="1"/>
  <c r="J488" i="16"/>
  <c r="G488" i="16" s="1"/>
  <c r="H47" i="6" l="1"/>
  <c r="N47" i="6" s="1"/>
  <c r="O132" i="15"/>
  <c r="J554" i="16"/>
  <c r="G554" i="16" s="1"/>
  <c r="J583" i="16"/>
  <c r="G583" i="16" s="1"/>
  <c r="H15" i="8"/>
  <c r="N15" i="8" s="1"/>
  <c r="G28" i="16"/>
  <c r="H31" i="6"/>
  <c r="N31" i="6" s="1"/>
  <c r="H29" i="8"/>
  <c r="N29" i="8" s="1"/>
  <c r="E4" i="10"/>
  <c r="F4" i="10" s="1"/>
  <c r="F50" i="10" s="1"/>
  <c r="D44" i="4"/>
  <c r="D55" i="4" s="1"/>
  <c r="M34" i="4" s="1"/>
  <c r="V53" i="9"/>
  <c r="AA53" i="9" s="1"/>
  <c r="G252" i="16"/>
  <c r="J259" i="16"/>
  <c r="G259" i="16" s="1"/>
  <c r="J198" i="16"/>
  <c r="H49" i="8"/>
  <c r="N49" i="8" s="1"/>
  <c r="H31" i="7"/>
  <c r="N31" i="7" s="1"/>
  <c r="H50" i="5"/>
  <c r="N50" i="5" s="1"/>
  <c r="H15" i="6"/>
  <c r="N15" i="6" s="1"/>
  <c r="G280" i="16"/>
  <c r="J287" i="16"/>
  <c r="G287" i="16" s="1"/>
  <c r="N4" i="4" l="1"/>
  <c r="N28" i="4" s="1"/>
  <c r="N31" i="4" s="1"/>
  <c r="H4" i="4"/>
  <c r="H28" i="4" s="1"/>
  <c r="H31" i="4" s="1"/>
  <c r="E28" i="4"/>
  <c r="E31" i="4" s="1"/>
  <c r="E38" i="16" s="1"/>
  <c r="G38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SAMSUNG</author>
  </authors>
  <commentList>
    <comment ref="E4" authorId="0" shapeId="0" xr:uid="{00000000-0006-0000-0200-000001000000}">
      <text>
        <r>
          <rPr>
            <b/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17" authorId="0" shapeId="0" xr:uid="{00000000-0006-0000-0200-000002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18" authorId="0" shapeId="0" xr:uid="{00000000-0006-0000-0200-000003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19" authorId="0" shapeId="0" xr:uid="{00000000-0006-0000-0200-000004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0" authorId="0" shapeId="0" xr:uid="{00000000-0006-0000-0200-000005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2" authorId="0" shapeId="0" xr:uid="{00000000-0006-0000-0200-000006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3" authorId="0" shapeId="0" xr:uid="{00000000-0006-0000-0200-000007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4" authorId="0" shapeId="0" xr:uid="{00000000-0006-0000-0200-000008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5" authorId="0" shapeId="0" xr:uid="{00000000-0006-0000-0200-000009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6" authorId="0" shapeId="0" xr:uid="{00000000-0006-0000-0200-00000A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</commentList>
</comments>
</file>

<file path=xl/sharedStrings.xml><?xml version="1.0" encoding="utf-8"?>
<sst xmlns="http://schemas.openxmlformats.org/spreadsheetml/2006/main" count="5068" uniqueCount="1092">
  <si>
    <t>신청일</t>
  </si>
  <si>
    <t>㎡</t>
  </si>
  <si>
    <t>비고</t>
  </si>
  <si>
    <t>잔액</t>
  </si>
  <si>
    <t>구분</t>
  </si>
  <si>
    <t>1. 통학로설치공사총비용:21,000,000-14.11 착수금420만원,14.12 중도금 840만원
2. 16년도 캐노피공사 잔금 75,240,000지급예정임</t>
  </si>
  <si>
    <t xml:space="preserve">  2. 승강기 사용시 사용료(전, 출입시 100,000원, 전체공사 80,000원, 부분공사 30,000원) 관리실에 </t>
  </si>
  <si>
    <t>차액</t>
  </si>
  <si>
    <t>종류</t>
  </si>
  <si>
    <t>＝</t>
  </si>
  <si>
    <t>월</t>
  </si>
  <si>
    <t>=</t>
  </si>
  <si>
    <t>잡손실</t>
  </si>
  <si>
    <t>해솔마을2단지월드메르디앙아파트</t>
  </si>
  <si>
    <t>연체료</t>
  </si>
  <si>
    <t>9월</t>
  </si>
  <si>
    <t>세대수</t>
  </si>
  <si>
    <t>계</t>
  </si>
  <si>
    <t>박선미</t>
  </si>
  <si>
    <t>충당금전입이자비용</t>
  </si>
  <si>
    <t>(135㎡초과)</t>
  </si>
  <si>
    <t>(135㎡이하)</t>
  </si>
  <si>
    <t>축협</t>
  </si>
  <si>
    <t>연락처</t>
  </si>
  <si>
    <t>개월수</t>
  </si>
  <si>
    <t xml:space="preserve"> </t>
  </si>
  <si>
    <t>우체국</t>
  </si>
  <si>
    <t>농협</t>
  </si>
  <si>
    <t>"</t>
  </si>
  <si>
    <t>승강기전기료</t>
  </si>
  <si>
    <t>화재보험료</t>
  </si>
  <si>
    <t>고지금액</t>
  </si>
  <si>
    <t>청소용역비</t>
  </si>
  <si>
    <t>소방시설점검비</t>
  </si>
  <si>
    <t>하나은행</t>
  </si>
  <si>
    <t>비  고</t>
  </si>
  <si>
    <t>수선유지비</t>
  </si>
  <si>
    <t>승강기유지비</t>
  </si>
  <si>
    <t>소   계</t>
  </si>
  <si>
    <t>일반관리비</t>
  </si>
  <si>
    <t>위탁관리비</t>
  </si>
  <si>
    <t>경비용역비</t>
  </si>
  <si>
    <t>장기수선충당금</t>
  </si>
  <si>
    <t>합  계</t>
  </si>
  <si>
    <t>금  액</t>
  </si>
  <si>
    <t>공동전기료</t>
  </si>
  <si>
    <t>라인</t>
  </si>
  <si>
    <t>항목</t>
  </si>
  <si>
    <t>금          액</t>
  </si>
  <si>
    <t>재활용수거지원금</t>
  </si>
  <si>
    <t>합      계</t>
  </si>
  <si>
    <t>회계감사비</t>
  </si>
  <si>
    <t>연체료수입</t>
  </si>
  <si>
    <t>내  용</t>
  </si>
  <si>
    <t>수입이자</t>
  </si>
  <si>
    <t>승강기수입</t>
  </si>
  <si>
    <t>관제실지원금</t>
  </si>
  <si>
    <t>208-202</t>
  </si>
  <si>
    <t xml:space="preserve">  2)  은행별 정기예금 및 정기적금 이자률 비교표(2018/01/17현재)</t>
  </si>
  <si>
    <t>(도로명주소:경기도 파주시 와석순환로 347(목동동2-117) 우:10893)</t>
  </si>
  <si>
    <t>성  명</t>
  </si>
  <si>
    <t>208-201</t>
  </si>
  <si>
    <t>211-204</t>
  </si>
  <si>
    <t>재활용매각수입</t>
  </si>
  <si>
    <t>임대수입</t>
  </si>
  <si>
    <t>총부과금액</t>
  </si>
  <si>
    <t>법인세비용</t>
  </si>
  <si>
    <t>11월분</t>
  </si>
  <si>
    <t>신한은행</t>
  </si>
  <si>
    <t>100-014-722831</t>
  </si>
  <si>
    <t>1005-301-004035</t>
  </si>
  <si>
    <t>구              분</t>
  </si>
  <si>
    <t xml:space="preserve">2. 경     비     비 </t>
  </si>
  <si>
    <t>102400-01-000367</t>
  </si>
  <si>
    <t>215036-51-007590</t>
  </si>
  <si>
    <t>335-910003-99304</t>
  </si>
  <si>
    <t>211001-04-037504</t>
  </si>
  <si>
    <t>▶ 자격수당, 야간근무수당, 직책수당, 근속수당외</t>
  </si>
  <si>
    <t>복리후생비, 교육훈련비, 우편료, 사무용품비 증가</t>
  </si>
  <si>
    <t xml:space="preserve">업체 변경(18.04.20.)에 따른 증가 </t>
  </si>
  <si>
    <t>관리비차감적립금에서 \1,207,840원 대체</t>
  </si>
  <si>
    <t>관리비차감적립금에서 \24,308,000원 대체</t>
  </si>
  <si>
    <t>2017년 12월 19일 기준(부과액 기준)</t>
  </si>
  <si>
    <t>2017년 11월 15일 기준(부과액 기준)</t>
  </si>
  <si>
    <t>관리비차감적립금에서 \19,965,280원 대체</t>
  </si>
  <si>
    <t>관리비차감적립금에서 \33,484,820원 대체</t>
  </si>
  <si>
    <t>관리비차감적립금에서 \1,978,000원 대체</t>
  </si>
  <si>
    <t>소                       계</t>
  </si>
  <si>
    <t>관리비차감적립금에서 \26,412,670원 대체</t>
  </si>
  <si>
    <t>식대등복리후생비, 제세공과금, 감가상각비 증가</t>
  </si>
  <si>
    <t>16년 1월부터 100원으로 인상에 따른 증가</t>
  </si>
  <si>
    <t>16.09.30. 계약기간 만료에 따른 감소</t>
  </si>
  <si>
    <t>관리비차감적립금에서 \2,229,890원 대체</t>
  </si>
  <si>
    <t>2017년 10월 10일 기준(부과액 기준)</t>
  </si>
  <si>
    <t>관리비차감적립금에서 \12,329,720원 대체</t>
  </si>
  <si>
    <t>관리비차감적립금에서 \26,064,760원 대체</t>
  </si>
  <si>
    <t>관리비차감적립금에서 \33,169,870원 대체</t>
  </si>
  <si>
    <t>관리비차감적립금에서 \26,578,788원 대체</t>
  </si>
  <si>
    <t>관리비차감적립금에서 \33,486,340원 대체</t>
  </si>
  <si>
    <t>관리비차감적립금에서 \5,230,750원 대체</t>
  </si>
  <si>
    <t>가) 산출내역:  발생금액 ÷ 공급면적 =부과단가</t>
  </si>
  <si>
    <t>* 11/3 내용증명 발송세대 (23세대) 11,993,180원</t>
  </si>
  <si>
    <t>* 12/5 내용증명 발송세대 (22세대) 9,890,250원</t>
  </si>
  <si>
    <t>* 1/5 내용증명 발송세대 (29세대) 11,842,110원</t>
  </si>
  <si>
    <t>5) 승강기 전기료(라인별 승강기 전기 사용량에 따라 부과)</t>
  </si>
  <si>
    <t>* 3/5 내용증명 발송세대 (22세대) 8,398,852원</t>
  </si>
  <si>
    <t>* 4/5 내용증명 발송세대 (23세대) 11,042,200원</t>
  </si>
  <si>
    <t>* 10/12 내용증명 발송세대 (15세대) 8,412,820원</t>
  </si>
  <si>
    <t>7/21~8/15 메인 수도검침 계산으로 인한 감소(7일간)</t>
  </si>
  <si>
    <t>주차장, 계단, 관리동, 경비실, 기전실, 기타 공용부 외</t>
  </si>
  <si>
    <t>TEL : (031)946-7195, FAX : 946-7197</t>
  </si>
  <si>
    <t>우체국예금 잔액증명 발행수수료, 체납세 송달수수료 및 인지대</t>
  </si>
  <si>
    <t>* 5/3 내용증명 발송세대 (21세대) 9,428,360원</t>
  </si>
  <si>
    <t>동    호 : 201 동 101 호 ~ 8888 동 113 호</t>
  </si>
  <si>
    <t>비      고</t>
  </si>
  <si>
    <t>식대등복리후생비</t>
  </si>
  <si>
    <r>
      <t>"</t>
    </r>
    <r>
      <rPr>
        <sz val="11"/>
        <color rgb="FF000000"/>
        <rFont val="맑은 고딕"/>
        <family val="3"/>
        <charset val="129"/>
      </rPr>
      <t>=======================================================</t>
    </r>
    <r>
      <rPr>
        <sz val="11"/>
        <color rgb="FFFFFFFF"/>
        <rFont val="맑은 고딕"/>
        <family val="3"/>
        <charset val="129"/>
      </rPr>
      <t>"</t>
    </r>
  </si>
  <si>
    <t>"======================================================="</t>
  </si>
  <si>
    <t>비    고</t>
  </si>
  <si>
    <t>합    계</t>
  </si>
  <si>
    <t>복리후생비</t>
  </si>
  <si>
    <t>구    분</t>
  </si>
  <si>
    <t>부과년월 : 1900년 01월 ~ 2017년 05월</t>
  </si>
  <si>
    <t>교육훈련비</t>
  </si>
  <si>
    <t>광고수입</t>
  </si>
  <si>
    <t>우리은행</t>
  </si>
  <si>
    <t>국민은행</t>
  </si>
  <si>
    <t>미수(체납)관리비 현황(2018년 3월 14일 기준)</t>
  </si>
  <si>
    <t>관리규약 및 장기수선수립 계획에 의해 2월1일부터 인상</t>
  </si>
  <si>
    <t>공동전기료=우리카드할인, 
중계기, 알뜰장 차감부과</t>
  </si>
  <si>
    <t>미수(체납)관리비 현황(2017년 12월 19일 기준)</t>
  </si>
  <si>
    <t>부과년월 : 1900년 01월 ~ 2017년 06월</t>
  </si>
  <si>
    <t>미수(체납)관리비 현황(2018년 4월 11일 기준)</t>
  </si>
  <si>
    <t>미수(체납)관리비 현황(2017년 11월 15일 기준)</t>
  </si>
  <si>
    <t>부과년월 : 1900년 01월 ~ 2017년 07월</t>
  </si>
  <si>
    <t>미수(체납)관리비 현황(2018년 1월 16일 기준)</t>
  </si>
  <si>
    <t xml:space="preserve">1. 장기수선충당금(예금, 적금) 만기 예정 보고건. </t>
  </si>
  <si>
    <t>미수(체납)관리비 현황(2018년 5월 11일 기준)</t>
  </si>
  <si>
    <t>▶ 식대 보조비,직원하계휴가비,
야간근로자 특수건강검진비</t>
  </si>
  <si>
    <t>2016. 11. 01 ~ 2016. 11. 30 기준</t>
  </si>
  <si>
    <t>미수(체납)관리비 현황(2017년 10월 10일 기준)</t>
  </si>
  <si>
    <t>시청각 장애, 기초수급, TV 없는세대, 50kw미만.</t>
  </si>
  <si>
    <t>미수(체납)관리비 현황(2018년 5월 17일 기준)</t>
  </si>
  <si>
    <t>* 15년 1월부터정부시책에 의해 전용면적 135㎡초과(57평,67평) 공동주택의 경비용역비에 대하여 부가가치세가 과세됩니다.</t>
  </si>
  <si>
    <t>* 15년 1월부터정부시책에 의해 전용면적 135㎡초과(57평,67평) 공동주택의 일반관리비에 대하여 부가가치세가 과세됩니다.</t>
  </si>
  <si>
    <t>* 15년 1월부터정부시책에 의해 전용면적 135㎡초과(57평,67평) 공동주택의 청소용역비에 대하여 부가가치세가 과세됩니다.</t>
  </si>
  <si>
    <t>화재보험료 갱신에 따른 증가
(2017.05.22.~ 2018.05.22.)</t>
  </si>
  <si>
    <t>10월분</t>
  </si>
  <si>
    <t>TV수신료</t>
  </si>
  <si>
    <t>부과차익</t>
  </si>
  <si>
    <t>만기일자</t>
  </si>
  <si>
    <t>단가(㎡)</t>
  </si>
  <si>
    <t>건강보험료</t>
  </si>
  <si>
    <t>세대당부과액</t>
  </si>
  <si>
    <t>국민연금</t>
  </si>
  <si>
    <t>전월이월</t>
  </si>
  <si>
    <t>미납집계표</t>
  </si>
  <si>
    <t>파주연천축협</t>
  </si>
  <si>
    <t>위탁관리수수료</t>
  </si>
  <si>
    <t>적  요</t>
  </si>
  <si>
    <t>비   고</t>
  </si>
  <si>
    <t>일  자</t>
  </si>
  <si>
    <t>감가상각비</t>
  </si>
  <si>
    <t>후연체료</t>
  </si>
  <si>
    <t>미수합계</t>
  </si>
  <si>
    <t>시설유지비</t>
  </si>
  <si>
    <t>연체료계</t>
  </si>
  <si>
    <t>나. 면적별 부과액:</t>
  </si>
  <si>
    <t>농협(파주연천축협)</t>
  </si>
  <si>
    <t>청소 관리 용역비</t>
  </si>
  <si>
    <t xml:space="preserve"> 가. 산출내역</t>
  </si>
  <si>
    <t>나. 면적별 부과내역</t>
  </si>
  <si>
    <t>일자리안정자금비용</t>
  </si>
  <si>
    <t>경비 관리 용역비</t>
  </si>
  <si>
    <t>일자리안정자금수익</t>
  </si>
  <si>
    <t xml:space="preserve">  </t>
  </si>
  <si>
    <t>부가세</t>
  </si>
  <si>
    <t>피복비</t>
  </si>
  <si>
    <t>전기료</t>
  </si>
  <si>
    <t>소계</t>
  </si>
  <si>
    <t>동호수</t>
  </si>
  <si>
    <t>부과액</t>
  </si>
  <si>
    <t>8월</t>
  </si>
  <si>
    <t>부과차</t>
  </si>
  <si>
    <t>알뜰장</t>
  </si>
  <si>
    <t>수도료</t>
  </si>
  <si>
    <t>10월</t>
  </si>
  <si>
    <t>합계</t>
  </si>
  <si>
    <t>파주시</t>
  </si>
  <si>
    <t>3. 청 소  용  역  비</t>
  </si>
  <si>
    <t>2017년 8월 31일 기준(부과액 기준)</t>
  </si>
  <si>
    <t>관리비차감적립금에서 \458,326원 대체</t>
  </si>
  <si>
    <t>(하수도 금액-동별상용금액)/돔별사요금액</t>
  </si>
  <si>
    <t>공용로비폰, 승강기 긴급보수비 등 증가</t>
  </si>
  <si>
    <t>기준결산일 : 2017년 08월 17일</t>
  </si>
  <si>
    <t>사무용품비, 제세공과금, 교육훈련비 증가</t>
  </si>
  <si>
    <t>인건비(기전과장 5/15입사), 잡비 증가</t>
  </si>
  <si>
    <t>1. 일 반 관 리 비 - 전월비교표</t>
  </si>
  <si>
    <t>음식물처리수수료
(비용*5%-환경시설과)</t>
  </si>
  <si>
    <t>관리비차감적립금에서 \642,510원 대체</t>
  </si>
  <si>
    <t>2017년 2월 14일 기준(부과액 기준)</t>
  </si>
  <si>
    <t>합                  계</t>
  </si>
  <si>
    <t>기준결산일 : 2017년 09월 18일</t>
  </si>
  <si>
    <t>연차충당금, 잡비, 사무용품비 등 감소</t>
  </si>
  <si>
    <t>인원 변동에 따른 4대보험 정산액 감소</t>
  </si>
  <si>
    <t>9월분 대표회의 참석수당 및 식대 증가</t>
  </si>
  <si>
    <t>11. 생활폐기물수수료(음식물배출 수수료)</t>
  </si>
  <si>
    <t>2017년 4월 11일 기준(부과액 기준)</t>
  </si>
  <si>
    <t>비                   고</t>
  </si>
  <si>
    <t>5월분 참석수당 감소 및 간식비 증가</t>
  </si>
  <si>
    <t>해솔마을2단지 월드메르디앙아파트 관리사무소</t>
  </si>
  <si>
    <t>(상수도 금액-동별사용금액)/동별사용금액</t>
  </si>
  <si>
    <t>합      계     금     액</t>
  </si>
  <si>
    <t xml:space="preserve"> www.worldmerdian.kr</t>
  </si>
  <si>
    <t>직원 작업시 간식대및 커피및 차구입 증가</t>
  </si>
  <si>
    <t xml:space="preserve">      ❀ 전출.입시 주민 협조안내</t>
  </si>
  <si>
    <t xml:space="preserve">인원 변동에 따른 4대보험 정산액 증가 </t>
  </si>
  <si>
    <t>합                     계</t>
  </si>
  <si>
    <t>인원 변동에 따른 4대보험 정산액 증가</t>
  </si>
  <si>
    <t>관리비차감적립금에서 \980,000원 대체</t>
  </si>
  <si>
    <t>2017년 3월 14일 기준(부과액 기준)</t>
  </si>
  <si>
    <t>(물이요금-동별물이용금)/동별물이용금</t>
  </si>
  <si>
    <t>※ 관리비부과차액 - 2016년 11월분</t>
  </si>
  <si>
    <t>▶ 자재구입 및 은행, 우체국 업무 외</t>
  </si>
  <si>
    <t>▶( 평균임금+연차)*3/92*30/12</t>
  </si>
  <si>
    <r>
      <t xml:space="preserve">3) </t>
    </r>
    <r>
      <rPr>
        <b/>
        <sz val="13"/>
        <color rgb="FF000000"/>
        <rFont val="돋움"/>
        <family val="3"/>
        <charset val="129"/>
      </rPr>
      <t xml:space="preserve">주요내용 </t>
    </r>
    <r>
      <rPr>
        <b/>
        <sz val="13"/>
        <color rgb="FF000000"/>
        <rFont val="새굴림"/>
        <family val="1"/>
        <charset val="129"/>
      </rPr>
      <t>(12</t>
    </r>
    <r>
      <rPr>
        <b/>
        <sz val="13"/>
        <color rgb="FF000000"/>
        <rFont val="돋움"/>
        <family val="3"/>
        <charset val="129"/>
      </rPr>
      <t>월분 관리비 부과금액</t>
    </r>
    <r>
      <rPr>
        <b/>
        <sz val="13"/>
        <color rgb="FF000000"/>
        <rFont val="새굴림"/>
        <family val="1"/>
        <charset val="129"/>
      </rPr>
      <t>)</t>
    </r>
  </si>
  <si>
    <t>산      출      내      역</t>
  </si>
  <si>
    <t>여 비 교 통 비</t>
  </si>
  <si>
    <t>복리후생증가차이</t>
  </si>
  <si>
    <t>다) 면적별 분담내역</t>
  </si>
  <si>
    <t>13.선거관리운영비</t>
  </si>
  <si>
    <t>2월분 참석수당 증가</t>
  </si>
  <si>
    <t>2018년 8월분</t>
  </si>
  <si>
    <t>2018년 5월분</t>
  </si>
  <si>
    <t>☏ 957-6240</t>
  </si>
  <si>
    <t>정기예금(2년)</t>
  </si>
  <si>
    <t>T  V  수신료</t>
  </si>
  <si>
    <t>1.3, 1.7</t>
  </si>
  <si>
    <t>2018년 2월분</t>
  </si>
  <si>
    <t>당월(3월)
발생금액</t>
  </si>
  <si>
    <t>2018년 6월분</t>
  </si>
  <si>
    <t>관리비 연체세대</t>
  </si>
  <si>
    <t>승강기 사용신청</t>
  </si>
  <si>
    <t>공용소모자재 감소</t>
  </si>
  <si>
    <t>2017년 4월분</t>
  </si>
  <si>
    <t>2018년 9월분</t>
  </si>
  <si>
    <t>2018년 7월분</t>
  </si>
  <si>
    <t>사용량[KWH]</t>
  </si>
  <si>
    <t>승강기 해지요청</t>
  </si>
  <si>
    <t>대표회의 식대 감소</t>
  </si>
  <si>
    <t xml:space="preserve"> 7.수선유지비</t>
  </si>
  <si>
    <t>2017년 12월분</t>
  </si>
  <si>
    <t>승강기 관리 용역비</t>
  </si>
  <si>
    <t>8월 중계기 전기료</t>
  </si>
  <si>
    <t>관리비 납부 안내</t>
  </si>
  <si>
    <t>구      분</t>
  </si>
  <si>
    <t>월드어린이집 보증금</t>
  </si>
  <si>
    <t>6. 소방시설점검비</t>
  </si>
  <si>
    <t xml:space="preserve">4) 공동전기료 </t>
  </si>
  <si>
    <t>2017년 2월분</t>
  </si>
  <si>
    <t>관 리 비 발 생 액</t>
  </si>
  <si>
    <t>사무용품구입 증가</t>
  </si>
  <si>
    <t>2018년 4월분</t>
  </si>
  <si>
    <t>요율0.083754</t>
  </si>
  <si>
    <t>공용자재 구입 감소</t>
  </si>
  <si>
    <t>상    수    도</t>
  </si>
  <si>
    <t>당 월 수 입 금</t>
  </si>
  <si>
    <t>전 월 이 월 금</t>
  </si>
  <si>
    <t>소       계</t>
  </si>
  <si>
    <t>사용량(KWH)</t>
  </si>
  <si>
    <t>TV수신료 부과세대</t>
  </si>
  <si>
    <t>1) 한전 고지금액</t>
  </si>
  <si>
    <t>2017년 10월분</t>
  </si>
  <si>
    <t>2017년 6월분</t>
  </si>
  <si>
    <t>우   체   국</t>
  </si>
  <si>
    <t>전월(4월)
발생금액</t>
  </si>
  <si>
    <t>전월(7월)
발생금액</t>
  </si>
  <si>
    <t>장기수선충당예치금</t>
  </si>
  <si>
    <t xml:space="preserve">납 부 은 행  </t>
  </si>
  <si>
    <t>금월사용량[KWH]</t>
  </si>
  <si>
    <t>당월(4월)
발생금액</t>
  </si>
  <si>
    <t>부 가 세 (VAT)</t>
  </si>
  <si>
    <t>정기적금(2년)</t>
  </si>
  <si>
    <t>2017년 9월분</t>
  </si>
  <si>
    <t xml:space="preserve"> 5.승강기유지비</t>
  </si>
  <si>
    <t>☏ 943-1825</t>
  </si>
  <si>
    <t>☏ 948-1111</t>
  </si>
  <si>
    <t>월정 표준 사용 요금</t>
  </si>
  <si>
    <t>- 빼기 -는 -</t>
  </si>
  <si>
    <t>당 월 지 출 금</t>
  </si>
  <si>
    <t xml:space="preserve"> 1.일반관리비</t>
  </si>
  <si>
    <t>은   행   명</t>
  </si>
  <si>
    <t>국민카트할인*0.9%</t>
  </si>
  <si>
    <t>소 독 용 역 비</t>
  </si>
  <si>
    <t>공용자재비 감소</t>
  </si>
  <si>
    <t>2017년 5월분</t>
  </si>
  <si>
    <t>누         계</t>
  </si>
  <si>
    <t>알뜰장 임대수입</t>
  </si>
  <si>
    <t>급        여</t>
  </si>
  <si>
    <t>세대수에 따라 변동</t>
  </si>
  <si>
    <t>하    수    도</t>
  </si>
  <si>
    <t>항       목</t>
  </si>
  <si>
    <t>검침대행비(한전)</t>
  </si>
  <si>
    <t>일반용갑, 고압A</t>
  </si>
  <si>
    <t>도 서 인 쇄 비</t>
  </si>
  <si>
    <t>2018.03.21.</t>
  </si>
  <si>
    <t>웨브로 "전기요금"</t>
  </si>
  <si>
    <t>구         분</t>
  </si>
  <si>
    <t>관리비 부과 비교표</t>
  </si>
  <si>
    <t>고지서 사용금액</t>
  </si>
  <si>
    <t>제 세 공 과 금</t>
  </si>
  <si>
    <t>8월 알뜰장 전기료</t>
  </si>
  <si>
    <t>당월(6월)
발생금액</t>
  </si>
  <si>
    <t>웨브로 세대사용량</t>
  </si>
  <si>
    <t>선거관리위원운영비</t>
  </si>
  <si>
    <t>정기적금(1년)</t>
  </si>
  <si>
    <t>9월 산업 및 가로등</t>
  </si>
  <si>
    <t>주민자치센터 부담</t>
  </si>
  <si>
    <t>2017년 3월분</t>
  </si>
  <si>
    <t>전월(8월)
발생금액</t>
  </si>
  <si>
    <t>전월(5월)
발생금액</t>
  </si>
  <si>
    <t xml:space="preserve"> 9.위탁관리수수료</t>
  </si>
  <si>
    <t>가로등, 녹지등</t>
  </si>
  <si>
    <t>당월(2월)
발생금액</t>
  </si>
  <si>
    <t>15.10.07</t>
  </si>
  <si>
    <t xml:space="preserve">  1) 예치현황</t>
  </si>
  <si>
    <t>구       분</t>
  </si>
  <si>
    <t>금      액</t>
  </si>
  <si>
    <t>관리비 입금 외 다수</t>
  </si>
  <si>
    <t>세        대</t>
  </si>
  <si>
    <t>▶ 산재·고용보험료</t>
  </si>
  <si>
    <t>당월(5월)
발생금액</t>
  </si>
  <si>
    <t xml:space="preserve"> 6.소방시설점검비</t>
  </si>
  <si>
    <t>전월(6월)
발생금액</t>
  </si>
  <si>
    <t>당월(9월)
발생금액</t>
  </si>
  <si>
    <t>2018.03.31.</t>
  </si>
  <si>
    <t>전월(2월)
발생금액</t>
  </si>
  <si>
    <t>도시가스요금 증가</t>
  </si>
  <si>
    <t>전월(3월)
발생금액</t>
  </si>
  <si>
    <t>생활폐기물수수료</t>
  </si>
  <si>
    <t>세대부과금액(원)</t>
  </si>
  <si>
    <t>급수펌프, 소방시설</t>
  </si>
  <si>
    <t>전월(1월)
발생금액</t>
  </si>
  <si>
    <t>8. 장기수선충당금</t>
  </si>
  <si>
    <t>전월(9월)
발생금액</t>
  </si>
  <si>
    <t>11.생활폐기물수수료</t>
  </si>
  <si>
    <t>감 가 상 각 비</t>
  </si>
  <si>
    <t>직원 고용보험차이</t>
  </si>
  <si>
    <t>공용자재비 증가</t>
  </si>
  <si>
    <t>일반용갑 고압A 금액</t>
  </si>
  <si>
    <t xml:space="preserve"> 4.소독용역비</t>
  </si>
  <si>
    <t>잉 여 금
(누계)</t>
  </si>
  <si>
    <t>2017년 11월분</t>
  </si>
  <si>
    <t>월 부과액(원)</t>
  </si>
  <si>
    <t>당월(7월)
발생금액</t>
  </si>
  <si>
    <t>선거관리위원회 운영비</t>
  </si>
  <si>
    <t>☏ 943-2005</t>
  </si>
  <si>
    <t>승강기 운행 사용세대</t>
  </si>
  <si>
    <t>2017.02.01.</t>
  </si>
  <si>
    <t>제  수   당</t>
  </si>
  <si>
    <t>10.화재보험료</t>
  </si>
  <si>
    <t>☏ 947-1491</t>
  </si>
  <si>
    <t>2017년 7월분</t>
  </si>
  <si>
    <t>당월(8월)
발생금액</t>
  </si>
  <si>
    <t>전월대비
 증감액</t>
  </si>
  <si>
    <t xml:space="preserve">산재 . 고용 </t>
  </si>
  <si>
    <t xml:space="preserve">나) ㎡당 단가: </t>
  </si>
  <si>
    <t>☏ 948-6281</t>
  </si>
  <si>
    <t>2017년 8월분</t>
  </si>
  <si>
    <t>사용량에 따라 변동</t>
  </si>
  <si>
    <t xml:space="preserve">산 재 . 고 용 </t>
  </si>
  <si>
    <t>정기예금(1년)</t>
  </si>
  <si>
    <t>12.대표회의운영비</t>
  </si>
  <si>
    <t>2018년 10월분</t>
  </si>
  <si>
    <t xml:space="preserve"> 8.장기수선충당금</t>
  </si>
  <si>
    <t>203호, 204호</t>
  </si>
  <si>
    <r>
      <t xml:space="preserve"> </t>
    </r>
    <r>
      <rPr>
        <sz val="10"/>
        <color rgb="FF000000"/>
        <rFont val="맑은 고딕"/>
        <family val="3"/>
        <charset val="129"/>
      </rPr>
      <t>나) 장기수선충당금 사용내역</t>
    </r>
  </si>
  <si>
    <t>합   계</t>
  </si>
  <si>
    <r>
      <t xml:space="preserve">      ❀ 무통장 입금,  계좌이체 시 송금란에 반드시  </t>
    </r>
    <r>
      <rPr>
        <u/>
        <sz val="10"/>
        <color rgb="FF000000"/>
        <rFont val="굴림"/>
        <family val="3"/>
        <charset val="129"/>
      </rPr>
      <t>동.호수</t>
    </r>
    <r>
      <rPr>
        <sz val="10"/>
        <color rgb="FF000000"/>
        <rFont val="굴림"/>
        <family val="3"/>
        <charset val="129"/>
      </rPr>
      <t>를 기입하시기 바랍니다.</t>
    </r>
  </si>
  <si>
    <t xml:space="preserve">  4. 전입세대에서는 관리소에서 입주자카드를 작성하고 차량스티커(차량등록증 지참)를 교부</t>
  </si>
  <si>
    <r>
      <rPr>
        <b/>
        <sz val="13"/>
        <color rgb="FF000000"/>
        <rFont val="돋움"/>
        <family val="3"/>
        <charset val="129"/>
      </rPr>
      <t>5</t>
    </r>
    <r>
      <rPr>
        <b/>
        <sz val="13"/>
        <color rgb="FF000000"/>
        <rFont val="새굴림"/>
        <family val="1"/>
        <charset val="129"/>
      </rPr>
      <t xml:space="preserve">) 참고사항 : </t>
    </r>
    <r>
      <rPr>
        <sz val="12"/>
        <color rgb="FF000000"/>
        <rFont val="새굴림"/>
        <family val="1"/>
        <charset val="129"/>
      </rPr>
      <t>가. 근거규정 : 관리규약 제27조, 제61조(관리비및 사용료의 집행)</t>
    </r>
  </si>
  <si>
    <t xml:space="preserve">  3) 신규 예금 245,219,256원(예정금액), 신규 적금 2,516,950원 </t>
  </si>
  <si>
    <r>
      <rPr>
        <sz val="13"/>
        <color rgb="FF000000"/>
        <rFont val="새굴림"/>
        <family val="1"/>
        <charset val="129"/>
      </rPr>
      <t xml:space="preserve">     </t>
    </r>
    <r>
      <rPr>
        <sz val="13"/>
        <color rgb="FF000000"/>
        <rFont val="돋움"/>
        <family val="3"/>
        <charset val="129"/>
      </rPr>
      <t>관리규약 제</t>
    </r>
    <r>
      <rPr>
        <sz val="13"/>
        <color rgb="FF000000"/>
        <rFont val="새굴림"/>
        <family val="1"/>
        <charset val="129"/>
      </rPr>
      <t>27</t>
    </r>
    <r>
      <rPr>
        <sz val="13"/>
        <color rgb="FF000000"/>
        <rFont val="돋움"/>
        <family val="3"/>
        <charset val="129"/>
      </rPr>
      <t>조</t>
    </r>
    <r>
      <rPr>
        <sz val="13"/>
        <color rgb="FF000000"/>
        <rFont val="새굴림"/>
        <family val="1"/>
        <charset val="129"/>
      </rPr>
      <t>(</t>
    </r>
    <r>
      <rPr>
        <sz val="13"/>
        <color rgb="FF000000"/>
        <rFont val="돋움"/>
        <family val="3"/>
        <charset val="129"/>
      </rPr>
      <t>입주자대표회의의 의결사항</t>
    </r>
    <r>
      <rPr>
        <sz val="13"/>
        <color rgb="FF000000"/>
        <rFont val="새굴림"/>
        <family val="1"/>
        <charset val="129"/>
      </rPr>
      <t xml:space="preserve">), </t>
    </r>
    <r>
      <rPr>
        <sz val="13"/>
        <color rgb="FF000000"/>
        <rFont val="돋움"/>
        <family val="3"/>
        <charset val="129"/>
      </rPr>
      <t>규약 제</t>
    </r>
    <r>
      <rPr>
        <sz val="13"/>
        <color rgb="FF000000"/>
        <rFont val="새굴림"/>
        <family val="1"/>
        <charset val="129"/>
      </rPr>
      <t>61</t>
    </r>
    <r>
      <rPr>
        <sz val="13"/>
        <color rgb="FF000000"/>
        <rFont val="돋움"/>
        <family val="3"/>
        <charset val="129"/>
      </rPr>
      <t>조</t>
    </r>
    <r>
      <rPr>
        <sz val="13"/>
        <color rgb="FF000000"/>
        <rFont val="새굴림"/>
        <family val="1"/>
        <charset val="129"/>
      </rPr>
      <t>(</t>
    </r>
    <r>
      <rPr>
        <sz val="13"/>
        <color rgb="FF000000"/>
        <rFont val="돋움"/>
        <family val="3"/>
        <charset val="129"/>
      </rPr>
      <t xml:space="preserve">관리비 및 사용료의 집행)에 따라  </t>
    </r>
  </si>
  <si>
    <t xml:space="preserve"> 가. 산출내역-15년 9월 1일부터 세대 배출용량으로 부과(Kg당 단가111.9원-파주시 고지금액 부과)</t>
  </si>
  <si>
    <t xml:space="preserve">  1. 전출(이사)시에는 2-3일전에 관리실에 통보하여 중간관리비를 정산하여야 합니다.(자동이체해지)</t>
  </si>
  <si>
    <t>202동, 204동대표 해임투표 및 
주택관리업자 재계약 서면동의서 접수로 
인한 참석수당 및 식대 증가</t>
  </si>
  <si>
    <t>7월분 참석수당 및 식대비 감소</t>
  </si>
  <si>
    <t>급               여</t>
  </si>
  <si>
    <t>11월분 참석수당 및 식대 증가</t>
  </si>
  <si>
    <t>관리규약 개정 주민 찬,반 동의</t>
  </si>
  <si>
    <t>팩스,복사사용료,준조합원배당금</t>
  </si>
  <si>
    <t>파주 연천축협 자동화기기 부담</t>
  </si>
  <si>
    <t xml:space="preserve">관 리 비 부 과 총 괄 표   </t>
  </si>
  <si>
    <t>▶ 주민 부담분(급여*4.5%)</t>
  </si>
  <si>
    <t>10월분 참석수당 및 식대 발생</t>
  </si>
  <si>
    <t xml:space="preserve"> 가. 산  출  내  역   :</t>
  </si>
  <si>
    <t>4.78%에서 6.55%로 인상</t>
  </si>
  <si>
    <t xml:space="preserve">      받으시기 바랍니다.</t>
  </si>
  <si>
    <t>중계기임대료(kt,sk텔레콤)</t>
  </si>
  <si>
    <t>7. 테   니   스    장</t>
  </si>
  <si>
    <t>잡              비</t>
  </si>
  <si>
    <t>1. 한   국    통   신</t>
  </si>
  <si>
    <t>11. 파주연천축협(자동화기기)</t>
  </si>
  <si>
    <t>수    익     기    금</t>
  </si>
  <si>
    <t>위와 같이 결산을 보고합니다.</t>
  </si>
  <si>
    <t>10월분 참석수당 및 식대 감소</t>
  </si>
  <si>
    <t>예     금     내     역</t>
  </si>
  <si>
    <t>동대표 회의 참석에 따라 변동</t>
  </si>
  <si>
    <t>2.54%에서 2.665%로 인상</t>
  </si>
  <si>
    <t>▶ 직원급여(관리소장 외 9명)</t>
  </si>
  <si>
    <t>2015년도 외부회계감사비 발생</t>
  </si>
  <si>
    <t>교통비 증가 (은행,우체국,법원등)</t>
  </si>
  <si>
    <t>2017년 이익잉여금 처분 예상</t>
  </si>
  <si>
    <t>적              요</t>
  </si>
  <si>
    <t>공용부분 수선및 교체에 따라 변동</t>
  </si>
  <si>
    <t>정액(한국,하나로,파워콤) =</t>
  </si>
  <si>
    <t>합                계</t>
  </si>
  <si>
    <t>수              입</t>
  </si>
  <si>
    <t>엘지유플러스, 케이티 중계기 전기료</t>
  </si>
  <si>
    <t>7. 수  선  유  지  비</t>
  </si>
  <si>
    <t>세대사용량. 조견표에 의한 부과</t>
  </si>
  <si>
    <t>승강기 정밀, 정기점검비(년1회)</t>
  </si>
  <si>
    <t>시         재       금</t>
  </si>
  <si>
    <t>▶ 직원급여(관리소장 외 8명)</t>
  </si>
  <si>
    <t xml:space="preserve">                       나. (기타) : 2016년 11월분 관리비부과 내역서 · · · · · · · · · · · · ·(첨부)</t>
  </si>
  <si>
    <r>
      <t>의안</t>
    </r>
    <r>
      <rPr>
        <b/>
        <u/>
        <sz val="15"/>
        <color rgb="FF000000"/>
        <rFont val="HY견고딕"/>
        <family val="1"/>
        <charset val="129"/>
      </rPr>
      <t>1. 2016</t>
    </r>
    <r>
      <rPr>
        <b/>
        <u/>
        <sz val="15"/>
        <color rgb="FF000000"/>
        <rFont val="돋움"/>
        <family val="3"/>
        <charset val="129"/>
      </rPr>
      <t>년</t>
    </r>
    <r>
      <rPr>
        <b/>
        <u/>
        <sz val="15"/>
        <color rgb="FF000000"/>
        <rFont val="HY견고딕"/>
        <family val="1"/>
        <charset val="129"/>
      </rPr>
      <t xml:space="preserve"> 12</t>
    </r>
    <r>
      <rPr>
        <b/>
        <u/>
        <sz val="15"/>
        <color rgb="FF000000"/>
        <rFont val="돋움"/>
        <family val="3"/>
        <charset val="129"/>
      </rPr>
      <t>월분</t>
    </r>
    <r>
      <rPr>
        <b/>
        <u/>
        <sz val="15"/>
        <color rgb="FF000000"/>
        <rFont val="HY견고딕"/>
        <family val="1"/>
        <charset val="129"/>
      </rPr>
      <t>(2017년 1</t>
    </r>
    <r>
      <rPr>
        <b/>
        <u/>
        <sz val="15"/>
        <color rgb="FF000000"/>
        <rFont val="돋움"/>
        <family val="3"/>
        <charset val="129"/>
      </rPr>
      <t>월 고지</t>
    </r>
    <r>
      <rPr>
        <b/>
        <u/>
        <sz val="15"/>
        <color rgb="FF000000"/>
        <rFont val="HY견고딕"/>
        <family val="1"/>
        <charset val="129"/>
      </rPr>
      <t xml:space="preserve">) </t>
    </r>
    <r>
      <rPr>
        <b/>
        <u/>
        <sz val="15"/>
        <color rgb="FF000000"/>
        <rFont val="돋움"/>
        <family val="3"/>
        <charset val="129"/>
      </rPr>
      <t>부과내역서 심의 건</t>
    </r>
  </si>
  <si>
    <t>▶ 자격수당, 야간근무수당, 직책수당, 근속수당외-신규 방화수당포함</t>
  </si>
  <si>
    <t>기존 203호(2세대) 부과→ 203호, 204호도 각각 부과 요청</t>
  </si>
  <si>
    <t>일반용갑고압A</t>
  </si>
  <si>
    <t>국 민 은 행</t>
  </si>
  <si>
    <t>전기료카드할인</t>
  </si>
  <si>
    <t>어린이집임대료</t>
  </si>
  <si>
    <t>면    적</t>
  </si>
  <si>
    <t>3) 산출내역</t>
  </si>
  <si>
    <t>세대분담내역</t>
  </si>
  <si>
    <t>보육시설</t>
  </si>
  <si>
    <t>부과금액</t>
  </si>
  <si>
    <t>산업용갑고압A</t>
  </si>
  <si>
    <t>감면금액</t>
  </si>
  <si>
    <t>우 리 은 행</t>
  </si>
  <si>
    <t>주택 고지총액</t>
  </si>
  <si>
    <t>운정지점</t>
  </si>
  <si>
    <t>구   분</t>
  </si>
  <si>
    <t>㎡당 단가</t>
  </si>
  <si>
    <t>예치금액</t>
  </si>
  <si>
    <t>전화요금 감소</t>
  </si>
  <si>
    <t>단위농협</t>
  </si>
  <si>
    <t>부과차액</t>
  </si>
  <si>
    <t>당기순이익</t>
  </si>
  <si>
    <t>교하지점</t>
  </si>
  <si>
    <t>당월수입</t>
  </si>
  <si>
    <t xml:space="preserve"> 2.경비비</t>
  </si>
  <si>
    <t>총 사용량</t>
  </si>
  <si>
    <t>보육.노인정</t>
  </si>
  <si>
    <t>검침수입</t>
  </si>
  <si>
    <t>금     액</t>
  </si>
  <si>
    <t>예치은행</t>
  </si>
  <si>
    <t>부과금액(원)</t>
  </si>
  <si>
    <t>TV 수신료</t>
  </si>
  <si>
    <t>전월 미수내역</t>
  </si>
  <si>
    <t>인쇄물등 증가</t>
  </si>
  <si>
    <t>승강기 전기료</t>
  </si>
  <si>
    <t>사용량 검토</t>
  </si>
  <si>
    <t>당월부과액</t>
  </si>
  <si>
    <t>우리(관리비)</t>
  </si>
  <si>
    <t>전월대비
증감</t>
  </si>
  <si>
    <t>3세대 증가</t>
  </si>
  <si>
    <t>전월검침</t>
  </si>
  <si>
    <t>가로등을</t>
  </si>
  <si>
    <t>공용자재 증가</t>
  </si>
  <si>
    <t>204호</t>
  </si>
  <si>
    <t>금    액</t>
  </si>
  <si>
    <t>206호</t>
  </si>
  <si>
    <t>205-204</t>
  </si>
  <si>
    <t>업 체 분</t>
  </si>
  <si>
    <t>영업점 방문</t>
  </si>
  <si>
    <t>연차충당적립액</t>
  </si>
  <si>
    <t>135㎡초과</t>
  </si>
  <si>
    <t>15. 전기료</t>
  </si>
  <si>
    <t>통신업체 부담</t>
  </si>
  <si>
    <t>변동없음</t>
  </si>
  <si>
    <t>211-203</t>
  </si>
  <si>
    <t xml:space="preserve"> 3.청소비</t>
  </si>
  <si>
    <t>하 나 은 행</t>
  </si>
  <si>
    <t>비     고</t>
  </si>
  <si>
    <t>교육비 감소</t>
  </si>
  <si>
    <t>금월지침</t>
  </si>
  <si>
    <t>중계기전기료</t>
  </si>
  <si>
    <t>공용사용량</t>
  </si>
  <si>
    <t>수도요금 검토</t>
  </si>
  <si>
    <t>관리외비용</t>
  </si>
  <si>
    <t>(관리면적)</t>
  </si>
  <si>
    <t>물이용금</t>
  </si>
  <si>
    <t>수도유보금</t>
  </si>
  <si>
    <t>지급수수료</t>
  </si>
  <si>
    <t>보육시설
포함</t>
  </si>
  <si>
    <t>KW당 /</t>
  </si>
  <si>
    <t>전월지침</t>
  </si>
  <si>
    <t>보 통 예 금</t>
  </si>
  <si>
    <t>미수개월수</t>
  </si>
  <si>
    <t>당월 미수내역</t>
  </si>
  <si>
    <t>14. 수도료</t>
  </si>
  <si>
    <t>신한(운정)</t>
  </si>
  <si>
    <t>인건비 증가</t>
  </si>
  <si>
    <t>국고보조금</t>
  </si>
  <si>
    <t>기타 사항</t>
  </si>
  <si>
    <t>미화원 지원금</t>
  </si>
  <si>
    <t>항  목</t>
  </si>
  <si>
    <t>제출(안)자</t>
  </si>
  <si>
    <t>산업용 총액</t>
  </si>
  <si>
    <t>증감원인</t>
  </si>
  <si>
    <t>인터넷업체외</t>
  </si>
  <si>
    <t>소    계</t>
  </si>
  <si>
    <t>세대사용료</t>
  </si>
  <si>
    <t>수도료감면</t>
  </si>
  <si>
    <t>물이용부담금</t>
  </si>
  <si>
    <t>소독용역비</t>
  </si>
  <si>
    <t>세대전기요금</t>
  </si>
  <si>
    <t>소장 박재원</t>
  </si>
  <si>
    <t>8월 카드할인</t>
  </si>
  <si>
    <t>검  토</t>
  </si>
  <si>
    <t>산출내역</t>
  </si>
  <si>
    <t>부과내역</t>
  </si>
  <si>
    <t>전년대비
증감</t>
  </si>
  <si>
    <t>제출일자</t>
  </si>
  <si>
    <t>검침비용</t>
  </si>
  <si>
    <t>합     계</t>
  </si>
  <si>
    <t>관리외수익</t>
  </si>
  <si>
    <t>퇴직충당적립금</t>
  </si>
  <si>
    <t>당월지침</t>
  </si>
  <si>
    <t>어린이집 부담</t>
  </si>
  <si>
    <t>요양보험료</t>
  </si>
  <si>
    <t>모자분리</t>
  </si>
  <si>
    <t>신 한 은 행</t>
  </si>
  <si>
    <t>10월 유보금</t>
  </si>
  <si>
    <t>유보차액</t>
  </si>
  <si>
    <t>부과차액외</t>
  </si>
  <si>
    <t>직원변동차이</t>
  </si>
  <si>
    <t>사용금액(원)</t>
  </si>
  <si>
    <t>동별사용금액</t>
  </si>
  <si>
    <t>분담금액</t>
  </si>
  <si>
    <t>총사용량</t>
  </si>
  <si>
    <t>지  출  계</t>
  </si>
  <si>
    <t>사  용  량</t>
  </si>
  <si>
    <t>1,2F</t>
  </si>
  <si>
    <t>사 용 금 액</t>
  </si>
  <si>
    <t>금월검침</t>
  </si>
  <si>
    <t>건강보험</t>
  </si>
  <si>
    <t>고지서 사용량</t>
  </si>
  <si>
    <t>201호</t>
  </si>
  <si>
    <t>세대 부과액</t>
  </si>
  <si>
    <t>사용량 입력</t>
  </si>
  <si>
    <t>부과세대수</t>
  </si>
  <si>
    <t>대표회의운영비</t>
  </si>
  <si>
    <t>가로등 총액</t>
  </si>
  <si>
    <t>외부업체</t>
  </si>
  <si>
    <t>검침입력</t>
  </si>
  <si>
    <r>
      <t xml:space="preserve">2) </t>
    </r>
    <r>
      <rPr>
        <b/>
        <sz val="13"/>
        <color rgb="FF000000"/>
        <rFont val="돋움"/>
        <family val="3"/>
        <charset val="129"/>
      </rPr>
      <t>제안이유</t>
    </r>
    <r>
      <rPr>
        <sz val="13"/>
        <color rgb="FF000000"/>
        <rFont val="새굴림"/>
        <family val="1"/>
        <charset val="129"/>
      </rPr>
      <t xml:space="preserve"> </t>
    </r>
  </si>
  <si>
    <t xml:space="preserve">     2016. 12월분 관리비를 입주자 대표회의의 심의 결정을 받고자 제안함</t>
  </si>
  <si>
    <t xml:space="preserve">                    (마감일이 공휴일인 경우 다음날 납부마감) </t>
  </si>
  <si>
    <t xml:space="preserve">  3. 도시가스(031-946-7229, 7296)로 연락하여 정산하여야 합니다.</t>
  </si>
  <si>
    <t xml:space="preserve">      ❀ 관리비 연체시에는 관리규약에 정한 연체료를 부담하오니 납기내에 납부하시기 바랍니다.</t>
  </si>
  <si>
    <t>* 전동 1, 2층 세대는 제외(단, 2층은 사용을 원하는 세대에 한하여 사용자가 부담한다. )</t>
  </si>
  <si>
    <r>
      <t xml:space="preserve">      ❀ </t>
    </r>
    <r>
      <rPr>
        <u/>
        <sz val="10"/>
        <color rgb="FF000000"/>
        <rFont val="굴림"/>
        <family val="3"/>
        <charset val="129"/>
      </rPr>
      <t>관리비 자동이체는 각 은행방문후 신청</t>
    </r>
    <r>
      <rPr>
        <sz val="10"/>
        <color rgb="FF000000"/>
        <rFont val="굴림"/>
        <family val="3"/>
        <charset val="129"/>
      </rPr>
      <t>하시기 바랍니다.(공지사항-관리비납부업무 참고)</t>
    </r>
  </si>
  <si>
    <t>x21</t>
  </si>
  <si>
    <t>적금</t>
  </si>
  <si>
    <t>동별</t>
  </si>
  <si>
    <t>÷</t>
  </si>
  <si>
    <t>사용량</t>
  </si>
  <si>
    <t>공용분</t>
  </si>
  <si>
    <t>감소</t>
  </si>
  <si>
    <t>4개월</t>
  </si>
  <si>
    <t>하수도</t>
  </si>
  <si>
    <t>예금</t>
  </si>
  <si>
    <t>5개월</t>
  </si>
  <si>
    <t>감액%</t>
  </si>
  <si>
    <t>3개월</t>
  </si>
  <si>
    <t>x18</t>
  </si>
  <si>
    <t>~</t>
  </si>
  <si>
    <t>원</t>
  </si>
  <si>
    <t>❀</t>
  </si>
  <si>
    <t>김민완</t>
  </si>
  <si>
    <t>차감</t>
  </si>
  <si>
    <t>일</t>
  </si>
  <si>
    <t>증가</t>
  </si>
  <si>
    <t>인건비</t>
  </si>
  <si>
    <t>김소연</t>
  </si>
  <si>
    <t>상수도</t>
  </si>
  <si>
    <t xml:space="preserve">  </t>
  </si>
  <si>
    <t>/</t>
  </si>
  <si>
    <t>산업용</t>
  </si>
  <si>
    <t>한전</t>
  </si>
  <si>
    <t>x47</t>
  </si>
  <si>
    <t>3~4</t>
  </si>
  <si>
    <t>1~2</t>
  </si>
  <si>
    <t>수입</t>
  </si>
  <si>
    <t>5~6</t>
  </si>
  <si>
    <t>2F</t>
  </si>
  <si>
    <t>업무용</t>
  </si>
  <si>
    <t>김상구</t>
  </si>
  <si>
    <t>x44</t>
  </si>
  <si>
    <t>6개월</t>
  </si>
  <si>
    <t>▶</t>
  </si>
  <si>
    <t>2개월</t>
  </si>
  <si>
    <t>가로등</t>
  </si>
  <si>
    <t>7~8</t>
  </si>
  <si>
    <t>증 감</t>
  </si>
  <si>
    <t>주택용</t>
  </si>
  <si>
    <t>1개월</t>
  </si>
  <si>
    <t>지출</t>
  </si>
  <si>
    <t>김기현</t>
  </si>
  <si>
    <t xml:space="preserve">▶ 주민 부담분(급여*3.035%)+장기요양보험료(건강보험료*6.55%) </t>
  </si>
  <si>
    <r>
      <t xml:space="preserve">수도사업소: 950-0764~ 8(고객번호: 41480 - </t>
    </r>
    <r>
      <rPr>
        <sz val="11"/>
        <color rgb="FFDDD9C3"/>
        <rFont val="맑은 고딕"/>
        <family val="3"/>
        <charset val="129"/>
      </rPr>
      <t>0920 930)</t>
    </r>
  </si>
  <si>
    <t>10. 화  재  보 험 료</t>
  </si>
  <si>
    <t xml:space="preserve">1. 일 반 관 리 비 </t>
  </si>
  <si>
    <t>관 리 비 부 과 총 괄 표</t>
  </si>
  <si>
    <t>잔             액</t>
  </si>
  <si>
    <t>2017년 9월 13일 현재</t>
  </si>
  <si>
    <t>해당월 2017년 12월분</t>
  </si>
  <si>
    <t>잡            비</t>
  </si>
  <si>
    <t>010-2343-7203</t>
  </si>
  <si>
    <t>도서인쇄비, 잡비 감소</t>
  </si>
  <si>
    <t>승강기 사용료 변동사항</t>
  </si>
  <si>
    <t>건   강    보    험</t>
  </si>
  <si>
    <t>우     편     료</t>
  </si>
  <si>
    <t>9. 위 탁 관 리 비</t>
  </si>
  <si>
    <t>2. 하  나  로  통 신</t>
  </si>
  <si>
    <t>계단실 캐노피공사계약금</t>
  </si>
  <si>
    <t>신한은행 자동화기기 부담</t>
  </si>
  <si>
    <t>교육훈련비, 사무용품비 감소</t>
  </si>
  <si>
    <t>임원선거실시에 따른 증가</t>
  </si>
  <si>
    <t>항            목</t>
  </si>
  <si>
    <t>010-3251-7741</t>
  </si>
  <si>
    <t>010-5244-5829</t>
  </si>
  <si>
    <t>사무용품비,관리용품소모품비</t>
  </si>
  <si>
    <t>제      수      당</t>
  </si>
  <si>
    <t>전년(12월)
발생금액</t>
  </si>
  <si>
    <t>010-5167-8803</t>
  </si>
  <si>
    <t>놀이터정기검사(2년1회)</t>
  </si>
  <si>
    <t>장기수선충당예치금이자외</t>
  </si>
  <si>
    <t>소            계</t>
  </si>
  <si>
    <t>청소용역 연차, 퇴직충당금</t>
  </si>
  <si>
    <t>전년동월(6월)
발생금액</t>
  </si>
  <si>
    <t>야간및휴무수당
근무차이</t>
  </si>
  <si>
    <t>게시판광고 및 홍보시연회</t>
  </si>
  <si>
    <t>도서인쇄비, 교육훈련비 증가</t>
  </si>
  <si>
    <t>전년동월(9월)
발생금액</t>
  </si>
  <si>
    <t>장기수선충당예치금-적금</t>
  </si>
  <si>
    <t>전년동월(8월)
발생금액</t>
  </si>
  <si>
    <t>광고료,재활용매각 수입계</t>
  </si>
  <si>
    <t>주민 사용량에 따라 변동</t>
  </si>
  <si>
    <t>장기수선충당예치금-예금</t>
  </si>
  <si>
    <t>해당월 2018년 06월분</t>
  </si>
  <si>
    <t>경비용역 연차, 퇴직충당금</t>
  </si>
  <si>
    <t>5. 승 강 기 유 지 비</t>
  </si>
  <si>
    <t>금           액</t>
  </si>
  <si>
    <t>8월분 대표회의 식대 증가</t>
  </si>
  <si>
    <t>국    민   연    금</t>
  </si>
  <si>
    <t>당월(11월)
발생금액</t>
  </si>
  <si>
    <t>전월(10월)
발생금액</t>
  </si>
  <si>
    <t>전월(11월)
발생금액</t>
  </si>
  <si>
    <t>전년동월(5월)
발생금액</t>
  </si>
  <si>
    <t>과 목 별 부 과 내 역</t>
  </si>
  <si>
    <t>업체변경으로 인한 증가</t>
  </si>
  <si>
    <t>한국수자원공사 고지금액</t>
  </si>
  <si>
    <t xml:space="preserve"> 나. 면적별 부과내역</t>
  </si>
  <si>
    <t>6. 경기 케이블(TV용)</t>
  </si>
  <si>
    <t>복리후생비, 잡비 등 증가</t>
  </si>
  <si>
    <t>지            출</t>
  </si>
  <si>
    <t>통     신     비</t>
  </si>
  <si>
    <t>16년최저임금 적용 변동</t>
  </si>
  <si>
    <t>내           역</t>
  </si>
  <si>
    <t>전년동월(10월)
발생금액</t>
  </si>
  <si>
    <t>4. 월 드 어 린 이 집</t>
  </si>
  <si>
    <t>당월(12월)
발생금액</t>
  </si>
  <si>
    <t>체납세대 내용증명발송 감소</t>
  </si>
  <si>
    <t>해당월 2018년 07월분</t>
  </si>
  <si>
    <t>합             계</t>
  </si>
  <si>
    <t>승강기노후부품 교체비 증가</t>
  </si>
  <si>
    <t>12월분 참석수당 증가</t>
  </si>
  <si>
    <t>8월 공동전기료 유보금</t>
  </si>
  <si>
    <t>010-5221-4705</t>
  </si>
  <si>
    <t>4. 실 내 외 소 독 비</t>
  </si>
  <si>
    <t>월드어린이집 수도사용량</t>
  </si>
  <si>
    <t>전년동월(7월)
발생금액</t>
  </si>
  <si>
    <t>3. 신한은행(자동화기기)</t>
  </si>
  <si>
    <t>당월(10월)
발생금액</t>
  </si>
  <si>
    <t xml:space="preserve">     납부하여야 합니다.</t>
  </si>
  <si>
    <t>복리후생비, 잡비 등 감소</t>
  </si>
  <si>
    <r>
      <rPr>
        <b/>
        <sz val="13"/>
        <color rgb="FF000000"/>
        <rFont val="돋움"/>
        <family val="3"/>
        <charset val="129"/>
      </rPr>
      <t>4</t>
    </r>
    <r>
      <rPr>
        <b/>
        <sz val="13"/>
        <color rgb="FF000000"/>
        <rFont val="새굴림"/>
        <family val="1"/>
        <charset val="129"/>
      </rPr>
      <t>) 비용추</t>
    </r>
    <r>
      <rPr>
        <b/>
        <sz val="13"/>
        <color rgb="FF000000"/>
        <rFont val="돋움"/>
        <family val="3"/>
        <charset val="129"/>
      </rPr>
      <t>계서</t>
    </r>
    <r>
      <rPr>
        <b/>
        <sz val="13"/>
        <color rgb="FF000000"/>
        <rFont val="새굴림"/>
        <family val="1"/>
        <charset val="129"/>
      </rPr>
      <t xml:space="preserve"> : </t>
    </r>
    <r>
      <rPr>
        <b/>
        <sz val="13"/>
        <color rgb="FF000000"/>
        <rFont val="돋움"/>
        <family val="3"/>
        <charset val="129"/>
      </rPr>
      <t>없음</t>
    </r>
  </si>
  <si>
    <r>
      <t xml:space="preserve">1) </t>
    </r>
    <r>
      <rPr>
        <b/>
        <sz val="13"/>
        <color rgb="FF000000"/>
        <rFont val="돋움"/>
        <family val="3"/>
        <charset val="129"/>
      </rPr>
      <t xml:space="preserve">의결주문 </t>
    </r>
    <r>
      <rPr>
        <b/>
        <sz val="13"/>
        <color rgb="FF000000"/>
        <rFont val="새굴림"/>
        <family val="1"/>
        <charset val="129"/>
      </rPr>
      <t>:</t>
    </r>
    <r>
      <rPr>
        <sz val="13"/>
        <color rgb="FF000000"/>
        <rFont val="새굴림"/>
        <family val="1"/>
        <charset val="129"/>
      </rPr>
      <t xml:space="preserve"> 2016</t>
    </r>
    <r>
      <rPr>
        <sz val="13"/>
        <color rgb="FF000000"/>
        <rFont val="돋움"/>
        <family val="3"/>
        <charset val="129"/>
      </rPr>
      <t>년 12월분</t>
    </r>
    <r>
      <rPr>
        <sz val="13"/>
        <color rgb="FF000000"/>
        <rFont val="새굴림"/>
        <family val="1"/>
        <charset val="129"/>
      </rPr>
      <t>(2017년 1</t>
    </r>
    <r>
      <rPr>
        <sz val="13"/>
        <color rgb="FF000000"/>
        <rFont val="돋움"/>
        <family val="3"/>
        <charset val="129"/>
      </rPr>
      <t>월고지</t>
    </r>
    <r>
      <rPr>
        <sz val="13"/>
        <color rgb="FF000000"/>
        <rFont val="새굴림"/>
        <family val="1"/>
        <charset val="129"/>
      </rPr>
      <t xml:space="preserve">) </t>
    </r>
    <r>
      <rPr>
        <sz val="13"/>
        <color rgb="FF000000"/>
        <rFont val="돋움"/>
        <family val="3"/>
        <charset val="129"/>
      </rPr>
      <t>관리비 부과내역서 의결을 주문함.</t>
    </r>
  </si>
  <si>
    <t>년</t>
    <phoneticPr fontId="118" type="noConversion"/>
  </si>
  <si>
    <t>14. 수도료</t>
    <phoneticPr fontId="118" type="noConversion"/>
  </si>
  <si>
    <t>15. 전  기  료  -----------------------------------------------------------------------</t>
    <phoneticPr fontId="118" type="noConversion"/>
  </si>
  <si>
    <t>2018년 12월분</t>
    <phoneticPr fontId="118" type="noConversion"/>
  </si>
  <si>
    <t>전년동월(12월)
발생금액</t>
    <phoneticPr fontId="118" type="noConversion"/>
  </si>
  <si>
    <t>당월(12월)
발생금액</t>
    <phoneticPr fontId="118" type="noConversion"/>
  </si>
  <si>
    <t>감소</t>
    <phoneticPr fontId="118" type="noConversion"/>
  </si>
  <si>
    <t>증가</t>
    <phoneticPr fontId="118" type="noConversion"/>
  </si>
  <si>
    <r>
      <t xml:space="preserve">      ❀ </t>
    </r>
    <r>
      <rPr>
        <b/>
        <sz val="10"/>
        <color rgb="FF000000"/>
        <rFont val="굴림"/>
        <family val="3"/>
        <charset val="129"/>
      </rPr>
      <t>자동심장충격기는 관리동 2층 관제실 옆에 비치</t>
    </r>
    <r>
      <rPr>
        <sz val="10"/>
        <color rgb="FF000000"/>
        <rFont val="굴림"/>
        <family val="3"/>
        <charset val="129"/>
      </rPr>
      <t xml:space="preserve">되어 있습니다. </t>
    </r>
    <phoneticPr fontId="118" type="noConversion"/>
  </si>
  <si>
    <t>▶ 일근직-통상임금/209*8*해당연차수, 기전실-통상임금/273.75*9*해당연차수</t>
    <phoneticPr fontId="118" type="noConversion"/>
  </si>
  <si>
    <t>▶( 평균임금+연차)*3/92*30/12</t>
    <phoneticPr fontId="118" type="noConversion"/>
  </si>
  <si>
    <t>2019년 1월분</t>
    <phoneticPr fontId="118" type="noConversion"/>
  </si>
  <si>
    <t>전년동월(1월)
발생금액</t>
    <phoneticPr fontId="118" type="noConversion"/>
  </si>
  <si>
    <t>당월(1월)
발생금액</t>
    <phoneticPr fontId="118" type="noConversion"/>
  </si>
  <si>
    <t>증가</t>
    <phoneticPr fontId="118" type="noConversion"/>
  </si>
  <si>
    <t>증가</t>
    <phoneticPr fontId="118" type="noConversion"/>
  </si>
  <si>
    <t xml:space="preserve"> </t>
    <phoneticPr fontId="118" type="noConversion"/>
  </si>
  <si>
    <t>감소</t>
    <phoneticPr fontId="118" type="noConversion"/>
  </si>
  <si>
    <t>감소</t>
    <phoneticPr fontId="118" type="noConversion"/>
  </si>
  <si>
    <t>㈜피누스이앤씨(관제실)  TEL : 949-8112</t>
    <phoneticPr fontId="118" type="noConversion"/>
  </si>
  <si>
    <t>우리은행 자동이체 할인액</t>
    <phoneticPr fontId="118" type="noConversion"/>
  </si>
  <si>
    <t xml:space="preserve"> </t>
    <phoneticPr fontId="118" type="noConversion"/>
  </si>
  <si>
    <t>2019년 2월분</t>
    <phoneticPr fontId="118" type="noConversion"/>
  </si>
  <si>
    <t>전년동월(2월)
발생금액</t>
    <phoneticPr fontId="118" type="noConversion"/>
  </si>
  <si>
    <t>당월(2월)
발생금액</t>
    <phoneticPr fontId="118" type="noConversion"/>
  </si>
  <si>
    <t>전년도 관리비 차감적립금에서 3,000,000원 차감</t>
    <phoneticPr fontId="118" type="noConversion"/>
  </si>
  <si>
    <t>전년도 관리비 차감적립금에서 8,000,000원 차감</t>
    <phoneticPr fontId="118" type="noConversion"/>
  </si>
  <si>
    <t xml:space="preserve"> </t>
    <phoneticPr fontId="118" type="noConversion"/>
  </si>
  <si>
    <t>감소</t>
    <phoneticPr fontId="118" type="noConversion"/>
  </si>
  <si>
    <t>해당월 2019년 03월분</t>
    <phoneticPr fontId="118" type="noConversion"/>
  </si>
  <si>
    <t>210-203</t>
    <phoneticPr fontId="118" type="noConversion"/>
  </si>
  <si>
    <t xml:space="preserve"> 노재현</t>
    <phoneticPr fontId="118" type="noConversion"/>
  </si>
  <si>
    <t>010-8999-0847</t>
    <phoneticPr fontId="118" type="noConversion"/>
  </si>
  <si>
    <t>203호</t>
    <phoneticPr fontId="118" type="noConversion"/>
  </si>
  <si>
    <t>2022.03.11.</t>
    <phoneticPr fontId="118" type="noConversion"/>
  </si>
  <si>
    <t>2019년 3월분</t>
    <phoneticPr fontId="118" type="noConversion"/>
  </si>
  <si>
    <t>당월(3월)
발생금액</t>
    <phoneticPr fontId="118" type="noConversion"/>
  </si>
  <si>
    <t>증가</t>
    <phoneticPr fontId="118" type="noConversion"/>
  </si>
  <si>
    <t>감소</t>
    <phoneticPr fontId="118" type="noConversion"/>
  </si>
  <si>
    <t>전월(2월)
발생금액</t>
    <phoneticPr fontId="118" type="noConversion"/>
  </si>
  <si>
    <t>감소</t>
    <phoneticPr fontId="118" type="noConversion"/>
  </si>
  <si>
    <t xml:space="preserve"> </t>
    <phoneticPr fontId="118" type="noConversion"/>
  </si>
  <si>
    <t xml:space="preserve"> </t>
    <phoneticPr fontId="118" type="noConversion"/>
  </si>
  <si>
    <t>증가</t>
    <phoneticPr fontId="118" type="noConversion"/>
  </si>
  <si>
    <t>증가</t>
    <phoneticPr fontId="118" type="noConversion"/>
  </si>
  <si>
    <t xml:space="preserve"> </t>
    <phoneticPr fontId="118" type="noConversion"/>
  </si>
  <si>
    <t xml:space="preserve"> </t>
    <phoneticPr fontId="118" type="noConversion"/>
  </si>
  <si>
    <t>KT(101)</t>
    <phoneticPr fontId="118" type="noConversion"/>
  </si>
  <si>
    <t>하나로통신(102)</t>
    <phoneticPr fontId="118" type="noConversion"/>
  </si>
  <si>
    <t>파워콤(109)</t>
    <phoneticPr fontId="118" type="noConversion"/>
  </si>
  <si>
    <t>월드어린이집(104)</t>
    <phoneticPr fontId="118" type="noConversion"/>
  </si>
  <si>
    <t>에어로빅(108)</t>
    <phoneticPr fontId="118" type="noConversion"/>
  </si>
  <si>
    <t>신한은행(103)</t>
    <phoneticPr fontId="118" type="noConversion"/>
  </si>
  <si>
    <t>파주연천축협(111)</t>
    <phoneticPr fontId="118" type="noConversion"/>
  </si>
  <si>
    <t>자동이체 할인(114)</t>
    <phoneticPr fontId="118" type="noConversion"/>
  </si>
  <si>
    <t>중계기 전기료(115)</t>
    <phoneticPr fontId="118" type="noConversion"/>
  </si>
  <si>
    <t>알뜰장 전기료(116)</t>
    <phoneticPr fontId="118" type="noConversion"/>
  </si>
  <si>
    <t>통신업체 부담</t>
    <phoneticPr fontId="118" type="noConversion"/>
  </si>
  <si>
    <t>해당월 2019년 04월분</t>
    <phoneticPr fontId="118" type="noConversion"/>
  </si>
  <si>
    <t>204-201</t>
    <phoneticPr fontId="118" type="noConversion"/>
  </si>
  <si>
    <t>이창훈</t>
    <phoneticPr fontId="118" type="noConversion"/>
  </si>
  <si>
    <t>010-2202-1309</t>
    <phoneticPr fontId="118" type="noConversion"/>
  </si>
  <si>
    <t>2019년 4월분</t>
    <phoneticPr fontId="118" type="noConversion"/>
  </si>
  <si>
    <t>전월(3월)
발생금액</t>
    <phoneticPr fontId="118" type="noConversion"/>
  </si>
  <si>
    <t>당월(4월)
발생금액</t>
    <phoneticPr fontId="118" type="noConversion"/>
  </si>
  <si>
    <t>증가</t>
    <phoneticPr fontId="118" type="noConversion"/>
  </si>
  <si>
    <t xml:space="preserve"> </t>
    <phoneticPr fontId="118" type="noConversion"/>
  </si>
  <si>
    <t>감소</t>
    <phoneticPr fontId="118" type="noConversion"/>
  </si>
  <si>
    <t xml:space="preserve"> </t>
    <phoneticPr fontId="118" type="noConversion"/>
  </si>
  <si>
    <t>2019년 5월분</t>
    <phoneticPr fontId="118" type="noConversion"/>
  </si>
  <si>
    <t>전월(4월)
발생금액</t>
    <phoneticPr fontId="118" type="noConversion"/>
  </si>
  <si>
    <t>당월(5월)
발생금액</t>
    <phoneticPr fontId="118" type="noConversion"/>
  </si>
  <si>
    <t>감소</t>
    <phoneticPr fontId="118" type="noConversion"/>
  </si>
  <si>
    <t>증가</t>
    <phoneticPr fontId="118" type="noConversion"/>
  </si>
  <si>
    <t>해당월 2019년 06월분</t>
    <phoneticPr fontId="118" type="noConversion"/>
  </si>
  <si>
    <t>215-201</t>
    <phoneticPr fontId="118" type="noConversion"/>
  </si>
  <si>
    <t>이영상</t>
    <phoneticPr fontId="118" type="noConversion"/>
  </si>
  <si>
    <t>010-8266-7903</t>
    <phoneticPr fontId="118" type="noConversion"/>
  </si>
  <si>
    <t>201호</t>
    <phoneticPr fontId="118" type="noConversion"/>
  </si>
  <si>
    <t>2022.06.10</t>
    <phoneticPr fontId="118" type="noConversion"/>
  </si>
  <si>
    <t>2019년 6월분</t>
    <phoneticPr fontId="118" type="noConversion"/>
  </si>
  <si>
    <t>전월(5월)
발생금액</t>
    <phoneticPr fontId="118" type="noConversion"/>
  </si>
  <si>
    <t>당월(6월)
발생금액</t>
    <phoneticPr fontId="118" type="noConversion"/>
  </si>
  <si>
    <t>증가</t>
    <phoneticPr fontId="118" type="noConversion"/>
  </si>
  <si>
    <t>감소</t>
    <phoneticPr fontId="118" type="noConversion"/>
  </si>
  <si>
    <t xml:space="preserve"> </t>
    <phoneticPr fontId="118" type="noConversion"/>
  </si>
  <si>
    <t>2019년 7월분</t>
    <phoneticPr fontId="118" type="noConversion"/>
  </si>
  <si>
    <t>전월(6월)
발생금액</t>
    <phoneticPr fontId="118" type="noConversion"/>
  </si>
  <si>
    <t>당월(7월)
발생금액</t>
    <phoneticPr fontId="118" type="noConversion"/>
  </si>
  <si>
    <t>감소</t>
    <phoneticPr fontId="118" type="noConversion"/>
  </si>
  <si>
    <t>증가</t>
    <phoneticPr fontId="118" type="noConversion"/>
  </si>
  <si>
    <t>217-202</t>
    <phoneticPr fontId="118" type="noConversion"/>
  </si>
  <si>
    <t>박선미</t>
    <phoneticPr fontId="118" type="noConversion"/>
  </si>
  <si>
    <t>010-4053-3332</t>
    <phoneticPr fontId="118" type="noConversion"/>
  </si>
  <si>
    <t xml:space="preserve"> </t>
    <phoneticPr fontId="118" type="noConversion"/>
  </si>
  <si>
    <t>보험료비용</t>
    <phoneticPr fontId="118" type="noConversion"/>
  </si>
  <si>
    <t>2019년 8월분</t>
    <phoneticPr fontId="118" type="noConversion"/>
  </si>
  <si>
    <t>전월(7월)
발생금액</t>
    <phoneticPr fontId="118" type="noConversion"/>
  </si>
  <si>
    <t>당월(8월)
발생금액</t>
    <phoneticPr fontId="118" type="noConversion"/>
  </si>
  <si>
    <t>감소</t>
    <phoneticPr fontId="118" type="noConversion"/>
  </si>
  <si>
    <t>증가</t>
    <phoneticPr fontId="118" type="noConversion"/>
  </si>
  <si>
    <t>해당월 2019년 09월분</t>
    <phoneticPr fontId="118" type="noConversion"/>
  </si>
  <si>
    <t>▶ 작업시 직원 간식비, 은행 잔고이체 및 잔고증명서 발급수수료 등</t>
    <phoneticPr fontId="118" type="noConversion"/>
  </si>
  <si>
    <t xml:space="preserve">▶ 전화요금(사무실, 관제실 3대외), FAX 1대 </t>
    <phoneticPr fontId="118" type="noConversion"/>
  </si>
  <si>
    <t xml:space="preserve"> 가) 주택화재 및 어린이놀이시설 배상책임, 영업배상책임보험, 승강기사고배상책임보험 가입</t>
    <phoneticPr fontId="118" type="noConversion"/>
  </si>
  <si>
    <t>보험금수익</t>
    <phoneticPr fontId="118" type="noConversion"/>
  </si>
  <si>
    <t>메리츠화재</t>
    <phoneticPr fontId="118" type="noConversion"/>
  </si>
  <si>
    <t>전월배출량</t>
    <phoneticPr fontId="118" type="noConversion"/>
  </si>
  <si>
    <t>금월배출량</t>
    <phoneticPr fontId="118" type="noConversion"/>
  </si>
  <si>
    <t xml:space="preserve"> </t>
    <phoneticPr fontId="118" type="noConversion"/>
  </si>
  <si>
    <t>2019년 10월분</t>
    <phoneticPr fontId="118" type="noConversion"/>
  </si>
  <si>
    <t>전월(9월)
발생금액</t>
    <phoneticPr fontId="118" type="noConversion"/>
  </si>
  <si>
    <t>당월(10월)
발생금액</t>
    <phoneticPr fontId="118" type="noConversion"/>
  </si>
  <si>
    <t>증가</t>
    <phoneticPr fontId="118" type="noConversion"/>
  </si>
  <si>
    <t>감소</t>
    <phoneticPr fontId="118" type="noConversion"/>
  </si>
  <si>
    <t>해당월 2019년 12월분</t>
    <phoneticPr fontId="118" type="noConversion"/>
  </si>
  <si>
    <t>205-207</t>
    <phoneticPr fontId="118" type="noConversion"/>
  </si>
  <si>
    <t>205-208</t>
    <phoneticPr fontId="118" type="noConversion"/>
  </si>
  <si>
    <t>한정아</t>
    <phoneticPr fontId="118" type="noConversion"/>
  </si>
  <si>
    <t>010-6338-1609</t>
    <phoneticPr fontId="118" type="noConversion"/>
  </si>
  <si>
    <t>김숙자</t>
    <phoneticPr fontId="118" type="noConversion"/>
  </si>
  <si>
    <t>010-7352-5209</t>
    <phoneticPr fontId="118" type="noConversion"/>
  </si>
  <si>
    <t>▶ 도시가스 사용료(관리동, 노인정, 기전실) 납부</t>
    <phoneticPr fontId="118" type="noConversion"/>
  </si>
  <si>
    <t xml:space="preserve"> </t>
    <phoneticPr fontId="118" type="noConversion"/>
  </si>
  <si>
    <t>2019년 11월분</t>
    <phoneticPr fontId="118" type="noConversion"/>
  </si>
  <si>
    <t>전월(10월)
발생금액</t>
    <phoneticPr fontId="118" type="noConversion"/>
  </si>
  <si>
    <t>당월(11월)
발생금액</t>
    <phoneticPr fontId="118" type="noConversion"/>
  </si>
  <si>
    <t xml:space="preserve"> </t>
    <phoneticPr fontId="118" type="noConversion"/>
  </si>
  <si>
    <t>감소</t>
    <phoneticPr fontId="118" type="noConversion"/>
  </si>
  <si>
    <t>증가</t>
    <phoneticPr fontId="118" type="noConversion"/>
  </si>
  <si>
    <t>관리비 부과 비교표</t>
    <phoneticPr fontId="118" type="noConversion"/>
  </si>
  <si>
    <t>2019년 12월분</t>
    <phoneticPr fontId="118" type="noConversion"/>
  </si>
  <si>
    <t>전월(11월)
발생금액</t>
    <phoneticPr fontId="118" type="noConversion"/>
  </si>
  <si>
    <t>당월(12월)
발생금액</t>
    <phoneticPr fontId="118" type="noConversion"/>
  </si>
  <si>
    <t>증가</t>
    <phoneticPr fontId="118" type="noConversion"/>
  </si>
  <si>
    <t>감소</t>
    <phoneticPr fontId="118" type="noConversion"/>
  </si>
  <si>
    <t xml:space="preserve"> </t>
    <phoneticPr fontId="118" type="noConversion"/>
  </si>
  <si>
    <t>소                계</t>
    <phoneticPr fontId="118" type="noConversion"/>
  </si>
  <si>
    <t>관리비 차감</t>
    <phoneticPr fontId="118" type="noConversion"/>
  </si>
  <si>
    <t>16. 관리비차감적립금</t>
    <phoneticPr fontId="118" type="noConversion"/>
  </si>
  <si>
    <t>관리비차감적립금</t>
    <phoneticPr fontId="118" type="noConversion"/>
  </si>
  <si>
    <t xml:space="preserve"> </t>
    <phoneticPr fontId="118" type="noConversion"/>
  </si>
  <si>
    <t>17. 일자리안정자금 차감</t>
    <phoneticPr fontId="118" type="noConversion"/>
  </si>
  <si>
    <t>일자리안정자금 차감</t>
    <phoneticPr fontId="118" type="noConversion"/>
  </si>
  <si>
    <t xml:space="preserve"> 나. 면적별 부과내역</t>
    <phoneticPr fontId="118" type="noConversion"/>
  </si>
  <si>
    <t>4대보험 자동이체할인
(농협)</t>
    <phoneticPr fontId="118" type="noConversion"/>
  </si>
  <si>
    <t>20. 수익사업기금 내역서</t>
    <phoneticPr fontId="118" type="noConversion"/>
  </si>
  <si>
    <t>2020년 1월분</t>
    <phoneticPr fontId="118" type="noConversion"/>
  </si>
  <si>
    <t>전월(12월)
발생금액</t>
    <phoneticPr fontId="118" type="noConversion"/>
  </si>
  <si>
    <t>당월(1월)
발생금액</t>
    <phoneticPr fontId="118" type="noConversion"/>
  </si>
  <si>
    <t>소                계</t>
    <phoneticPr fontId="118" type="noConversion"/>
  </si>
  <si>
    <t>관리비 차감</t>
    <phoneticPr fontId="118" type="noConversion"/>
  </si>
  <si>
    <t>일자리 안정자금 차감</t>
    <phoneticPr fontId="118" type="noConversion"/>
  </si>
  <si>
    <t>증가</t>
    <phoneticPr fontId="118" type="noConversion"/>
  </si>
  <si>
    <t>감소</t>
    <phoneticPr fontId="118" type="noConversion"/>
  </si>
  <si>
    <t xml:space="preserve">전월 관리비 차감적립금 대체 </t>
    <phoneticPr fontId="118" type="noConversion"/>
  </si>
  <si>
    <t>인건비 증가</t>
    <phoneticPr fontId="118" type="noConversion"/>
  </si>
  <si>
    <t xml:space="preserve">퇴직, 연차충당금 </t>
    <phoneticPr fontId="118" type="noConversion"/>
  </si>
  <si>
    <t xml:space="preserve"> </t>
    <phoneticPr fontId="118" type="noConversion"/>
  </si>
  <si>
    <t>복리후생비, 4대보험</t>
    <phoneticPr fontId="118" type="noConversion"/>
  </si>
  <si>
    <t>경비용역비 인건비 증가</t>
    <phoneticPr fontId="118" type="noConversion"/>
  </si>
  <si>
    <t>연차, 퇴직금 추계액 대체</t>
    <phoneticPr fontId="118" type="noConversion"/>
  </si>
  <si>
    <t>실질3.9%</t>
    <phoneticPr fontId="118" type="noConversion"/>
  </si>
  <si>
    <t>청소용역비 인건비 증가</t>
    <phoneticPr fontId="118" type="noConversion"/>
  </si>
  <si>
    <t>실질4.6%</t>
    <phoneticPr fontId="118" type="noConversion"/>
  </si>
  <si>
    <r>
      <t>장기수선계획 조정에 따른 증가(</t>
    </r>
    <r>
      <rPr>
        <sz val="6"/>
        <color rgb="FF000000"/>
        <rFont val="맑은 고딕"/>
        <family val="3"/>
        <charset val="129"/>
      </rPr>
      <t>㎡</t>
    </r>
    <r>
      <rPr>
        <sz val="6"/>
        <color rgb="FF000000"/>
        <rFont val="굴림"/>
        <family val="3"/>
        <charset val="129"/>
      </rPr>
      <t xml:space="preserve">120원 </t>
    </r>
    <r>
      <rPr>
        <sz val="6"/>
        <color rgb="FF000000"/>
        <rFont val="맑은 고딕"/>
        <family val="3"/>
        <charset val="129"/>
      </rPr>
      <t>→</t>
    </r>
    <r>
      <rPr>
        <sz val="6"/>
        <color rgb="FF000000"/>
        <rFont val="굴림"/>
        <family val="3"/>
        <charset val="129"/>
      </rPr>
      <t>150원 인상)</t>
    </r>
    <phoneticPr fontId="118" type="noConversion"/>
  </si>
  <si>
    <t>사용량에 따라 변동</t>
    <phoneticPr fontId="118" type="noConversion"/>
  </si>
  <si>
    <r>
      <rPr>
        <sz val="6"/>
        <color rgb="FF000000"/>
        <rFont val="맑은 고딕"/>
        <family val="3"/>
        <charset val="129"/>
      </rPr>
      <t>①</t>
    </r>
    <r>
      <rPr>
        <sz val="6"/>
        <color rgb="FF000000"/>
        <rFont val="굴림"/>
        <family val="3"/>
        <charset val="129"/>
      </rPr>
      <t xml:space="preserve">최저임금 인상(전년대비 2.33%),
</t>
    </r>
    <r>
      <rPr>
        <sz val="6"/>
        <color rgb="FF000000"/>
        <rFont val="맑은 고딕"/>
        <family val="3"/>
        <charset val="129"/>
      </rPr>
      <t>②</t>
    </r>
    <r>
      <rPr>
        <sz val="6"/>
        <color rgb="FF000000"/>
        <rFont val="굴림"/>
        <family val="3"/>
        <charset val="129"/>
      </rPr>
      <t>전월 일반관리비 항목에서 관리비 직접 차감으로 인한 증가</t>
    </r>
    <phoneticPr fontId="118" type="noConversion"/>
  </si>
  <si>
    <r>
      <rPr>
        <sz val="6"/>
        <color rgb="FF000000"/>
        <rFont val="맑은 고딕"/>
        <family val="3"/>
        <charset val="129"/>
      </rPr>
      <t>①</t>
    </r>
    <r>
      <rPr>
        <sz val="6"/>
        <color rgb="FF000000"/>
        <rFont val="굴림"/>
        <family val="3"/>
        <charset val="129"/>
      </rPr>
      <t xml:space="preserve">최저임금 인상(전년대비 2.9%),
</t>
    </r>
    <r>
      <rPr>
        <sz val="6"/>
        <color rgb="FF000000"/>
        <rFont val="맑은 고딕"/>
        <family val="3"/>
        <charset val="129"/>
      </rPr>
      <t>②</t>
    </r>
    <r>
      <rPr>
        <sz val="6"/>
        <color rgb="FF000000"/>
        <rFont val="굴림"/>
        <family val="3"/>
        <charset val="129"/>
      </rPr>
      <t>전월 연차, 퇴직충당금 추계액 잔액 차감으로 인한 증가(기존 업체 재계약으로 인한 충당금 정산분 발생안함)</t>
    </r>
    <phoneticPr fontId="118" type="noConversion"/>
  </si>
  <si>
    <r>
      <rPr>
        <sz val="6"/>
        <color rgb="FF000000"/>
        <rFont val="맑은 고딕"/>
        <family val="3"/>
        <charset val="129"/>
      </rPr>
      <t>①</t>
    </r>
    <r>
      <rPr>
        <sz val="6"/>
        <color rgb="FF000000"/>
        <rFont val="굴림"/>
        <family val="3"/>
        <charset val="129"/>
      </rPr>
      <t xml:space="preserve">최저임금 인상(전년대비 2.9%),
</t>
    </r>
    <r>
      <rPr>
        <sz val="6"/>
        <color rgb="FF000000"/>
        <rFont val="맑은 고딕"/>
        <family val="3"/>
        <charset val="129"/>
      </rPr>
      <t>②</t>
    </r>
    <r>
      <rPr>
        <sz val="6"/>
        <color rgb="FF000000"/>
        <rFont val="굴림"/>
        <family val="3"/>
        <charset val="129"/>
      </rPr>
      <t xml:space="preserve">전월 연차, 퇴직충당금 추계액 잔액 감소로 인한 증가,
</t>
    </r>
    <r>
      <rPr>
        <sz val="6"/>
        <color rgb="FF000000"/>
        <rFont val="맑은 고딕"/>
        <family val="3"/>
        <charset val="129"/>
      </rPr>
      <t>③</t>
    </r>
    <r>
      <rPr>
        <sz val="6"/>
        <color rgb="FF000000"/>
        <rFont val="굴림"/>
        <family val="3"/>
        <charset val="129"/>
      </rPr>
      <t>일자리안정자금 직접차감으로 인한 증가</t>
    </r>
    <phoneticPr fontId="118" type="noConversion"/>
  </si>
  <si>
    <t>해당월 2020년 2월분</t>
    <phoneticPr fontId="118" type="noConversion"/>
  </si>
  <si>
    <t>201-202</t>
    <phoneticPr fontId="118" type="noConversion"/>
  </si>
  <si>
    <t>이화현</t>
    <phoneticPr fontId="118" type="noConversion"/>
  </si>
  <si>
    <t>010-9421-4464</t>
    <phoneticPr fontId="118" type="noConversion"/>
  </si>
  <si>
    <t>승강기 해지</t>
    <phoneticPr fontId="118" type="noConversion"/>
  </si>
  <si>
    <t>2020년 2월분</t>
    <phoneticPr fontId="118" type="noConversion"/>
  </si>
  <si>
    <t>전월(1월)
발생금액</t>
    <phoneticPr fontId="118" type="noConversion"/>
  </si>
  <si>
    <t>당월(2월)
발생금액</t>
    <phoneticPr fontId="118" type="noConversion"/>
  </si>
  <si>
    <t>증가</t>
    <phoneticPr fontId="118" type="noConversion"/>
  </si>
  <si>
    <t xml:space="preserve"> </t>
    <phoneticPr fontId="118" type="noConversion"/>
  </si>
  <si>
    <t>감소</t>
    <phoneticPr fontId="118" type="noConversion"/>
  </si>
  <si>
    <r>
      <rPr>
        <sz val="6"/>
        <color rgb="FF000000"/>
        <rFont val="맑은 고딕"/>
        <family val="3"/>
        <charset val="129"/>
      </rPr>
      <t>①도서인쇄비</t>
    </r>
    <r>
      <rPr>
        <sz val="6"/>
        <color rgb="FF000000"/>
        <rFont val="굴림"/>
        <family val="3"/>
        <charset val="129"/>
      </rPr>
      <t>, 사무용품비, 제세공과금 증가</t>
    </r>
    <phoneticPr fontId="118" type="noConversion"/>
  </si>
  <si>
    <r>
      <rPr>
        <sz val="6"/>
        <color rgb="FF000000"/>
        <rFont val="맑은 고딕"/>
        <family val="3"/>
        <charset val="129"/>
      </rPr>
      <t>①</t>
    </r>
    <r>
      <rPr>
        <sz val="6"/>
        <color rgb="FF000000"/>
        <rFont val="굴림"/>
        <family val="3"/>
        <charset val="129"/>
      </rPr>
      <t>4대보험(국민연금) 증가</t>
    </r>
    <phoneticPr fontId="118" type="noConversion"/>
  </si>
  <si>
    <t xml:space="preserve"> </t>
    <phoneticPr fontId="118" type="noConversion"/>
  </si>
  <si>
    <t>▶ 식대 보조비, 명절격려비 등</t>
    <phoneticPr fontId="118" type="noConversion"/>
  </si>
  <si>
    <t>2020년 3월분</t>
    <phoneticPr fontId="118" type="noConversion"/>
  </si>
  <si>
    <t>전월(2월)
발생금액</t>
    <phoneticPr fontId="118" type="noConversion"/>
  </si>
  <si>
    <t>당월(3월)
발생금액</t>
    <phoneticPr fontId="118" type="noConversion"/>
  </si>
  <si>
    <t>감소</t>
    <phoneticPr fontId="118" type="noConversion"/>
  </si>
  <si>
    <t xml:space="preserve"> </t>
    <phoneticPr fontId="118" type="noConversion"/>
  </si>
  <si>
    <t>증가</t>
    <phoneticPr fontId="118" type="noConversion"/>
  </si>
  <si>
    <t>공용소모자재 구입 증가</t>
    <phoneticPr fontId="118" type="noConversion"/>
  </si>
  <si>
    <t xml:space="preserve"> </t>
    <phoneticPr fontId="118" type="noConversion"/>
  </si>
  <si>
    <t>㈜원준E&amp;C(20.04.01~22.03.31)</t>
    <phoneticPr fontId="118" type="noConversion"/>
  </si>
  <si>
    <t>하나</t>
    <phoneticPr fontId="118" type="noConversion"/>
  </si>
  <si>
    <t>2022.04.02.</t>
    <phoneticPr fontId="118" type="noConversion"/>
  </si>
  <si>
    <t>2022.04.02</t>
    <phoneticPr fontId="118" type="noConversion"/>
  </si>
  <si>
    <t>2022.04.21.</t>
    <phoneticPr fontId="118" type="noConversion"/>
  </si>
  <si>
    <t>2022.03.20.</t>
    <phoneticPr fontId="118" type="noConversion"/>
  </si>
  <si>
    <t>20년1기예정 부가세 납부차액및 
전기료 카드할인 차액등</t>
    <phoneticPr fontId="118" type="noConversion"/>
  </si>
  <si>
    <r>
      <t>세무업무대행비-</t>
    </r>
    <r>
      <rPr>
        <sz val="6"/>
        <color rgb="FF000000"/>
        <rFont val="맑은고딕"/>
        <family val="3"/>
        <charset val="129"/>
      </rPr>
      <t xml:space="preserve">아파트세무주치의외 </t>
    </r>
    <phoneticPr fontId="118" type="noConversion"/>
  </si>
  <si>
    <t>부과차손</t>
    <phoneticPr fontId="118" type="noConversion"/>
  </si>
  <si>
    <t>2020년 4월분</t>
    <phoneticPr fontId="118" type="noConversion"/>
  </si>
  <si>
    <t>전월(3월)
발생금액</t>
    <phoneticPr fontId="118" type="noConversion"/>
  </si>
  <si>
    <t>당월(4월)
발생금액</t>
    <phoneticPr fontId="118" type="noConversion"/>
  </si>
  <si>
    <t>증가</t>
    <phoneticPr fontId="118" type="noConversion"/>
  </si>
  <si>
    <t xml:space="preserve"> </t>
    <phoneticPr fontId="118" type="noConversion"/>
  </si>
  <si>
    <t>감소</t>
    <phoneticPr fontId="118" type="noConversion"/>
  </si>
  <si>
    <t>수선비</t>
    <phoneticPr fontId="118" type="noConversion"/>
  </si>
  <si>
    <t>2020년 5월분</t>
    <phoneticPr fontId="118" type="noConversion"/>
  </si>
  <si>
    <t>전월(4월)
발생금액</t>
    <phoneticPr fontId="118" type="noConversion"/>
  </si>
  <si>
    <t>당월(5월)
발생금액</t>
    <phoneticPr fontId="118" type="noConversion"/>
  </si>
  <si>
    <t>감소</t>
    <phoneticPr fontId="118" type="noConversion"/>
  </si>
  <si>
    <t>증가</t>
    <phoneticPr fontId="118" type="noConversion"/>
  </si>
  <si>
    <t xml:space="preserve"> </t>
    <phoneticPr fontId="118" type="noConversion"/>
  </si>
  <si>
    <t xml:space="preserve"> </t>
    <phoneticPr fontId="118" type="noConversion"/>
  </si>
  <si>
    <t>기타</t>
    <phoneticPr fontId="118" type="noConversion"/>
  </si>
  <si>
    <t>2020년 6월분</t>
    <phoneticPr fontId="118" type="noConversion"/>
  </si>
  <si>
    <t>전월(5월)
발생금액</t>
    <phoneticPr fontId="118" type="noConversion"/>
  </si>
  <si>
    <t>당월(6월)
발생금액</t>
    <phoneticPr fontId="118" type="noConversion"/>
  </si>
  <si>
    <t>감소</t>
    <phoneticPr fontId="118" type="noConversion"/>
  </si>
  <si>
    <t>증가</t>
    <phoneticPr fontId="118" type="noConversion"/>
  </si>
  <si>
    <t>조경전정비 부과로 인한 증가</t>
    <phoneticPr fontId="118" type="noConversion"/>
  </si>
  <si>
    <t>217동</t>
    <phoneticPr fontId="118" type="noConversion"/>
  </si>
  <si>
    <t>문자출금서비스수수료</t>
    <phoneticPr fontId="118" type="noConversion"/>
  </si>
  <si>
    <t>해당월 2020년 9월분</t>
    <phoneticPr fontId="118" type="noConversion"/>
  </si>
  <si>
    <t>204-201</t>
    <phoneticPr fontId="118" type="noConversion"/>
  </si>
  <si>
    <t>유현국</t>
    <phoneticPr fontId="118" type="noConversion"/>
  </si>
  <si>
    <t>010-4904-7821</t>
    <phoneticPr fontId="118" type="noConversion"/>
  </si>
  <si>
    <t>2020년 8월분</t>
    <phoneticPr fontId="118" type="noConversion"/>
  </si>
  <si>
    <t>전월(7월)
발생금액</t>
    <phoneticPr fontId="118" type="noConversion"/>
  </si>
  <si>
    <t>당월(8월)
발생금액</t>
    <phoneticPr fontId="118" type="noConversion"/>
  </si>
  <si>
    <t xml:space="preserve"> </t>
    <phoneticPr fontId="118" type="noConversion"/>
  </si>
  <si>
    <t>감소</t>
    <phoneticPr fontId="118" type="noConversion"/>
  </si>
  <si>
    <t>증가</t>
    <phoneticPr fontId="118" type="noConversion"/>
  </si>
  <si>
    <t xml:space="preserve"> </t>
    <phoneticPr fontId="118" type="noConversion"/>
  </si>
  <si>
    <t>206-203</t>
    <phoneticPr fontId="118" type="noConversion"/>
  </si>
  <si>
    <t>김희영</t>
    <phoneticPr fontId="118" type="noConversion"/>
  </si>
  <si>
    <t>010-2950-7338</t>
    <phoneticPr fontId="118" type="noConversion"/>
  </si>
  <si>
    <t>승강기 사용신청</t>
    <phoneticPr fontId="118" type="noConversion"/>
  </si>
  <si>
    <t>2020년 9월분</t>
    <phoneticPr fontId="118" type="noConversion"/>
  </si>
  <si>
    <t>당월(9월)
발생금액</t>
    <phoneticPr fontId="118" type="noConversion"/>
  </si>
  <si>
    <t>전월(8월)
발생금액</t>
    <phoneticPr fontId="118" type="noConversion"/>
  </si>
  <si>
    <t>감소</t>
    <phoneticPr fontId="118" type="noConversion"/>
  </si>
  <si>
    <t>증가</t>
    <phoneticPr fontId="118" type="noConversion"/>
  </si>
  <si>
    <t>제수당, 복리후생비 증가</t>
    <phoneticPr fontId="118" type="noConversion"/>
  </si>
  <si>
    <t>203호</t>
    <phoneticPr fontId="118" type="noConversion"/>
  </si>
  <si>
    <t>`</t>
    <phoneticPr fontId="118" type="noConversion"/>
  </si>
  <si>
    <t>해당월 2020년 10월분</t>
    <phoneticPr fontId="118" type="noConversion"/>
  </si>
  <si>
    <t>206-203</t>
    <phoneticPr fontId="118" type="noConversion"/>
  </si>
  <si>
    <t>해당월 2020년 12월분</t>
    <phoneticPr fontId="118" type="noConversion"/>
  </si>
  <si>
    <t>216-202</t>
    <phoneticPr fontId="118" type="noConversion"/>
  </si>
  <si>
    <t>박동복</t>
    <phoneticPr fontId="118" type="noConversion"/>
  </si>
  <si>
    <t>010-5760-2337</t>
    <phoneticPr fontId="118" type="noConversion"/>
  </si>
  <si>
    <t>207호, 208호</t>
    <phoneticPr fontId="118" type="noConversion"/>
  </si>
  <si>
    <t>알뜰장 전기료</t>
    <phoneticPr fontId="118" type="noConversion"/>
  </si>
  <si>
    <t>13. 선거관리운영비(제13기)</t>
    <phoneticPr fontId="118" type="noConversion"/>
  </si>
  <si>
    <t>16. 관리비 차감</t>
    <phoneticPr fontId="118" type="noConversion"/>
  </si>
  <si>
    <t>17. 일자리안정자금 차감</t>
    <phoneticPr fontId="118" type="noConversion"/>
  </si>
  <si>
    <t>202호</t>
    <phoneticPr fontId="118" type="noConversion"/>
  </si>
  <si>
    <t>ppo</t>
    <phoneticPr fontId="118" type="noConversion"/>
  </si>
  <si>
    <t>ㅔㅔㅔ</t>
    <phoneticPr fontId="118" type="noConversion"/>
  </si>
  <si>
    <t>ㄴㄴㄴ</t>
    <phoneticPr fontId="118" type="noConversion"/>
  </si>
  <si>
    <t>우리관리㈜(21. 1. 1 ~ 23.12.31)</t>
    <phoneticPr fontId="118" type="noConversion"/>
  </si>
  <si>
    <t>12. 대표회의 운영비(제13기)</t>
    <phoneticPr fontId="118" type="noConversion"/>
  </si>
  <si>
    <t>세무신고수수료</t>
    <phoneticPr fontId="118" type="noConversion"/>
  </si>
  <si>
    <t>2021년 1월분</t>
    <phoneticPr fontId="118" type="noConversion"/>
  </si>
  <si>
    <t>전월(12월)
발생금액</t>
    <phoneticPr fontId="118" type="noConversion"/>
  </si>
  <si>
    <t>당월(1월)
발생금액</t>
    <phoneticPr fontId="118" type="noConversion"/>
  </si>
  <si>
    <t>증가</t>
    <phoneticPr fontId="118" type="noConversion"/>
  </si>
  <si>
    <t>감소</t>
    <phoneticPr fontId="118" type="noConversion"/>
  </si>
  <si>
    <t>인건비, 도서인쇄비, 제세공과금 증가</t>
    <phoneticPr fontId="118" type="noConversion"/>
  </si>
  <si>
    <t>최저임금에 따른 용역비 증가</t>
    <phoneticPr fontId="118" type="noConversion"/>
  </si>
  <si>
    <t>공용소모자재 증가</t>
    <phoneticPr fontId="118" type="noConversion"/>
  </si>
  <si>
    <t>업체변경에 따른 계약금액 증가</t>
    <phoneticPr fontId="118" type="noConversion"/>
  </si>
  <si>
    <t>동대표 선출에 따른 회의참석수당 증가</t>
    <phoneticPr fontId="118" type="noConversion"/>
  </si>
  <si>
    <t>2021년 2월분</t>
    <phoneticPr fontId="118" type="noConversion"/>
  </si>
  <si>
    <t>동성개발(21. 3. 1 ~ 23. 2. 28)</t>
    <phoneticPr fontId="118" type="noConversion"/>
  </si>
  <si>
    <t>해솔마을 2단지 월드메르디앙아파트 입주자대표회의</t>
    <phoneticPr fontId="118" type="noConversion"/>
  </si>
  <si>
    <t>잡수입</t>
    <phoneticPr fontId="118" type="noConversion"/>
  </si>
  <si>
    <t>노인정보조금</t>
    <phoneticPr fontId="118" type="noConversion"/>
  </si>
  <si>
    <t xml:space="preserve">      - \46,426,100-.(메리츠화재, DB손해 /21. 5. 22 ~ 22. 5. 22) 12개월 분할부과</t>
    <phoneticPr fontId="118" type="noConversion"/>
  </si>
  <si>
    <t>잡지출</t>
    <phoneticPr fontId="118" type="noConversion"/>
  </si>
  <si>
    <t>쓰레기봉투 구입</t>
    <phoneticPr fontId="118" type="noConversion"/>
  </si>
  <si>
    <t>ㅔ</t>
    <phoneticPr fontId="118" type="noConversion"/>
  </si>
  <si>
    <t>2024.06.10.</t>
    <phoneticPr fontId="118" type="noConversion"/>
  </si>
  <si>
    <t>해당월 2021년 6월분</t>
    <phoneticPr fontId="118" type="noConversion"/>
  </si>
  <si>
    <t>승강기 사용 해지</t>
    <phoneticPr fontId="118" type="noConversion"/>
  </si>
  <si>
    <t>김윤례</t>
    <phoneticPr fontId="118" type="noConversion"/>
  </si>
  <si>
    <t>010-4722-3714</t>
    <phoneticPr fontId="118" type="noConversion"/>
  </si>
  <si>
    <t>6/2공가</t>
    <phoneticPr fontId="118" type="noConversion"/>
  </si>
  <si>
    <t>해당월 2021년 7월분</t>
    <phoneticPr fontId="118" type="noConversion"/>
  </si>
  <si>
    <t>203-201</t>
    <phoneticPr fontId="118" type="noConversion"/>
  </si>
  <si>
    <t>황순자</t>
    <phoneticPr fontId="118" type="noConversion"/>
  </si>
  <si>
    <t>010-3391-9177</t>
    <phoneticPr fontId="118" type="noConversion"/>
  </si>
  <si>
    <t>승강기 사용 신청</t>
    <phoneticPr fontId="118" type="noConversion"/>
  </si>
  <si>
    <t>▶ 복사용지, 생수, 커피, 종이컵, 화장지, 세제구입 등</t>
    <phoneticPr fontId="118" type="noConversion"/>
  </si>
  <si>
    <t>2F</t>
    <phoneticPr fontId="118" type="noConversion"/>
  </si>
  <si>
    <t>해당월 2021년 9월분</t>
    <phoneticPr fontId="118" type="noConversion"/>
  </si>
  <si>
    <t>205-201</t>
    <phoneticPr fontId="118" type="noConversion"/>
  </si>
  <si>
    <t>205-202</t>
    <phoneticPr fontId="118" type="noConversion"/>
  </si>
  <si>
    <t xml:space="preserve"> 김정호</t>
    <phoneticPr fontId="118" type="noConversion"/>
  </si>
  <si>
    <t>승강기 수입(전입)</t>
    <phoneticPr fontId="118" type="noConversion"/>
  </si>
  <si>
    <t>승강기 수입(공사)</t>
    <phoneticPr fontId="118" type="noConversion"/>
  </si>
  <si>
    <t>215-203</t>
    <phoneticPr fontId="118" type="noConversion"/>
  </si>
  <si>
    <t>215-204</t>
    <phoneticPr fontId="118" type="noConversion"/>
  </si>
  <si>
    <t>임인섭</t>
    <phoneticPr fontId="118" type="noConversion"/>
  </si>
  <si>
    <t>010-6252-3713</t>
    <phoneticPr fontId="118" type="noConversion"/>
  </si>
  <si>
    <t>승강기 사용 신청 추가</t>
    <phoneticPr fontId="118" type="noConversion"/>
  </si>
  <si>
    <t>211-204</t>
    <phoneticPr fontId="118" type="noConversion"/>
  </si>
  <si>
    <t xml:space="preserve">  ㈜경보(21. 9.  1 ~23 . 8. 31)</t>
    <phoneticPr fontId="118" type="noConversion"/>
  </si>
  <si>
    <t>204호</t>
    <phoneticPr fontId="118" type="noConversion"/>
  </si>
  <si>
    <t>해당월 2021년 10월분</t>
    <phoneticPr fontId="118" type="noConversion"/>
  </si>
  <si>
    <t>▶ 2020년도 회계감사비</t>
    <phoneticPr fontId="118" type="noConversion"/>
  </si>
  <si>
    <t>201호, 202호</t>
    <phoneticPr fontId="118" type="noConversion"/>
  </si>
  <si>
    <t>국민건강영양조사 장소사용료</t>
    <phoneticPr fontId="118" type="noConversion"/>
  </si>
  <si>
    <t>해당월 2021년 11월분</t>
    <phoneticPr fontId="118" type="noConversion"/>
  </si>
  <si>
    <t>210-201</t>
    <phoneticPr fontId="118" type="noConversion"/>
  </si>
  <si>
    <t>최현욱</t>
    <phoneticPr fontId="118" type="noConversion"/>
  </si>
  <si>
    <t>010-2123-3266</t>
    <phoneticPr fontId="118" type="noConversion"/>
  </si>
  <si>
    <t>w</t>
    <phoneticPr fontId="118" type="noConversion"/>
  </si>
  <si>
    <t>wwwwww</t>
    <phoneticPr fontId="118" type="noConversion"/>
  </si>
  <si>
    <t>계단용 미끄럼방지매트 구입</t>
    <phoneticPr fontId="118" type="noConversion"/>
  </si>
  <si>
    <t>단지내 낙엽 및 전지목 폐기물 배출 처리비</t>
    <phoneticPr fontId="118" type="noConversion"/>
  </si>
  <si>
    <t>고사목 제거 및 보식작업</t>
    <phoneticPr fontId="118" type="noConversion"/>
  </si>
  <si>
    <t xml:space="preserve">▶ 주민 부담분(급여*3.495%)+장기요양보험료(건강보험료*12.27%) </t>
    <phoneticPr fontId="118" type="noConversion"/>
  </si>
  <si>
    <t>해당월 2022년 2월분</t>
    <phoneticPr fontId="118" type="noConversion"/>
  </si>
  <si>
    <t>201-201</t>
    <phoneticPr fontId="118" type="noConversion"/>
  </si>
  <si>
    <t>장용훈</t>
    <phoneticPr fontId="118" type="noConversion"/>
  </si>
  <si>
    <t>010-6405-4705</t>
    <phoneticPr fontId="118" type="noConversion"/>
  </si>
  <si>
    <t>승강시 사용</t>
    <phoneticPr fontId="118" type="noConversion"/>
  </si>
  <si>
    <t>201-202</t>
  </si>
  <si>
    <t>㈜피누스이앤씨(22. 1. 1 ~ 22. 12. 31)</t>
    <phoneticPr fontId="118" type="noConversion"/>
  </si>
  <si>
    <t>화이트시스템(22. 1. 1 ~ 23. 12. 31)</t>
    <phoneticPr fontId="118" type="noConversion"/>
  </si>
  <si>
    <t>소방중계기 전원반 긴급교체</t>
    <phoneticPr fontId="118" type="noConversion"/>
  </si>
  <si>
    <t>각동 공동현관 매트 구입</t>
    <phoneticPr fontId="118" type="noConversion"/>
  </si>
  <si>
    <t>저수조청소비(년2회)</t>
    <phoneticPr fontId="118" type="noConversion"/>
  </si>
  <si>
    <t>소방시설 작동기능 점밀점검비</t>
    <phoneticPr fontId="118" type="noConversion"/>
  </si>
  <si>
    <t>자가용 전기설비 정기점검비(3년 1회)</t>
    <phoneticPr fontId="118" type="noConversion"/>
  </si>
  <si>
    <t>옥내급수관 수질검사비(2년 1회)</t>
    <phoneticPr fontId="118" type="noConversion"/>
  </si>
  <si>
    <t>전기직무고시점검비</t>
    <phoneticPr fontId="118" type="noConversion"/>
  </si>
  <si>
    <t>안전점검비</t>
    <phoneticPr fontId="118" type="noConversion"/>
  </si>
  <si>
    <t>건축물 안전점검비(3년 1회)</t>
    <phoneticPr fontId="118" type="noConversion"/>
  </si>
  <si>
    <t>재해예방비</t>
    <phoneticPr fontId="118" type="noConversion"/>
  </si>
  <si>
    <t>소화기구입, 가스경보기 구입, 제설작업비, 제설용품비</t>
    <phoneticPr fontId="118" type="noConversion"/>
  </si>
  <si>
    <t xml:space="preserve">2) 산출기간 : 2022년 </t>
    <phoneticPr fontId="118" type="noConversion"/>
  </si>
  <si>
    <t>감면:115세대</t>
    <phoneticPr fontId="118" type="noConversion"/>
  </si>
  <si>
    <t>독촉비용</t>
    <phoneticPr fontId="118" type="noConversion"/>
  </si>
  <si>
    <t>관리비 연체세대</t>
    <phoneticPr fontId="118" type="noConversion"/>
  </si>
  <si>
    <t>승강기 수입(전출)</t>
    <phoneticPr fontId="118" type="noConversion"/>
  </si>
  <si>
    <t>해법영어</t>
    <phoneticPr fontId="118" type="noConversion"/>
  </si>
  <si>
    <t>10월분</t>
    <phoneticPr fontId="118" type="noConversion"/>
  </si>
  <si>
    <t>상가</t>
    <phoneticPr fontId="118" type="noConversion"/>
  </si>
  <si>
    <r>
      <t>&lt;</t>
    </r>
    <r>
      <rPr>
        <sz val="18"/>
        <color rgb="FF000000"/>
        <rFont val="궁서체"/>
        <family val="1"/>
        <charset val="129"/>
      </rPr>
      <t>2022년 2월분</t>
    </r>
    <r>
      <rPr>
        <b/>
        <sz val="20"/>
        <color rgb="FF000000"/>
        <rFont val="궁서체"/>
        <family val="1"/>
        <charset val="129"/>
      </rPr>
      <t>&gt;</t>
    </r>
    <phoneticPr fontId="118" type="noConversion"/>
  </si>
  <si>
    <t>산 출  기 간 : 2022년 2월 1일 ~ 2022년 2월 28일까지</t>
    <phoneticPr fontId="118" type="noConversion"/>
  </si>
  <si>
    <t>납 부 기 간 : 2022년  3월  31일</t>
    <phoneticPr fontId="118" type="noConversion"/>
  </si>
  <si>
    <t xml:space="preserve">▶ 등기발송 등 </t>
    <phoneticPr fontId="118" type="noConversion"/>
  </si>
  <si>
    <t>▶ 전산대여료, 부과내역서대금, 디지털 안내방송비, 장기수선계획 조정 의견수렴서 인쇄 등</t>
    <phoneticPr fontId="118" type="noConversion"/>
  </si>
  <si>
    <t>▶ 전직원 동복구입비</t>
    <phoneticPr fontId="118" type="noConversion"/>
  </si>
  <si>
    <t>▶ 해머드릴, 컴퓨터 본체, 체인톱, 엔진송풍기, 컴퓨터, 에어컨, 검침단말기</t>
    <phoneticPr fontId="118" type="noConversion"/>
  </si>
  <si>
    <t>2/36</t>
    <phoneticPr fontId="118" type="noConversion"/>
  </si>
  <si>
    <t>3/6분할</t>
    <phoneticPr fontId="118" type="noConversion"/>
  </si>
  <si>
    <t>2/3 분할</t>
    <phoneticPr fontId="118" type="noConversion"/>
  </si>
  <si>
    <t>2/6 분할</t>
    <phoneticPr fontId="118" type="noConversion"/>
  </si>
  <si>
    <t>공용 소모자재 구입</t>
    <phoneticPr fontId="118" type="noConversion"/>
  </si>
  <si>
    <t>수선충당금 적립액에서 소진시까지 차감적용</t>
    <phoneticPr fontId="118" type="noConversion"/>
  </si>
  <si>
    <r>
      <rPr>
        <sz val="8"/>
        <color rgb="FF000000"/>
        <rFont val="HY견명조"/>
        <family val="1"/>
        <charset val="129"/>
      </rPr>
      <t>①</t>
    </r>
    <r>
      <rPr>
        <sz val="8"/>
        <color rgb="FF000000"/>
        <rFont val="맑은 고딕"/>
        <family val="3"/>
        <charset val="129"/>
      </rPr>
      <t xml:space="preserve"> 부대공사비 42,500,000원, 
</t>
    </r>
    <r>
      <rPr>
        <sz val="8"/>
        <color rgb="FF000000"/>
        <rFont val="HY견명조"/>
        <family val="1"/>
        <charset val="129"/>
      </rPr>
      <t>②</t>
    </r>
    <r>
      <rPr>
        <sz val="8"/>
        <color rgb="FF000000"/>
        <rFont val="맑은 고딕"/>
        <family val="3"/>
        <charset val="129"/>
      </rPr>
      <t xml:space="preserve"> 조경공사비 24,330,000원, 
</t>
    </r>
    <r>
      <rPr>
        <sz val="8"/>
        <color rgb="FF000000"/>
        <rFont val="HY견명조"/>
        <family val="1"/>
        <charset val="129"/>
      </rPr>
      <t>③</t>
    </r>
    <r>
      <rPr>
        <sz val="8"/>
        <color rgb="FF000000"/>
        <rFont val="맑은 고딕"/>
        <family val="3"/>
        <charset val="129"/>
      </rPr>
      <t xml:space="preserve"> 과충당금 5,915,079원 총72,745,079원 </t>
    </r>
    <phoneticPr fontId="118" type="noConversion"/>
  </si>
  <si>
    <t xml:space="preserve"> 가) 면적별 220원씩 부과 (관리규약 및 장기수선수립 계획에 의해 2022년 1월 1일부터 인상적용.)</t>
    <phoneticPr fontId="118" type="noConversion"/>
  </si>
  <si>
    <t>2월분 장기수선충당금 적립</t>
    <phoneticPr fontId="118" type="noConversion"/>
  </si>
  <si>
    <t>2/25 대표회의 결의 이익잉여금 처분</t>
    <phoneticPr fontId="118" type="noConversion"/>
  </si>
  <si>
    <t xml:space="preserve">1) 산출기간 : 2022년 </t>
    <phoneticPr fontId="118" type="noConversion"/>
  </si>
  <si>
    <t>10월분 차감</t>
    <phoneticPr fontId="118" type="noConversion"/>
  </si>
  <si>
    <r>
      <t>18. 제예금 현황(2022년 2월 28</t>
    </r>
    <r>
      <rPr>
        <b/>
        <sz val="12"/>
        <color rgb="FF000000"/>
        <rFont val="맑은고딕"/>
        <family val="3"/>
        <charset val="129"/>
      </rPr>
      <t>일 현재)</t>
    </r>
    <phoneticPr fontId="118" type="noConversion"/>
  </si>
  <si>
    <r>
      <t>19. 관리외 수익 현황(2022년 2월 28</t>
    </r>
    <r>
      <rPr>
        <b/>
        <sz val="12"/>
        <color rgb="FF000000"/>
        <rFont val="맑은고딕"/>
        <family val="3"/>
        <charset val="129"/>
      </rPr>
      <t>일 현재)</t>
    </r>
    <phoneticPr fontId="118" type="noConversion"/>
  </si>
  <si>
    <t>2월분</t>
    <phoneticPr fontId="118" type="noConversion"/>
  </si>
  <si>
    <t>기간 : 2022년 2월 1일 ~2022년 2월 28일</t>
    <phoneticPr fontId="118" type="noConversion"/>
  </si>
  <si>
    <t>관제실 지원금(2월분)</t>
    <phoneticPr fontId="118" type="noConversion"/>
  </si>
  <si>
    <t>노인정보조금(2월분)</t>
    <phoneticPr fontId="118" type="noConversion"/>
  </si>
  <si>
    <t>병원광고</t>
    <phoneticPr fontId="118" type="noConversion"/>
  </si>
  <si>
    <t>통학생모집</t>
    <phoneticPr fontId="118" type="noConversion"/>
  </si>
  <si>
    <t>과외</t>
    <phoneticPr fontId="118" type="noConversion"/>
  </si>
  <si>
    <t>일자리 안정자금</t>
    <phoneticPr fontId="118" type="noConversion"/>
  </si>
  <si>
    <t>카루나학원</t>
    <phoneticPr fontId="118" type="noConversion"/>
  </si>
  <si>
    <t>방선생수학학원</t>
    <phoneticPr fontId="118" type="noConversion"/>
  </si>
  <si>
    <t>한우리독서논술</t>
    <phoneticPr fontId="118" type="noConversion"/>
  </si>
  <si>
    <t>E/V외부 시설물광고</t>
    <phoneticPr fontId="118" type="noConversion"/>
  </si>
  <si>
    <t>215-1502</t>
    <phoneticPr fontId="118" type="noConversion"/>
  </si>
  <si>
    <t>206-1704</t>
    <phoneticPr fontId="118" type="noConversion"/>
  </si>
  <si>
    <t>206-1104</t>
    <phoneticPr fontId="118" type="noConversion"/>
  </si>
  <si>
    <t>206-1503</t>
    <phoneticPr fontId="118" type="noConversion"/>
  </si>
  <si>
    <t>209-902</t>
    <phoneticPr fontId="118" type="noConversion"/>
  </si>
  <si>
    <t>207-1403</t>
    <phoneticPr fontId="118" type="noConversion"/>
  </si>
  <si>
    <t>202-802</t>
    <phoneticPr fontId="118" type="noConversion"/>
  </si>
  <si>
    <t>218-503</t>
    <phoneticPr fontId="118" type="noConversion"/>
  </si>
  <si>
    <t>201-1003</t>
    <phoneticPr fontId="118" type="noConversion"/>
  </si>
  <si>
    <t>217-503</t>
    <phoneticPr fontId="118" type="noConversion"/>
  </si>
  <si>
    <t>205-707</t>
    <phoneticPr fontId="118" type="noConversion"/>
  </si>
  <si>
    <t>212-102</t>
    <phoneticPr fontId="118" type="noConversion"/>
  </si>
  <si>
    <t>전담지함
 계약</t>
    <phoneticPr fontId="118" type="noConversion"/>
  </si>
  <si>
    <t>215-1203</t>
    <phoneticPr fontId="118" type="noConversion"/>
  </si>
  <si>
    <t>210-1303</t>
    <phoneticPr fontId="1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</si>
</sst>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.00_-;\-* #,##0.00_-;_-* &quot;-&quot;_-;_-@_-"/>
    <numFmt numFmtId="178" formatCode="##,#0#&quot;원&quot;"/>
    <numFmt numFmtId="179" formatCode="#,##0\k\w"/>
    <numFmt numFmtId="180" formatCode="#,###.##&quot;원&quot;"/>
    <numFmt numFmtId="181" formatCode="#&quot;동&quot;"/>
    <numFmt numFmtId="182" formatCode="@\ &quot;라&quot;&quot;인&quot;"/>
    <numFmt numFmtId="183" formatCode="#,###\ &quot;세&quot;&quot;대&quot;"/>
    <numFmt numFmtId="184" formatCode="#,###&quot;㎾&quot;"/>
    <numFmt numFmtId="185" formatCode="#,##0_);[Red]\(#,##0\)"/>
    <numFmt numFmtId="186" formatCode="General&quot;㎡&quot;"/>
    <numFmt numFmtId="187" formatCode="##.00\ &quot;원&quot;&quot;/&quot;&quot;㎡&quot;"/>
    <numFmt numFmtId="188" formatCode="_-* #,##0.000_-;\-* #,##0.000_-;_-* &quot;-&quot;_-;_-@_-"/>
    <numFmt numFmtId="189" formatCode="&quot;÷&quot;\ ##,###\ &quot;㎡&quot;"/>
    <numFmt numFmtId="190" formatCode="0.00_);[Red]\(0.00\)"/>
    <numFmt numFmtId="191" formatCode="##,#0#&quot;원&quot;\ \ \ \ "/>
    <numFmt numFmtId="192" formatCode="#,##0.00_ "/>
    <numFmt numFmtId="193" formatCode="##,###,###&quot;원&quot;"/>
    <numFmt numFmtId="194" formatCode="#&quot;월&quot;&quot;분&quot;"/>
    <numFmt numFmtId="195" formatCode="_-* #,##0_-;\-* #,##0_-;_-* &quot;-&quot;??_-;_-@_-"/>
    <numFmt numFmtId="196" formatCode="&quot;₩&quot;#,###&quot;원&quot;"/>
    <numFmt numFmtId="197" formatCode="#,##0\ &quot;톤&quot;"/>
    <numFmt numFmtId="198" formatCode="#,##0\ &quot;원&quot;"/>
    <numFmt numFmtId="199" formatCode="#,##0.0\ &quot;㎡&quot;"/>
    <numFmt numFmtId="200" formatCode="#,###.00\ &quot;㎡&quot;"/>
    <numFmt numFmtId="201" formatCode="0.00_ "/>
    <numFmt numFmtId="202" formatCode="0.000%"/>
    <numFmt numFmtId="203" formatCode="&quot;₩&quot;#,##0"/>
    <numFmt numFmtId="204" formatCode="_-* #,##0.0000_-;\-* #,##0.0000_-;_-* &quot;-&quot;_-;_-@_-"/>
    <numFmt numFmtId="205" formatCode="_-* #,##0.0_-;\-* #,##0.0_-;_-* &quot;-&quot;_-;_-@_-"/>
    <numFmt numFmtId="206" formatCode="##,#0#&quot;일&quot;"/>
    <numFmt numFmtId="207" formatCode="mm&quot;월&quot;\ dd&quot;일&quot;"/>
    <numFmt numFmtId="208" formatCode="m&quot;월&quot;\ d&quot;일&quot;;@"/>
    <numFmt numFmtId="209" formatCode="0_ "/>
    <numFmt numFmtId="210" formatCode="0_);[Red]\(0\)"/>
    <numFmt numFmtId="211" formatCode="m&quot;/&quot;d;@"/>
  </numFmts>
  <fonts count="127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24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sz val="12"/>
      <color rgb="FF000000"/>
      <name val="굴림"/>
      <family val="3"/>
      <charset val="129"/>
    </font>
    <font>
      <b/>
      <sz val="18"/>
      <color rgb="FF000000"/>
      <name val="굴림체"/>
      <family val="3"/>
      <charset val="129"/>
    </font>
    <font>
      <b/>
      <sz val="11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i/>
      <sz val="16"/>
      <color rgb="FF000000"/>
      <name val="굴림"/>
      <family val="3"/>
      <charset val="129"/>
    </font>
    <font>
      <sz val="18"/>
      <color rgb="FF000000"/>
      <name val="궁서체"/>
      <family val="1"/>
      <charset val="129"/>
    </font>
    <font>
      <sz val="10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14"/>
      <color rgb="FF000000"/>
      <name val="굴림"/>
      <family val="3"/>
      <charset val="129"/>
    </font>
    <font>
      <b/>
      <u/>
      <sz val="15"/>
      <color rgb="FF000000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0.5"/>
      <color rgb="FF000000"/>
      <name val="굴림"/>
      <family val="3"/>
      <charset val="129"/>
    </font>
    <font>
      <sz val="10.5"/>
      <color rgb="FF000000"/>
      <name val="굴림"/>
      <family val="3"/>
      <charset val="129"/>
    </font>
    <font>
      <b/>
      <sz val="12.5"/>
      <color rgb="FF000000"/>
      <name val="새굴림"/>
      <family val="1"/>
      <charset val="129"/>
    </font>
    <font>
      <sz val="12.5"/>
      <color rgb="FF000000"/>
      <name val="돋움"/>
      <family val="3"/>
      <charset val="129"/>
    </font>
    <font>
      <sz val="10.5"/>
      <color rgb="FF000000"/>
      <name val="한컴바탕"/>
      <family val="3"/>
      <charset val="129"/>
    </font>
    <font>
      <sz val="6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b/>
      <u/>
      <sz val="18"/>
      <color rgb="FF000000"/>
      <name val="맑은 고딕"/>
      <family val="3"/>
      <charset val="129"/>
    </font>
    <font>
      <b/>
      <u/>
      <sz val="24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7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1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color rgb="FFF2F2F2"/>
      <name val="맑은 고딕"/>
      <family val="3"/>
      <charset val="129"/>
    </font>
    <font>
      <b/>
      <sz val="11"/>
      <color rgb="FFF2F2F2"/>
      <name val="맑은 고딕"/>
      <family val="3"/>
      <charset val="129"/>
    </font>
    <font>
      <sz val="12"/>
      <color rgb="FFFFFFFF"/>
      <name val="맑은 고딕"/>
      <family val="3"/>
      <charset val="129"/>
    </font>
    <font>
      <sz val="11"/>
      <color rgb="FFFFFFFF"/>
      <name val="굴림"/>
      <family val="3"/>
      <charset val="129"/>
    </font>
    <font>
      <sz val="8"/>
      <color rgb="FFFFFFFF"/>
      <name val="굴림"/>
      <family val="3"/>
      <charset val="129"/>
    </font>
    <font>
      <sz val="11"/>
      <color rgb="FFF2F2F2"/>
      <name val="굴림"/>
      <family val="3"/>
      <charset val="129"/>
    </font>
    <font>
      <sz val="7.5"/>
      <color rgb="FF000000"/>
      <name val="맑은 고딕"/>
      <family val="3"/>
      <charset val="129"/>
    </font>
    <font>
      <sz val="11"/>
      <color rgb="FF000000"/>
      <name val="HY견명조"/>
      <family val="1"/>
      <charset val="129"/>
    </font>
    <font>
      <sz val="11"/>
      <color rgb="FFFFFFFF"/>
      <name val="HY견명조"/>
      <family val="1"/>
      <charset val="129"/>
    </font>
    <font>
      <b/>
      <sz val="11"/>
      <color rgb="FF00000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8"/>
      <color rgb="FF000000"/>
      <name val="HY견명조"/>
      <family val="1"/>
      <charset val="129"/>
    </font>
    <font>
      <sz val="9"/>
      <color rgb="FF000000"/>
      <name val="HY견명조"/>
      <family val="1"/>
      <charset val="129"/>
    </font>
    <font>
      <b/>
      <sz val="6"/>
      <color rgb="FF000000"/>
      <name val="굴림"/>
      <family val="3"/>
      <charset val="129"/>
    </font>
    <font>
      <b/>
      <sz val="8"/>
      <color rgb="FFFFFFF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FFFFFF"/>
      <name val="맑은 고딕"/>
      <family val="3"/>
      <charset val="129"/>
    </font>
    <font>
      <sz val="9"/>
      <color rgb="FFFFFFFF"/>
      <name val="맑은 고딕"/>
      <family val="3"/>
      <charset val="129"/>
    </font>
    <font>
      <sz val="7"/>
      <color rgb="FF000000"/>
      <name val="굴림"/>
      <family val="3"/>
      <charset val="129"/>
    </font>
    <font>
      <sz val="11"/>
      <color rgb="FFDDD9C3"/>
      <name val="맑은 고딕"/>
      <family val="3"/>
      <charset val="129"/>
    </font>
    <font>
      <sz val="7"/>
      <color rgb="FFDDD9C3"/>
      <name val="맑은 고딕"/>
      <family val="3"/>
      <charset val="129"/>
    </font>
    <font>
      <sz val="11"/>
      <color rgb="FF000000"/>
      <name val="맑은고딕"/>
      <family val="3"/>
      <charset val="129"/>
    </font>
    <font>
      <sz val="11"/>
      <color rgb="FFFFFFFF"/>
      <name val="맑은고딕"/>
      <family val="3"/>
      <charset val="129"/>
    </font>
    <font>
      <sz val="8"/>
      <color rgb="FF000000"/>
      <name val="맑은고딕"/>
      <family val="3"/>
      <charset val="129"/>
    </font>
    <font>
      <b/>
      <sz val="12"/>
      <color rgb="FF000000"/>
      <name val="맑은고딕"/>
      <family val="3"/>
      <charset val="129"/>
    </font>
    <font>
      <sz val="9"/>
      <color rgb="FF000000"/>
      <name val="맑은고딕"/>
      <family val="3"/>
      <charset val="129"/>
    </font>
    <font>
      <sz val="6"/>
      <color rgb="FF000000"/>
      <name val="맑은고딕"/>
      <family val="3"/>
      <charset val="129"/>
    </font>
    <font>
      <sz val="12"/>
      <color rgb="FFDDD9C3"/>
      <name val="맑은 고딕"/>
      <family val="3"/>
      <charset val="129"/>
    </font>
    <font>
      <sz val="11"/>
      <color rgb="FFDDD9C3"/>
      <name val="굴림"/>
      <family val="3"/>
      <charset val="129"/>
    </font>
    <font>
      <b/>
      <sz val="11"/>
      <color rgb="FFDDD9C3"/>
      <name val="굴림"/>
      <family val="3"/>
      <charset val="129"/>
    </font>
    <font>
      <b/>
      <sz val="11"/>
      <color rgb="FFDDD9C3"/>
      <name val="맑은 고딕"/>
      <family val="3"/>
      <charset val="129"/>
    </font>
    <font>
      <sz val="10"/>
      <color rgb="FFDDD9C3"/>
      <name val="굴림"/>
      <family val="3"/>
      <charset val="129"/>
    </font>
    <font>
      <sz val="10"/>
      <color rgb="FFDDD9C3"/>
      <name val="맑은 고딕"/>
      <family val="3"/>
      <charset val="129"/>
    </font>
    <font>
      <b/>
      <sz val="8"/>
      <color rgb="FFDDD9C3"/>
      <name val="굴림"/>
      <family val="3"/>
      <charset val="129"/>
    </font>
    <font>
      <b/>
      <sz val="10"/>
      <color rgb="FFDDD9C3"/>
      <name val="돋움"/>
      <family val="3"/>
      <charset val="129"/>
    </font>
    <font>
      <sz val="10"/>
      <color rgb="FFF2F2F2"/>
      <name val="맑은 고딕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9"/>
      <color rgb="FF000000"/>
      <name val="굴림"/>
      <family val="3"/>
      <charset val="129"/>
    </font>
    <font>
      <sz val="15"/>
      <color rgb="FF000000"/>
      <name val="굴림"/>
      <family val="3"/>
      <charset val="129"/>
    </font>
    <font>
      <sz val="9"/>
      <color rgb="FF000000"/>
      <name val="돋움"/>
      <family val="3"/>
      <charset val="129"/>
    </font>
    <font>
      <sz val="5"/>
      <color rgb="FF000000"/>
      <name val="맑은 고딕"/>
      <family val="3"/>
      <charset val="129"/>
    </font>
    <font>
      <sz val="6"/>
      <color rgb="FF000000"/>
      <name val="맑은 고딕"/>
      <family val="3"/>
      <charset val="129"/>
    </font>
    <font>
      <b/>
      <u/>
      <sz val="14"/>
      <color rgb="FF000000"/>
      <name val="맑은 고딕"/>
      <family val="3"/>
      <charset val="129"/>
    </font>
    <font>
      <sz val="14"/>
      <color rgb="FF000000"/>
      <name val="HY수평선B"/>
      <family val="3"/>
      <charset val="129"/>
    </font>
    <font>
      <b/>
      <sz val="11"/>
      <color rgb="FF000000"/>
      <name val="굴림체"/>
      <family val="3"/>
      <charset val="129"/>
    </font>
    <font>
      <sz val="12"/>
      <color rgb="FF000000"/>
      <name val="궁서체"/>
      <family val="1"/>
      <charset val="129"/>
    </font>
    <font>
      <b/>
      <sz val="13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20"/>
      <color rgb="FF000000"/>
      <name val="궁서체"/>
      <family val="1"/>
      <charset val="129"/>
    </font>
    <font>
      <b/>
      <sz val="14"/>
      <color rgb="FF000000"/>
      <name val="굴림체"/>
      <family val="3"/>
      <charset val="129"/>
    </font>
    <font>
      <sz val="9.5"/>
      <color rgb="FF000000"/>
      <name val="맑은 고딕"/>
      <family val="3"/>
      <charset val="129"/>
    </font>
    <font>
      <sz val="10.5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8"/>
      <color rgb="FFDDD9C3"/>
      <name val="굴림"/>
      <family val="3"/>
      <charset val="129"/>
    </font>
    <font>
      <sz val="11"/>
      <color rgb="FFA6A6A6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0"/>
      <color rgb="FFFFFFFF"/>
      <name val="굴림"/>
      <family val="3"/>
      <charset val="129"/>
    </font>
    <font>
      <b/>
      <sz val="11"/>
      <color rgb="FF000000"/>
      <name val="맑은고딕"/>
      <family val="3"/>
      <charset val="129"/>
    </font>
    <font>
      <b/>
      <sz val="9"/>
      <color rgb="FF000000"/>
      <name val="맑은고딕"/>
      <family val="3"/>
      <charset val="129"/>
    </font>
    <font>
      <sz val="7"/>
      <color rgb="FF000000"/>
      <name val="맑은고딕"/>
      <family val="3"/>
      <charset val="129"/>
    </font>
    <font>
      <b/>
      <sz val="8"/>
      <color rgb="FF000000"/>
      <name val="맑은고딕"/>
      <family val="3"/>
      <charset val="129"/>
    </font>
    <font>
      <b/>
      <sz val="11"/>
      <color rgb="FFC00000"/>
      <name val="굴림"/>
      <family val="3"/>
      <charset val="129"/>
    </font>
    <font>
      <sz val="20"/>
      <color rgb="FF000000"/>
      <name val="굴림"/>
      <family val="3"/>
      <charset val="129"/>
    </font>
    <font>
      <b/>
      <sz val="14"/>
      <color rgb="FF000000"/>
      <name val="HY견명조"/>
      <family val="1"/>
      <charset val="129"/>
    </font>
    <font>
      <b/>
      <sz val="24"/>
      <color rgb="FF000000"/>
      <name val="HY견명조"/>
      <family val="1"/>
      <charset val="129"/>
    </font>
    <font>
      <b/>
      <sz val="20"/>
      <color rgb="FF000000"/>
      <name val="굴림체"/>
      <family val="3"/>
      <charset val="129"/>
    </font>
    <font>
      <sz val="9"/>
      <color rgb="FF000000"/>
      <name val="돋움체"/>
      <family val="3"/>
      <charset val="129"/>
    </font>
    <font>
      <sz val="9"/>
      <color rgb="FF000000"/>
      <name val="굴림체"/>
      <family val="3"/>
      <charset val="129"/>
    </font>
    <font>
      <b/>
      <sz val="24"/>
      <color rgb="FF000000"/>
      <name val="굴림"/>
      <family val="3"/>
      <charset val="129"/>
    </font>
    <font>
      <sz val="8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b/>
      <sz val="13"/>
      <color rgb="FF000000"/>
      <name val="새굴림"/>
      <family val="1"/>
      <charset val="129"/>
    </font>
    <font>
      <u/>
      <sz val="10"/>
      <color rgb="FF000000"/>
      <name val="굴림"/>
      <family val="3"/>
      <charset val="129"/>
    </font>
    <font>
      <sz val="12"/>
      <color rgb="FF000000"/>
      <name val="새굴림"/>
      <family val="1"/>
      <charset val="129"/>
    </font>
    <font>
      <sz val="13"/>
      <color rgb="FF000000"/>
      <name val="새굴림"/>
      <family val="1"/>
      <charset val="129"/>
    </font>
    <font>
      <sz val="13"/>
      <color rgb="FF000000"/>
      <name val="돋움"/>
      <family val="3"/>
      <charset val="129"/>
    </font>
    <font>
      <b/>
      <u/>
      <sz val="15"/>
      <color rgb="FF000000"/>
      <name val="HY견고딕"/>
      <family val="1"/>
      <charset val="129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9.5"/>
      <color rgb="FF000000"/>
      <name val="맑은 고딕"/>
      <family val="3"/>
      <charset val="129"/>
    </font>
    <font>
      <sz val="9.5"/>
      <color rgb="FFFFFFFF"/>
      <name val="맑은 고딕"/>
      <family val="3"/>
      <charset val="129"/>
    </font>
    <font>
      <sz val="9.5"/>
      <color rgb="FF000000"/>
      <name val="돋움"/>
      <family val="3"/>
      <charset val="129"/>
    </font>
    <font>
      <sz val="11"/>
      <color rgb="FF000000"/>
      <name val="맑은 고딕"/>
      <family val="3"/>
      <charset val="129"/>
      <scheme val="major"/>
    </font>
    <font>
      <sz val="9"/>
      <color rgb="FF000000"/>
      <name val="돋음"/>
      <family val="3"/>
      <charset val="129"/>
    </font>
    <font>
      <sz val="9"/>
      <color rgb="FFDDD9C3"/>
      <name val="맑은 고딕"/>
      <family val="3"/>
      <charset val="129"/>
    </font>
    <font>
      <sz val="8"/>
      <color rgb="FF000000"/>
      <name val="맑은 고딕"/>
      <family val="1"/>
      <charset val="129"/>
    </font>
    <font>
      <sz val="11"/>
      <color theme="1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D9D9D9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rgb="FFD9D9D9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9">
    <border>
      <left/>
      <right/>
      <top/>
      <bottom/>
      <diagonal/>
    </border>
    <border diagonalUp="1" diagonalDown="1">
      <left style="medium">
        <color indexed="64"/>
      </left>
      <right/>
      <top/>
      <bottom/>
      <diagonal/>
    </border>
    <border diagonalUp="1" diagonalDown="1">
      <left/>
      <right/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 diagonalDown="1">
      <left/>
      <right/>
      <top style="double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/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/>
      <bottom/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/>
    </border>
    <border diagonalUp="1" diagonalDown="1">
      <left/>
      <right/>
      <top style="thin">
        <color indexed="64"/>
      </top>
      <bottom style="medium">
        <color indexed="64"/>
      </bottom>
      <diagonal/>
    </border>
    <border diagonalUp="1" diagonalDown="1">
      <left/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/>
      <bottom style="medium">
        <color indexed="64"/>
      </bottom>
      <diagonal/>
    </border>
    <border diagonalUp="1" diagonalDown="1">
      <left/>
      <right/>
      <top/>
      <bottom style="medium">
        <color indexed="64"/>
      </bottom>
      <diagonal/>
    </border>
    <border diagonalUp="1" diagonalDown="1"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/>
      <right/>
      <top style="hair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/>
    </border>
    <border diagonalUp="1" diagonalDown="1">
      <left/>
      <right style="thin">
        <color indexed="64"/>
      </right>
      <top/>
      <bottom style="double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double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 diagonalDown="1">
      <left style="thin">
        <color indexed="64"/>
      </left>
      <right style="double">
        <color indexed="64"/>
      </right>
      <top style="double">
        <color indexed="64"/>
      </top>
      <bottom/>
      <diagonal/>
    </border>
    <border diagonalUp="1" diagonalDown="1"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double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 diagonalDown="1">
      <left/>
      <right style="thin">
        <color indexed="64"/>
      </right>
      <top/>
      <bottom/>
      <diagonal/>
    </border>
    <border diagonalUp="1" diagonalDown="1"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double">
        <color indexed="64"/>
      </top>
      <bottom/>
      <diagonal/>
    </border>
    <border diagonalUp="1" diagonalDown="1">
      <left/>
      <right style="thin">
        <color indexed="64"/>
      </right>
      <top style="double">
        <color indexed="64"/>
      </top>
      <bottom/>
      <diagonal/>
    </border>
    <border diagonalUp="1" diagonalDown="1">
      <left style="double">
        <color indexed="64"/>
      </left>
      <right style="thin">
        <color indexed="64"/>
      </right>
      <top/>
      <bottom/>
      <diagonal/>
    </border>
    <border diagonalUp="1"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/>
      <top/>
      <bottom style="double">
        <color indexed="64"/>
      </bottom>
      <diagonal/>
    </border>
    <border diagonalUp="1" diagonalDown="1">
      <left/>
      <right/>
      <top style="double">
        <color indexed="64"/>
      </top>
      <bottom/>
      <diagonal/>
    </border>
    <border diagonalUp="1" diagonalDown="1">
      <left/>
      <right style="double">
        <color indexed="64"/>
      </right>
      <top style="double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/>
    </border>
    <border diagonalUp="1" diagonalDown="1">
      <left/>
      <right/>
      <top style="medium">
        <color indexed="64"/>
      </top>
      <bottom style="double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/>
      <top style="medium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 diagonalDown="1">
      <left/>
      <right/>
      <top style="double">
        <color indexed="64"/>
      </top>
      <bottom style="double">
        <color indexed="64"/>
      </bottom>
      <diagonal/>
    </border>
    <border diagonalUp="1" diagonalDown="1"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double">
        <color indexed="64"/>
      </bottom>
      <diagonal/>
    </border>
    <border diagonalUp="1" diagonalDown="1"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 diagonalDown="1">
      <left/>
      <right/>
      <top style="double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 diagonalDown="1">
      <left style="double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double">
        <color indexed="64"/>
      </right>
      <top style="hair">
        <color indexed="64"/>
      </top>
      <bottom style="hair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Up="1" diagonalDown="1">
      <left style="double">
        <color indexed="64"/>
      </left>
      <right/>
      <top style="double">
        <color indexed="64"/>
      </top>
      <bottom/>
      <diagonal/>
    </border>
    <border diagonalUp="1" diagonalDown="1">
      <left style="double">
        <color indexed="64"/>
      </left>
      <right/>
      <top/>
      <bottom/>
      <diagonal/>
    </border>
    <border diagonalUp="1" diagonalDown="1">
      <left style="double">
        <color indexed="64"/>
      </left>
      <right/>
      <top/>
      <bottom style="medium">
        <color indexed="64"/>
      </bottom>
      <diagonal/>
    </border>
    <border diagonalUp="1" diagonalDown="1">
      <left/>
      <right style="double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double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double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/>
      <bottom/>
      <diagonal/>
    </border>
    <border diagonalUp="1"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hair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2" borderId="0">
      <alignment vertical="center"/>
    </xf>
    <xf numFmtId="9" fontId="117" fillId="0" borderId="0">
      <alignment vertical="center"/>
    </xf>
    <xf numFmtId="41" fontId="117" fillId="0" borderId="0"/>
    <xf numFmtId="41" fontId="117" fillId="0" borderId="0"/>
    <xf numFmtId="42" fontId="117" fillId="0" borderId="0"/>
    <xf numFmtId="0" fontId="117" fillId="0" borderId="0"/>
  </cellStyleXfs>
  <cellXfs count="1721">
    <xf numFmtId="0" fontId="0" fillId="0" borderId="0" xfId="0" applyNumberFormat="1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indent="2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distributed" vertical="center" wrapText="1"/>
    </xf>
    <xf numFmtId="0" fontId="11" fillId="0" borderId="0" xfId="0" applyNumberFormat="1" applyFont="1" applyAlignment="1">
      <alignment horizontal="distributed" vertical="center" wrapText="1"/>
    </xf>
    <xf numFmtId="0" fontId="12" fillId="0" borderId="0" xfId="0" applyNumberFormat="1" applyFont="1" applyAlignment="1">
      <alignment horizontal="distributed" vertical="center" wrapText="1"/>
    </xf>
    <xf numFmtId="0" fontId="13" fillId="0" borderId="0" xfId="0" applyNumberFormat="1" applyFont="1" applyAlignment="1">
      <alignment vertical="center"/>
    </xf>
    <xf numFmtId="0" fontId="0" fillId="0" borderId="0" xfId="0" applyNumberFormat="1" applyFont="1"/>
    <xf numFmtId="0" fontId="11" fillId="0" borderId="0" xfId="0" applyNumberFormat="1" applyFont="1" applyAlignment="1">
      <alignment horizontal="left" vertical="center"/>
    </xf>
    <xf numFmtId="41" fontId="3" fillId="0" borderId="0" xfId="3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11" fillId="0" borderId="0" xfId="0" applyNumberFormat="1" applyFont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1" fontId="3" fillId="0" borderId="2" xfId="3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41" fontId="3" fillId="0" borderId="0" xfId="3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left"/>
    </xf>
    <xf numFmtId="0" fontId="0" fillId="0" borderId="0" xfId="0" applyNumberFormat="1" applyAlignment="1">
      <alignment vertical="center"/>
    </xf>
    <xf numFmtId="0" fontId="15" fillId="3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41" fontId="16" fillId="0" borderId="4" xfId="3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41" fontId="17" fillId="0" borderId="3" xfId="3" applyNumberFormat="1" applyFont="1" applyBorder="1" applyAlignment="1">
      <alignment vertical="center"/>
    </xf>
    <xf numFmtId="41" fontId="17" fillId="0" borderId="3" xfId="3" applyNumberFormat="1" applyFont="1" applyBorder="1" applyAlignment="1">
      <alignment horizontal="right" vertical="center"/>
    </xf>
    <xf numFmtId="0" fontId="17" fillId="0" borderId="3" xfId="0" applyNumberFormat="1" applyFont="1" applyBorder="1" applyAlignment="1">
      <alignment horizontal="distributed" vertical="center" wrapText="1"/>
    </xf>
    <xf numFmtId="41" fontId="17" fillId="0" borderId="6" xfId="3" applyNumberFormat="1" applyFont="1" applyBorder="1" applyAlignment="1">
      <alignment vertical="center"/>
    </xf>
    <xf numFmtId="0" fontId="18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left"/>
    </xf>
    <xf numFmtId="0" fontId="7" fillId="0" borderId="7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justify" wrapText="1"/>
    </xf>
    <xf numFmtId="0" fontId="17" fillId="0" borderId="9" xfId="0" applyNumberFormat="1" applyFont="1" applyBorder="1" applyAlignment="1">
      <alignment horizontal="center" vertical="center"/>
    </xf>
    <xf numFmtId="0" fontId="21" fillId="4" borderId="10" xfId="0" quotePrefix="1" applyNumberFormat="1" applyFont="1" applyFill="1" applyBorder="1" applyAlignment="1">
      <alignment vertical="center"/>
    </xf>
    <xf numFmtId="41" fontId="17" fillId="0" borderId="11" xfId="3" applyNumberFormat="1" applyFont="1" applyBorder="1" applyAlignment="1">
      <alignment horizontal="right" vertical="center"/>
    </xf>
    <xf numFmtId="0" fontId="22" fillId="0" borderId="12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Continuous" vertical="center"/>
    </xf>
    <xf numFmtId="0" fontId="28" fillId="0" borderId="0" xfId="0" applyNumberFormat="1" applyFont="1" applyFill="1" applyAlignment="1">
      <alignment horizontal="centerContinuous" vertical="center"/>
    </xf>
    <xf numFmtId="0" fontId="28" fillId="0" borderId="0" xfId="0" applyNumberFormat="1" applyFont="1" applyFill="1" applyAlignment="1">
      <alignment horizontal="centerContinuous" vertical="center" shrinkToFit="1"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1" fontId="1" fillId="0" borderId="13" xfId="3" applyNumberFormat="1" applyFont="1" applyFill="1" applyBorder="1" applyAlignment="1">
      <alignment horizontal="right" vertical="center"/>
    </xf>
    <xf numFmtId="41" fontId="1" fillId="0" borderId="14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>
      <alignment horizontal="left" vertical="center"/>
    </xf>
    <xf numFmtId="41" fontId="1" fillId="0" borderId="15" xfId="3" applyNumberFormat="1" applyFont="1" applyFill="1" applyBorder="1" applyAlignment="1">
      <alignment horizontal="right" vertical="center"/>
    </xf>
    <xf numFmtId="41" fontId="1" fillId="0" borderId="3" xfId="0" applyNumberFormat="1" applyFont="1" applyFill="1" applyBorder="1" applyAlignment="1">
      <alignment horizontal="center" vertical="center" shrinkToFit="1"/>
    </xf>
    <xf numFmtId="185" fontId="1" fillId="0" borderId="3" xfId="0" applyNumberFormat="1" applyFont="1" applyFill="1" applyBorder="1" applyAlignment="1">
      <alignment horizontal="right" vertical="center"/>
    </xf>
    <xf numFmtId="0" fontId="30" fillId="0" borderId="3" xfId="0" applyNumberFormat="1" applyFont="1" applyFill="1" applyBorder="1" applyAlignment="1">
      <alignment horizontal="distributed" vertical="center" wrapText="1"/>
    </xf>
    <xf numFmtId="176" fontId="1" fillId="0" borderId="3" xfId="0" applyNumberFormat="1" applyFont="1" applyFill="1" applyBorder="1" applyAlignment="1">
      <alignment horizontal="right" vertical="center"/>
    </xf>
    <xf numFmtId="41" fontId="1" fillId="0" borderId="3" xfId="3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41" fontId="1" fillId="0" borderId="16" xfId="0" applyNumberFormat="1" applyFont="1" applyFill="1" applyBorder="1" applyAlignment="1">
      <alignment horizontal="right" vertical="center" shrinkToFit="1"/>
    </xf>
    <xf numFmtId="0" fontId="30" fillId="0" borderId="16" xfId="0" applyNumberFormat="1" applyFont="1" applyFill="1" applyBorder="1" applyAlignment="1">
      <alignment horizontal="distributed" vertical="center" wrapText="1"/>
    </xf>
    <xf numFmtId="41" fontId="1" fillId="0" borderId="16" xfId="3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distributed" vertical="center" wrapText="1"/>
    </xf>
    <xf numFmtId="0" fontId="30" fillId="0" borderId="15" xfId="0" applyNumberFormat="1" applyFont="1" applyFill="1" applyBorder="1" applyAlignment="1">
      <alignment horizontal="distributed" vertical="center" wrapText="1" shrinkToFit="1"/>
    </xf>
    <xf numFmtId="0" fontId="1" fillId="0" borderId="15" xfId="0" applyNumberFormat="1" applyFont="1" applyFill="1" applyBorder="1" applyAlignment="1">
      <alignment horizontal="center" vertical="center"/>
    </xf>
    <xf numFmtId="41" fontId="1" fillId="0" borderId="3" xfId="3" applyNumberFormat="1" applyFont="1" applyFill="1" applyBorder="1" applyAlignment="1">
      <alignment horizontal="center" vertical="center" shrinkToFit="1"/>
    </xf>
    <xf numFmtId="41" fontId="29" fillId="0" borderId="0" xfId="3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vertical="center"/>
    </xf>
    <xf numFmtId="41" fontId="1" fillId="0" borderId="14" xfId="3" applyNumberFormat="1" applyFont="1" applyFill="1" applyBorder="1" applyAlignment="1">
      <alignment vertical="center"/>
    </xf>
    <xf numFmtId="41" fontId="1" fillId="0" borderId="3" xfId="3" applyNumberFormat="1" applyFont="1" applyFill="1" applyBorder="1" applyAlignment="1">
      <alignment vertical="center"/>
    </xf>
    <xf numFmtId="41" fontId="31" fillId="0" borderId="3" xfId="3" applyNumberFormat="1" applyFont="1" applyFill="1" applyBorder="1" applyAlignment="1">
      <alignment vertical="center"/>
    </xf>
    <xf numFmtId="0" fontId="32" fillId="0" borderId="15" xfId="0" applyNumberFormat="1" applyFont="1" applyFill="1" applyBorder="1" applyAlignment="1">
      <alignment vertical="center"/>
    </xf>
    <xf numFmtId="0" fontId="30" fillId="0" borderId="17" xfId="0" applyNumberFormat="1" applyFont="1" applyFill="1" applyBorder="1" applyAlignment="1">
      <alignment vertical="center"/>
    </xf>
    <xf numFmtId="0" fontId="30" fillId="0" borderId="18" xfId="0" applyNumberFormat="1" applyFont="1" applyFill="1" applyBorder="1" applyAlignment="1">
      <alignment vertical="center"/>
    </xf>
    <xf numFmtId="0" fontId="31" fillId="0" borderId="3" xfId="0" applyNumberFormat="1" applyFont="1" applyFill="1" applyBorder="1" applyAlignment="1">
      <alignment vertical="center"/>
    </xf>
    <xf numFmtId="0" fontId="31" fillId="0" borderId="3" xfId="0" applyNumberFormat="1" applyFont="1" applyFill="1" applyBorder="1" applyAlignment="1">
      <alignment vertical="center" shrinkToFit="1"/>
    </xf>
    <xf numFmtId="0" fontId="31" fillId="0" borderId="3" xfId="0" applyNumberFormat="1" applyFont="1" applyFill="1" applyBorder="1" applyAlignment="1">
      <alignment vertical="center" wrapText="1"/>
    </xf>
    <xf numFmtId="41" fontId="1" fillId="0" borderId="0" xfId="0" applyNumberFormat="1" applyFont="1" applyFill="1" applyBorder="1" applyAlignment="1">
      <alignment horizontal="center" vertical="center"/>
    </xf>
    <xf numFmtId="189" fontId="1" fillId="0" borderId="0" xfId="3" applyNumberFormat="1" applyFont="1" applyFill="1" applyBorder="1" applyAlignment="1">
      <alignment horizontal="center" vertical="center"/>
    </xf>
    <xf numFmtId="188" fontId="30" fillId="0" borderId="0" xfId="3" applyNumberFormat="1" applyFont="1" applyFill="1" applyBorder="1" applyAlignment="1">
      <alignment horizontal="center" vertical="center"/>
    </xf>
    <xf numFmtId="189" fontId="1" fillId="0" borderId="19" xfId="3" applyNumberFormat="1" applyFont="1" applyFill="1" applyBorder="1" applyAlignment="1">
      <alignment horizontal="center" vertical="center"/>
    </xf>
    <xf numFmtId="188" fontId="30" fillId="0" borderId="19" xfId="3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shrinkToFit="1"/>
    </xf>
    <xf numFmtId="41" fontId="1" fillId="0" borderId="3" xfId="3" applyNumberFormat="1" applyFont="1" applyFill="1" applyBorder="1" applyAlignment="1">
      <alignment horizontal="center" vertical="center" shrinkToFit="1"/>
    </xf>
    <xf numFmtId="177" fontId="32" fillId="0" borderId="15" xfId="0" quotePrefix="1" applyNumberFormat="1" applyFont="1" applyFill="1" applyBorder="1" applyAlignment="1">
      <alignment vertical="center"/>
    </xf>
    <xf numFmtId="177" fontId="32" fillId="0" borderId="18" xfId="0" applyNumberFormat="1" applyFont="1" applyFill="1" applyBorder="1" applyAlignment="1">
      <alignment vertical="center"/>
    </xf>
    <xf numFmtId="177" fontId="32" fillId="0" borderId="15" xfId="0" applyNumberFormat="1" applyFont="1" applyFill="1" applyBorder="1" applyAlignment="1">
      <alignment vertical="center"/>
    </xf>
    <xf numFmtId="41" fontId="1" fillId="0" borderId="11" xfId="3" applyNumberFormat="1" applyFont="1" applyFill="1" applyBorder="1" applyAlignment="1">
      <alignment horizontal="center" vertical="center" shrinkToFit="1"/>
    </xf>
    <xf numFmtId="177" fontId="32" fillId="0" borderId="21" xfId="0" applyNumberFormat="1" applyFont="1" applyFill="1" applyBorder="1" applyAlignment="1">
      <alignment vertical="center"/>
    </xf>
    <xf numFmtId="177" fontId="32" fillId="0" borderId="22" xfId="0" applyNumberFormat="1" applyFont="1" applyFill="1" applyBorder="1" applyAlignment="1">
      <alignment vertical="center"/>
    </xf>
    <xf numFmtId="41" fontId="1" fillId="0" borderId="14" xfId="3" applyNumberFormat="1" applyFont="1" applyFill="1" applyBorder="1" applyAlignment="1">
      <alignment horizontal="center" vertical="center" shrinkToFit="1"/>
    </xf>
    <xf numFmtId="41" fontId="32" fillId="0" borderId="13" xfId="0" applyNumberFormat="1" applyFont="1" applyFill="1" applyBorder="1" applyAlignment="1">
      <alignment vertical="center" wrapText="1" shrinkToFit="1"/>
    </xf>
    <xf numFmtId="41" fontId="32" fillId="0" borderId="23" xfId="0" applyNumberFormat="1" applyFont="1" applyFill="1" applyBorder="1" applyAlignment="1">
      <alignment vertical="center" wrapText="1" shrinkToFit="1"/>
    </xf>
    <xf numFmtId="41" fontId="1" fillId="0" borderId="15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41" fontId="1" fillId="0" borderId="0" xfId="3" applyNumberFormat="1" applyFont="1" applyFill="1" applyBorder="1" applyAlignment="1">
      <alignment horizontal="center" vertical="center" shrinkToFit="1"/>
    </xf>
    <xf numFmtId="188" fontId="29" fillId="0" borderId="0" xfId="3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shrinkToFit="1"/>
    </xf>
    <xf numFmtId="42" fontId="25" fillId="0" borderId="0" xfId="5" applyNumberFormat="1" applyFont="1" applyFill="1" applyBorder="1" applyAlignment="1">
      <alignment horizontal="center" vertical="center"/>
    </xf>
    <xf numFmtId="0" fontId="1" fillId="0" borderId="0" xfId="0" applyNumberFormat="1" applyFont="1"/>
    <xf numFmtId="178" fontId="25" fillId="0" borderId="19" xfId="5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30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1" fontId="29" fillId="0" borderId="14" xfId="3" applyNumberFormat="1" applyFont="1" applyFill="1" applyBorder="1" applyAlignment="1">
      <alignment horizontal="center" vertical="center" shrinkToFit="1"/>
    </xf>
    <xf numFmtId="41" fontId="29" fillId="0" borderId="3" xfId="3" applyNumberFormat="1" applyFont="1" applyFill="1" applyBorder="1" applyAlignment="1">
      <alignment horizontal="center" vertical="center" shrinkToFit="1"/>
    </xf>
    <xf numFmtId="0" fontId="29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41" fontId="17" fillId="0" borderId="11" xfId="3" applyNumberFormat="1" applyFont="1" applyBorder="1" applyAlignment="1">
      <alignment vertical="center"/>
    </xf>
    <xf numFmtId="206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201" fontId="33" fillId="0" borderId="25" xfId="0" applyNumberFormat="1" applyFont="1" applyBorder="1" applyAlignment="1">
      <alignment horizontal="center" vertical="center"/>
    </xf>
    <xf numFmtId="0" fontId="33" fillId="0" borderId="3" xfId="0" applyNumberFormat="1" applyFont="1" applyBorder="1" applyAlignment="1">
      <alignment horizontal="center" vertical="center"/>
    </xf>
    <xf numFmtId="41" fontId="33" fillId="0" borderId="10" xfId="3" applyNumberFormat="1" applyFont="1" applyBorder="1" applyAlignment="1">
      <alignment vertical="center"/>
    </xf>
    <xf numFmtId="41" fontId="0" fillId="0" borderId="0" xfId="3" applyNumberFormat="1" applyFont="1" applyAlignment="1">
      <alignment vertical="center"/>
    </xf>
    <xf numFmtId="41" fontId="33" fillId="0" borderId="3" xfId="3" applyNumberFormat="1" applyFont="1" applyBorder="1" applyAlignment="1">
      <alignment horizontal="center" vertical="center"/>
    </xf>
    <xf numFmtId="41" fontId="31" fillId="0" borderId="14" xfId="3" applyNumberFormat="1" applyFont="1" applyFill="1" applyBorder="1" applyAlignment="1">
      <alignment horizontal="center" vertical="center"/>
    </xf>
    <xf numFmtId="0" fontId="32" fillId="0" borderId="26" xfId="0" applyNumberFormat="1" applyFont="1" applyFill="1" applyBorder="1" applyAlignment="1">
      <alignment vertical="center"/>
    </xf>
    <xf numFmtId="0" fontId="30" fillId="0" borderId="27" xfId="0" applyNumberFormat="1" applyFont="1" applyFill="1" applyBorder="1" applyAlignment="1">
      <alignment vertical="center"/>
    </xf>
    <xf numFmtId="0" fontId="30" fillId="0" borderId="28" xfId="0" applyNumberFormat="1" applyFont="1" applyFill="1" applyBorder="1" applyAlignment="1">
      <alignment vertical="center"/>
    </xf>
    <xf numFmtId="41" fontId="31" fillId="0" borderId="3" xfId="3" applyNumberFormat="1" applyFont="1" applyFill="1" applyBorder="1" applyAlignment="1">
      <alignment horizontal="center" vertical="center"/>
    </xf>
    <xf numFmtId="41" fontId="34" fillId="0" borderId="0" xfId="3" applyNumberFormat="1" applyFont="1" applyAlignment="1">
      <alignment vertical="center"/>
    </xf>
    <xf numFmtId="182" fontId="3" fillId="5" borderId="3" xfId="3" applyNumberFormat="1" applyFont="1" applyFill="1" applyBorder="1" applyAlignment="1">
      <alignment horizontal="center" vertical="center"/>
    </xf>
    <xf numFmtId="0" fontId="3" fillId="5" borderId="3" xfId="3" applyNumberFormat="1" applyFont="1" applyFill="1" applyBorder="1" applyAlignment="1">
      <alignment horizontal="center" vertical="center"/>
    </xf>
    <xf numFmtId="41" fontId="3" fillId="5" borderId="3" xfId="0" applyNumberFormat="1" applyFont="1" applyFill="1" applyBorder="1" applyAlignment="1">
      <alignment horizontal="left" vertical="center"/>
    </xf>
    <xf numFmtId="3" fontId="3" fillId="5" borderId="3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right" vertical="center" indent="1"/>
    </xf>
    <xf numFmtId="41" fontId="35" fillId="0" borderId="0" xfId="3" applyNumberFormat="1" applyFont="1" applyAlignment="1">
      <alignment vertical="center"/>
    </xf>
    <xf numFmtId="0" fontId="22" fillId="0" borderId="3" xfId="0" applyNumberFormat="1" applyFont="1" applyBorder="1" applyAlignment="1">
      <alignment horizontal="distributed" vertical="center" wrapText="1"/>
    </xf>
    <xf numFmtId="41" fontId="36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185" fontId="36" fillId="0" borderId="0" xfId="0" applyNumberFormat="1" applyFont="1" applyFill="1" applyBorder="1" applyAlignment="1">
      <alignment horizontal="left" vertical="center"/>
    </xf>
    <xf numFmtId="185" fontId="36" fillId="0" borderId="0" xfId="0" applyNumberFormat="1" applyFont="1" applyFill="1" applyBorder="1" applyAlignment="1">
      <alignment horizontal="right" vertical="center"/>
    </xf>
    <xf numFmtId="41" fontId="36" fillId="0" borderId="0" xfId="3" applyNumberFormat="1" applyFont="1" applyFill="1" applyBorder="1" applyAlignment="1">
      <alignment horizontal="right" vertical="center"/>
    </xf>
    <xf numFmtId="0" fontId="36" fillId="0" borderId="0" xfId="0" applyNumberFormat="1" applyFont="1" applyFill="1" applyAlignment="1">
      <alignment horizontal="centerContinuous" vertical="center"/>
    </xf>
    <xf numFmtId="193" fontId="37" fillId="0" borderId="0" xfId="5" applyNumberFormat="1" applyFont="1" applyFill="1" applyBorder="1" applyAlignment="1">
      <alignment horizontal="right" vertical="center"/>
    </xf>
    <xf numFmtId="0" fontId="36" fillId="0" borderId="0" xfId="0" applyNumberFormat="1" applyFont="1" applyFill="1" applyBorder="1" applyAlignment="1">
      <alignment horizontal="left" vertical="center"/>
    </xf>
    <xf numFmtId="41" fontId="36" fillId="0" borderId="0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left" vertical="center" shrinkToFit="1"/>
    </xf>
    <xf numFmtId="0" fontId="36" fillId="0" borderId="0" xfId="0" applyNumberFormat="1" applyFont="1" applyFill="1" applyBorder="1" applyAlignment="1">
      <alignment horizontal="left" vertical="center" wrapText="1"/>
    </xf>
    <xf numFmtId="41" fontId="36" fillId="0" borderId="0" xfId="3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5" borderId="0" xfId="0" applyNumberFormat="1" applyFont="1" applyFill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/>
    </xf>
    <xf numFmtId="0" fontId="36" fillId="5" borderId="0" xfId="0" applyNumberFormat="1" applyFont="1" applyFill="1" applyBorder="1" applyAlignment="1">
      <alignment horizontal="center" vertical="center"/>
    </xf>
    <xf numFmtId="41" fontId="36" fillId="5" borderId="0" xfId="3" applyNumberFormat="1" applyFont="1" applyFill="1" applyBorder="1" applyAlignment="1">
      <alignment horizontal="center" vertical="center"/>
    </xf>
    <xf numFmtId="0" fontId="36" fillId="5" borderId="0" xfId="0" applyNumberFormat="1" applyFont="1" applyFill="1" applyAlignment="1">
      <alignment horizontal="centerContinuous" vertical="center"/>
    </xf>
    <xf numFmtId="193" fontId="37" fillId="5" borderId="0" xfId="5" applyNumberFormat="1" applyFont="1" applyFill="1" applyBorder="1" applyAlignment="1">
      <alignment horizontal="right" vertical="center"/>
    </xf>
    <xf numFmtId="0" fontId="36" fillId="5" borderId="0" xfId="0" applyNumberFormat="1" applyFont="1" applyFill="1" applyBorder="1" applyAlignment="1">
      <alignment horizontal="left" vertical="center"/>
    </xf>
    <xf numFmtId="0" fontId="26" fillId="5" borderId="0" xfId="0" applyNumberFormat="1" applyFont="1" applyFill="1" applyAlignment="1">
      <alignment horizontal="center" vertical="center"/>
    </xf>
    <xf numFmtId="0" fontId="26" fillId="5" borderId="0" xfId="0" applyNumberFormat="1" applyFont="1" applyFill="1" applyBorder="1" applyAlignment="1">
      <alignment horizontal="center" vertical="center"/>
    </xf>
    <xf numFmtId="0" fontId="36" fillId="5" borderId="0" xfId="0" applyNumberFormat="1" applyFont="1" applyFill="1" applyBorder="1" applyAlignment="1">
      <alignment horizontal="left" vertical="center" shrinkToFit="1"/>
    </xf>
    <xf numFmtId="0" fontId="36" fillId="5" borderId="0" xfId="0" applyNumberFormat="1" applyFont="1" applyFill="1" applyBorder="1" applyAlignment="1">
      <alignment horizontal="left" vertical="center" wrapText="1"/>
    </xf>
    <xf numFmtId="41" fontId="36" fillId="5" borderId="0" xfId="3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41" fontId="29" fillId="0" borderId="0" xfId="3" applyNumberFormat="1" applyFont="1" applyFill="1" applyAlignment="1">
      <alignment horizontal="left" vertical="center"/>
    </xf>
    <xf numFmtId="41" fontId="29" fillId="0" borderId="0" xfId="3" applyNumberFormat="1" applyFont="1" applyFill="1" applyBorder="1" applyAlignment="1">
      <alignment horizontal="left" vertical="center"/>
    </xf>
    <xf numFmtId="0" fontId="36" fillId="5" borderId="0" xfId="0" applyNumberFormat="1" applyFont="1" applyFill="1" applyBorder="1" applyAlignment="1">
      <alignment horizontal="center" vertical="center"/>
    </xf>
    <xf numFmtId="41" fontId="3" fillId="0" borderId="29" xfId="3" applyNumberFormat="1" applyFont="1" applyFill="1" applyBorder="1" applyAlignment="1">
      <alignment horizontal="center" vertical="center"/>
    </xf>
    <xf numFmtId="179" fontId="3" fillId="0" borderId="0" xfId="3" applyNumberFormat="1" applyFont="1" applyFill="1" applyBorder="1" applyAlignment="1">
      <alignment horizontal="right" vertical="center"/>
    </xf>
    <xf numFmtId="41" fontId="3" fillId="0" borderId="30" xfId="3" applyNumberFormat="1" applyFont="1" applyFill="1" applyBorder="1" applyAlignment="1">
      <alignment horizontal="right" vertical="center"/>
    </xf>
    <xf numFmtId="179" fontId="4" fillId="0" borderId="0" xfId="3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3" fillId="0" borderId="19" xfId="3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41" fontId="36" fillId="0" borderId="0" xfId="3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9" fillId="5" borderId="0" xfId="0" applyNumberFormat="1" applyFont="1" applyFill="1" applyBorder="1" applyAlignment="1">
      <alignment horizontal="center" vertical="center"/>
    </xf>
    <xf numFmtId="0" fontId="39" fillId="5" borderId="0" xfId="0" applyNumberFormat="1" applyFont="1" applyFill="1" applyBorder="1" applyAlignment="1">
      <alignment horizontal="center" vertical="center"/>
    </xf>
    <xf numFmtId="0" fontId="39" fillId="5" borderId="0" xfId="0" applyNumberFormat="1" applyFont="1" applyFill="1" applyBorder="1" applyAlignment="1">
      <alignment horizontal="left" vertical="center"/>
    </xf>
    <xf numFmtId="41" fontId="36" fillId="0" borderId="0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Continuous" vertical="center"/>
    </xf>
    <xf numFmtId="0" fontId="3" fillId="5" borderId="0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left" vertical="center"/>
    </xf>
    <xf numFmtId="0" fontId="26" fillId="5" borderId="0" xfId="0" applyNumberFormat="1" applyFont="1" applyFill="1" applyBorder="1" applyAlignment="1">
      <alignment vertical="center"/>
    </xf>
    <xf numFmtId="177" fontId="39" fillId="5" borderId="0" xfId="3" applyNumberFormat="1" applyFont="1" applyFill="1" applyBorder="1" applyAlignment="1">
      <alignment horizontal="left" vertical="center"/>
    </xf>
    <xf numFmtId="41" fontId="40" fillId="5" borderId="0" xfId="3" applyNumberFormat="1" applyFont="1" applyFill="1" applyBorder="1" applyAlignment="1">
      <alignment horizontal="right" vertical="center"/>
    </xf>
    <xf numFmtId="41" fontId="39" fillId="5" borderId="0" xfId="0" applyNumberFormat="1" applyFont="1" applyFill="1" applyBorder="1" applyAlignment="1">
      <alignment horizontal="center" vertical="center"/>
    </xf>
    <xf numFmtId="179" fontId="39" fillId="5" borderId="0" xfId="3" applyNumberFormat="1" applyFont="1" applyFill="1" applyBorder="1" applyAlignment="1">
      <alignment horizontal="right" vertical="center"/>
    </xf>
    <xf numFmtId="41" fontId="39" fillId="5" borderId="0" xfId="0" applyNumberFormat="1" applyFont="1" applyFill="1" applyBorder="1" applyAlignment="1">
      <alignment horizontal="right" vertical="center" indent="2"/>
    </xf>
    <xf numFmtId="0" fontId="1" fillId="5" borderId="0" xfId="0" applyNumberFormat="1" applyFont="1" applyFill="1" applyAlignment="1">
      <alignment vertical="center"/>
    </xf>
    <xf numFmtId="0" fontId="0" fillId="5" borderId="0" xfId="0" applyNumberFormat="1" applyFont="1" applyFill="1"/>
    <xf numFmtId="185" fontId="1" fillId="5" borderId="0" xfId="3" applyNumberFormat="1" applyFont="1" applyFill="1" applyAlignment="1">
      <alignment vertical="center"/>
    </xf>
    <xf numFmtId="0" fontId="1" fillId="5" borderId="0" xfId="0" applyNumberFormat="1" applyFont="1" applyFill="1" applyAlignment="1">
      <alignment horizontal="left" vertical="center"/>
    </xf>
    <xf numFmtId="41" fontId="1" fillId="5" borderId="0" xfId="0" applyNumberFormat="1" applyFont="1" applyFill="1" applyAlignment="1">
      <alignment vertical="center"/>
    </xf>
    <xf numFmtId="0" fontId="36" fillId="5" borderId="0" xfId="0" applyNumberFormat="1" applyFont="1" applyFill="1" applyBorder="1" applyAlignment="1">
      <alignment vertical="center"/>
    </xf>
    <xf numFmtId="0" fontId="41" fillId="5" borderId="0" xfId="0" applyNumberFormat="1" applyFont="1" applyFill="1" applyBorder="1" applyAlignment="1">
      <alignment horizontal="center" vertical="center"/>
    </xf>
    <xf numFmtId="179" fontId="41" fillId="5" borderId="0" xfId="3" applyNumberFormat="1" applyFont="1" applyFill="1" applyBorder="1" applyAlignment="1">
      <alignment horizontal="right" vertical="center"/>
    </xf>
    <xf numFmtId="178" fontId="41" fillId="5" borderId="0" xfId="0" applyNumberFormat="1" applyFont="1" applyFill="1" applyBorder="1" applyAlignment="1">
      <alignment horizontal="right" vertical="center"/>
    </xf>
    <xf numFmtId="0" fontId="3" fillId="5" borderId="3" xfId="0" applyNumberFormat="1" applyFont="1" applyFill="1" applyBorder="1" applyAlignment="1">
      <alignment horizontal="left" vertical="center"/>
    </xf>
    <xf numFmtId="0" fontId="42" fillId="0" borderId="15" xfId="0" applyNumberFormat="1" applyFont="1" applyFill="1" applyBorder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41" fontId="43" fillId="0" borderId="0" xfId="3" applyNumberFormat="1" applyFont="1" applyFill="1" applyAlignment="1">
      <alignment horizontal="center" vertical="center"/>
    </xf>
    <xf numFmtId="0" fontId="45" fillId="0" borderId="19" xfId="0" applyNumberFormat="1" applyFont="1" applyFill="1" applyBorder="1" applyAlignment="1">
      <alignment vertical="center"/>
    </xf>
    <xf numFmtId="0" fontId="44" fillId="0" borderId="0" xfId="0" applyNumberFormat="1" applyFont="1" applyFill="1" applyAlignment="1">
      <alignment vertical="center"/>
    </xf>
    <xf numFmtId="0" fontId="46" fillId="0" borderId="3" xfId="0" applyNumberFormat="1" applyFont="1" applyFill="1" applyBorder="1" applyAlignment="1">
      <alignment horizontal="center" vertical="center"/>
    </xf>
    <xf numFmtId="0" fontId="43" fillId="0" borderId="3" xfId="0" applyNumberFormat="1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distributed" vertical="center" wrapText="1"/>
    </xf>
    <xf numFmtId="41" fontId="46" fillId="0" borderId="14" xfId="3" applyNumberFormat="1" applyFont="1" applyFill="1" applyBorder="1" applyAlignment="1">
      <alignment horizontal="center" vertical="center"/>
    </xf>
    <xf numFmtId="0" fontId="46" fillId="0" borderId="3" xfId="0" applyNumberFormat="1" applyFont="1" applyFill="1" applyBorder="1" applyAlignment="1">
      <alignment horizontal="distributed" vertical="center" wrapText="1"/>
    </xf>
    <xf numFmtId="41" fontId="46" fillId="0" borderId="3" xfId="3" applyNumberFormat="1" applyFont="1" applyFill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distributed" vertical="center" wrapText="1"/>
    </xf>
    <xf numFmtId="0" fontId="47" fillId="0" borderId="3" xfId="0" applyNumberFormat="1" applyFont="1" applyFill="1" applyBorder="1" applyAlignment="1">
      <alignment horizontal="center" vertical="center"/>
    </xf>
    <xf numFmtId="0" fontId="47" fillId="0" borderId="3" xfId="0" applyNumberFormat="1" applyFont="1" applyFill="1" applyBorder="1" applyAlignment="1">
      <alignment horizontal="center" vertical="center" wrapText="1"/>
    </xf>
    <xf numFmtId="0" fontId="47" fillId="0" borderId="3" xfId="0" applyNumberFormat="1" applyFont="1" applyFill="1" applyBorder="1" applyAlignment="1">
      <alignment horizontal="left" vertical="center" wrapText="1"/>
    </xf>
    <xf numFmtId="0" fontId="47" fillId="0" borderId="3" xfId="0" applyNumberFormat="1" applyFont="1" applyFill="1" applyBorder="1" applyAlignment="1">
      <alignment horizontal="left" vertical="center" wrapText="1" shrinkToFit="1"/>
    </xf>
    <xf numFmtId="0" fontId="48" fillId="0" borderId="3" xfId="0" applyNumberFormat="1" applyFont="1" applyFill="1" applyBorder="1" applyAlignment="1">
      <alignment horizontal="distributed" vertical="center" wrapText="1"/>
    </xf>
    <xf numFmtId="0" fontId="47" fillId="0" borderId="3" xfId="0" applyNumberFormat="1" applyFont="1" applyFill="1" applyBorder="1" applyAlignment="1">
      <alignment horizontal="distributed" vertical="center" wrapText="1"/>
    </xf>
    <xf numFmtId="41" fontId="36" fillId="0" borderId="0" xfId="3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94" fontId="1" fillId="0" borderId="31" xfId="0" applyNumberFormat="1" applyFont="1" applyFill="1" applyBorder="1" applyAlignment="1">
      <alignment horizontal="center" vertical="center"/>
    </xf>
    <xf numFmtId="0" fontId="30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/>
    <xf numFmtId="41" fontId="1" fillId="0" borderId="0" xfId="3" applyNumberFormat="1" applyFont="1" applyFill="1" applyBorder="1" applyAlignment="1">
      <alignment horizontal="center" vertical="center"/>
    </xf>
    <xf numFmtId="41" fontId="1" fillId="0" borderId="0" xfId="3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vertical="center"/>
    </xf>
    <xf numFmtId="20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41" fontId="4" fillId="0" borderId="0" xfId="3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182" fontId="3" fillId="0" borderId="3" xfId="3" applyNumberFormat="1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 indent="1"/>
    </xf>
    <xf numFmtId="0" fontId="3" fillId="0" borderId="3" xfId="0" applyNumberFormat="1" applyFont="1" applyFill="1" applyBorder="1" applyAlignment="1">
      <alignment horizontal="left" vertical="center"/>
    </xf>
    <xf numFmtId="41" fontId="3" fillId="0" borderId="3" xfId="3" applyNumberFormat="1" applyFont="1" applyFill="1" applyBorder="1" applyAlignment="1">
      <alignment horizontal="center" vertical="center"/>
    </xf>
    <xf numFmtId="183" fontId="22" fillId="0" borderId="3" xfId="3" applyNumberFormat="1" applyFont="1" applyFill="1" applyBorder="1" applyAlignment="1">
      <alignment horizontal="center" vertical="center"/>
    </xf>
    <xf numFmtId="184" fontId="3" fillId="0" borderId="3" xfId="3" applyNumberFormat="1" applyFont="1" applyFill="1" applyBorder="1" applyAlignment="1">
      <alignment horizontal="center" vertical="center"/>
    </xf>
    <xf numFmtId="41" fontId="3" fillId="0" borderId="3" xfId="3" applyNumberFormat="1" applyFont="1" applyFill="1" applyBorder="1" applyAlignment="1">
      <alignment horizontal="right" vertical="center" indent="1"/>
    </xf>
    <xf numFmtId="41" fontId="49" fillId="0" borderId="3" xfId="0" applyNumberFormat="1" applyFont="1" applyFill="1" applyBorder="1" applyAlignment="1">
      <alignment horizontal="left" vertical="center"/>
    </xf>
    <xf numFmtId="0" fontId="1" fillId="5" borderId="0" xfId="0" applyNumberFormat="1" applyFont="1" applyFill="1" applyAlignment="1">
      <alignment horizontal="centerContinuous" vertical="center"/>
    </xf>
    <xf numFmtId="0" fontId="36" fillId="5" borderId="0" xfId="0" applyNumberFormat="1" applyFont="1" applyFill="1" applyBorder="1" applyAlignment="1">
      <alignment horizontal="centerContinuous" vertical="center"/>
    </xf>
    <xf numFmtId="0" fontId="1" fillId="5" borderId="0" xfId="0" applyNumberFormat="1" applyFont="1" applyFill="1" applyBorder="1" applyAlignment="1">
      <alignment horizontal="left" vertical="center"/>
    </xf>
    <xf numFmtId="0" fontId="1" fillId="5" borderId="0" xfId="0" applyNumberFormat="1" applyFont="1" applyFill="1" applyBorder="1" applyAlignment="1">
      <alignment horizontal="left" vertical="center" shrinkToFit="1"/>
    </xf>
    <xf numFmtId="0" fontId="1" fillId="5" borderId="0" xfId="0" applyNumberFormat="1" applyFont="1" applyFill="1" applyBorder="1" applyAlignment="1">
      <alignment horizontal="center" vertical="center"/>
    </xf>
    <xf numFmtId="195" fontId="1" fillId="5" borderId="0" xfId="0" applyNumberFormat="1" applyFont="1" applyFill="1" applyBorder="1" applyAlignment="1">
      <alignment horizontal="left" vertical="center"/>
    </xf>
    <xf numFmtId="0" fontId="1" fillId="5" borderId="0" xfId="0" applyNumberFormat="1" applyFont="1" applyFill="1" applyBorder="1" applyAlignment="1">
      <alignment horizontal="left" vertical="center"/>
    </xf>
    <xf numFmtId="41" fontId="1" fillId="5" borderId="0" xfId="0" applyNumberFormat="1" applyFont="1" applyFill="1" applyBorder="1" applyAlignment="1">
      <alignment horizontal="left" vertical="center"/>
    </xf>
    <xf numFmtId="193" fontId="50" fillId="5" borderId="0" xfId="5" applyNumberFormat="1" applyFont="1" applyFill="1" applyBorder="1" applyAlignment="1">
      <alignment horizontal="right" vertical="center"/>
    </xf>
    <xf numFmtId="193" fontId="51" fillId="5" borderId="0" xfId="5" applyNumberFormat="1" applyFont="1" applyFill="1" applyBorder="1" applyAlignment="1">
      <alignment horizontal="right" vertical="center"/>
    </xf>
    <xf numFmtId="0" fontId="26" fillId="5" borderId="0" xfId="0" applyNumberFormat="1" applyFont="1" applyFill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left" vertical="center"/>
    </xf>
    <xf numFmtId="41" fontId="26" fillId="5" borderId="0" xfId="0" applyNumberFormat="1" applyFont="1" applyFill="1" applyBorder="1" applyAlignment="1">
      <alignment horizontal="left" vertical="center" shrinkToFit="1"/>
    </xf>
    <xf numFmtId="0" fontId="26" fillId="5" borderId="0" xfId="0" applyNumberFormat="1" applyFont="1" applyFill="1" applyBorder="1" applyAlignment="1">
      <alignment horizontal="left" vertical="center" shrinkToFit="1"/>
    </xf>
    <xf numFmtId="0" fontId="26" fillId="5" borderId="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Alignment="1">
      <alignment horizontal="left" vertical="center"/>
    </xf>
    <xf numFmtId="41" fontId="52" fillId="0" borderId="0" xfId="1" applyNumberFormat="1" applyFont="1" applyFill="1" applyAlignment="1">
      <alignment horizontal="left" vertical="center"/>
    </xf>
    <xf numFmtId="0" fontId="52" fillId="0" borderId="0" xfId="1" applyNumberFormat="1" applyFont="1" applyFill="1" applyAlignment="1">
      <alignment horizontal="left" vertical="center"/>
    </xf>
    <xf numFmtId="41" fontId="52" fillId="0" borderId="0" xfId="1" quotePrefix="1" applyNumberFormat="1" applyFont="1" applyFill="1" applyAlignment="1">
      <alignment horizontal="left" vertical="center"/>
    </xf>
    <xf numFmtId="41" fontId="52" fillId="0" borderId="0" xfId="1" applyNumberFormat="1" applyFont="1" applyFill="1" applyBorder="1" applyAlignment="1">
      <alignment horizontal="center" vertical="center"/>
    </xf>
    <xf numFmtId="0" fontId="52" fillId="0" borderId="0" xfId="1" applyNumberFormat="1" applyFont="1" applyFill="1" applyAlignment="1">
      <alignment horizontal="center" vertical="center"/>
    </xf>
    <xf numFmtId="41" fontId="52" fillId="0" borderId="32" xfId="3" applyNumberFormat="1" applyFont="1" applyFill="1" applyBorder="1" applyAlignment="1">
      <alignment vertical="center"/>
    </xf>
    <xf numFmtId="41" fontId="52" fillId="0" borderId="0" xfId="3" applyNumberFormat="1" applyFont="1" applyFill="1" applyBorder="1" applyAlignment="1">
      <alignment horizontal="center" vertical="center"/>
    </xf>
    <xf numFmtId="176" fontId="53" fillId="5" borderId="0" xfId="3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41" fontId="1" fillId="0" borderId="0" xfId="3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distributed" vertical="center" wrapText="1"/>
    </xf>
    <xf numFmtId="41" fontId="1" fillId="0" borderId="0" xfId="3" applyNumberFormat="1" applyFont="1" applyFill="1" applyBorder="1" applyAlignment="1">
      <alignment vertical="center"/>
    </xf>
    <xf numFmtId="41" fontId="31" fillId="0" borderId="0" xfId="3" applyNumberFormat="1" applyFont="1" applyFill="1" applyBorder="1" applyAlignment="1">
      <alignment vertical="center"/>
    </xf>
    <xf numFmtId="176" fontId="1" fillId="0" borderId="0" xfId="3" applyNumberFormat="1" applyFont="1" applyFill="1" applyBorder="1" applyAlignment="1">
      <alignment horizontal="right" vertical="center" indent="2"/>
    </xf>
    <xf numFmtId="176" fontId="1" fillId="0" borderId="0" xfId="0" applyNumberFormat="1" applyFont="1" applyFill="1" applyBorder="1" applyAlignment="1">
      <alignment horizontal="right" vertical="center" indent="2"/>
    </xf>
    <xf numFmtId="0" fontId="18" fillId="0" borderId="0" xfId="0" applyNumberFormat="1" applyFont="1" applyAlignment="1">
      <alignment horizontal="left"/>
    </xf>
    <xf numFmtId="0" fontId="54" fillId="0" borderId="10" xfId="0" applyNumberFormat="1" applyFont="1" applyBorder="1" applyAlignment="1">
      <alignment vertical="center"/>
    </xf>
    <xf numFmtId="0" fontId="54" fillId="0" borderId="10" xfId="0" quotePrefix="1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2" fillId="0" borderId="3" xfId="0" applyNumberFormat="1" applyFont="1" applyBorder="1" applyAlignment="1">
      <alignment horizontal="distributed" vertical="center" wrapText="1"/>
    </xf>
    <xf numFmtId="0" fontId="31" fillId="0" borderId="15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center" vertical="center"/>
    </xf>
    <xf numFmtId="41" fontId="36" fillId="0" borderId="0" xfId="3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41" fontId="1" fillId="3" borderId="15" xfId="3" applyNumberFormat="1" applyFont="1" applyFill="1" applyBorder="1" applyAlignment="1">
      <alignment vertical="center"/>
    </xf>
    <xf numFmtId="41" fontId="1" fillId="3" borderId="17" xfId="3" applyNumberFormat="1" applyFont="1" applyFill="1" applyBorder="1" applyAlignment="1">
      <alignment vertical="center"/>
    </xf>
    <xf numFmtId="41" fontId="1" fillId="3" borderId="33" xfId="3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41" fontId="1" fillId="0" borderId="0" xfId="3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41" fontId="1" fillId="0" borderId="0" xfId="3" applyNumberFormat="1" applyFont="1" applyBorder="1" applyAlignment="1">
      <alignment vertical="center"/>
    </xf>
    <xf numFmtId="0" fontId="38" fillId="5" borderId="0" xfId="0" applyNumberFormat="1" applyFont="1" applyFill="1" applyBorder="1" applyAlignment="1">
      <alignment vertical="center"/>
    </xf>
    <xf numFmtId="0" fontId="26" fillId="5" borderId="0" xfId="0" applyNumberFormat="1" applyFont="1" applyFill="1" applyBorder="1" applyAlignment="1">
      <alignment vertical="center"/>
    </xf>
    <xf numFmtId="185" fontId="1" fillId="0" borderId="0" xfId="3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201" fontId="3" fillId="0" borderId="0" xfId="0" applyNumberFormat="1" applyFont="1" applyFill="1" applyBorder="1" applyAlignment="1">
      <alignment horizontal="center" vertical="center"/>
    </xf>
    <xf numFmtId="177" fontId="3" fillId="0" borderId="0" xfId="3" applyNumberFormat="1" applyFont="1" applyFill="1" applyBorder="1" applyAlignment="1">
      <alignment horizontal="left" vertical="center"/>
    </xf>
    <xf numFmtId="201" fontId="3" fillId="0" borderId="0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right" shrinkToFit="1"/>
    </xf>
    <xf numFmtId="41" fontId="0" fillId="0" borderId="3" xfId="3" applyNumberFormat="1" applyFont="1" applyFill="1" applyBorder="1" applyAlignment="1">
      <alignment horizontal="right" shrinkToFit="1"/>
    </xf>
    <xf numFmtId="0" fontId="3" fillId="5" borderId="0" xfId="0" applyNumberFormat="1" applyFont="1" applyFill="1" applyBorder="1" applyAlignment="1">
      <alignment horizontal="center" vertical="center"/>
    </xf>
    <xf numFmtId="41" fontId="0" fillId="0" borderId="14" xfId="3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 vertical="center"/>
    </xf>
    <xf numFmtId="207" fontId="3" fillId="5" borderId="0" xfId="0" applyNumberFormat="1" applyFont="1" applyFill="1" applyBorder="1" applyAlignment="1">
      <alignment horizontal="center" vertical="center"/>
    </xf>
    <xf numFmtId="41" fontId="0" fillId="5" borderId="14" xfId="3" applyNumberFormat="1" applyFont="1" applyFill="1" applyBorder="1" applyAlignment="1">
      <alignment horizontal="center"/>
    </xf>
    <xf numFmtId="41" fontId="0" fillId="0" borderId="3" xfId="3" applyNumberFormat="1" applyFont="1" applyFill="1" applyBorder="1" applyAlignment="1">
      <alignment horizontal="center"/>
    </xf>
    <xf numFmtId="41" fontId="49" fillId="5" borderId="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41" fontId="3" fillId="0" borderId="0" xfId="3" applyNumberFormat="1" applyFont="1" applyFill="1" applyBorder="1" applyAlignment="1">
      <alignment horizontal="right" vertical="center" indent="2"/>
    </xf>
    <xf numFmtId="41" fontId="3" fillId="0" borderId="0" xfId="0" applyNumberFormat="1" applyFont="1" applyFill="1" applyBorder="1" applyAlignment="1">
      <alignment horizontal="right" vertical="center" indent="2"/>
    </xf>
    <xf numFmtId="41" fontId="29" fillId="0" borderId="0" xfId="0" applyNumberFormat="1" applyFont="1" applyFill="1" applyBorder="1" applyAlignment="1">
      <alignment horizontal="center" vertical="center"/>
    </xf>
    <xf numFmtId="176" fontId="29" fillId="0" borderId="0" xfId="3" applyNumberFormat="1" applyFont="1" applyFill="1" applyBorder="1" applyAlignment="1">
      <alignment horizontal="right" vertical="center" indent="2"/>
    </xf>
    <xf numFmtId="176" fontId="29" fillId="0" borderId="0" xfId="0" applyNumberFormat="1" applyFont="1" applyFill="1" applyBorder="1" applyAlignment="1">
      <alignment horizontal="right" vertical="center" indent="2"/>
    </xf>
    <xf numFmtId="43" fontId="29" fillId="0" borderId="0" xfId="3" applyNumberFormat="1" applyFont="1" applyFill="1" applyBorder="1" applyAlignment="1">
      <alignment horizontal="center" vertical="center" shrinkToFit="1"/>
    </xf>
    <xf numFmtId="177" fontId="29" fillId="0" borderId="0" xfId="3" applyNumberFormat="1" applyFont="1" applyFill="1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95" fontId="29" fillId="0" borderId="0" xfId="3" applyNumberFormat="1" applyFont="1" applyFill="1" applyBorder="1" applyAlignment="1">
      <alignment horizontal="center" vertical="center" shrinkToFit="1"/>
    </xf>
    <xf numFmtId="0" fontId="3" fillId="0" borderId="0" xfId="0" applyNumberFormat="1" applyFont="1"/>
    <xf numFmtId="0" fontId="3" fillId="0" borderId="3" xfId="0" applyNumberFormat="1" applyFont="1" applyBorder="1" applyAlignment="1">
      <alignment horizontal="center"/>
    </xf>
    <xf numFmtId="41" fontId="3" fillId="0" borderId="0" xfId="3" applyNumberFormat="1" applyFont="1"/>
    <xf numFmtId="0" fontId="3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left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>
      <alignment horizontal="left" vertical="center" wrapText="1"/>
    </xf>
    <xf numFmtId="0" fontId="55" fillId="5" borderId="0" xfId="0" applyNumberFormat="1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>
      <alignment horizontal="left" vertical="center"/>
    </xf>
    <xf numFmtId="41" fontId="55" fillId="0" borderId="0" xfId="3" applyNumberFormat="1" applyFont="1" applyFill="1" applyBorder="1" applyAlignment="1">
      <alignment vertical="center"/>
    </xf>
    <xf numFmtId="41" fontId="56" fillId="0" borderId="0" xfId="3" applyNumberFormat="1" applyFont="1" applyFill="1" applyBorder="1" applyAlignment="1">
      <alignment horizontal="center" vertical="center"/>
    </xf>
    <xf numFmtId="41" fontId="56" fillId="0" borderId="0" xfId="3" applyNumberFormat="1" applyFont="1" applyFill="1" applyBorder="1" applyAlignment="1">
      <alignment vertical="center"/>
    </xf>
    <xf numFmtId="0" fontId="57" fillId="0" borderId="0" xfId="0" applyNumberFormat="1" applyFont="1" applyFill="1" applyAlignment="1">
      <alignment horizontal="left" vertical="center"/>
    </xf>
    <xf numFmtId="0" fontId="57" fillId="0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 vertical="center"/>
    </xf>
    <xf numFmtId="0" fontId="58" fillId="0" borderId="0" xfId="0" applyNumberFormat="1" applyFont="1" applyFill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179" fontId="58" fillId="0" borderId="0" xfId="3" applyNumberFormat="1" applyFont="1" applyFill="1" applyBorder="1" applyAlignment="1">
      <alignment horizontal="right" vertical="center"/>
    </xf>
    <xf numFmtId="178" fontId="58" fillId="0" borderId="0" xfId="0" applyNumberFormat="1" applyFont="1" applyFill="1" applyBorder="1" applyAlignment="1">
      <alignment horizontal="right" vertical="center"/>
    </xf>
    <xf numFmtId="178" fontId="57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 vertical="center"/>
    </xf>
    <xf numFmtId="0" fontId="57" fillId="0" borderId="0" xfId="0" applyNumberFormat="1" applyFont="1" applyFill="1" applyBorder="1" applyAlignment="1">
      <alignment horizontal="distributed" vertical="center" wrapText="1"/>
    </xf>
    <xf numFmtId="0" fontId="58" fillId="0" borderId="0" xfId="0" applyNumberFormat="1" applyFont="1" applyFill="1" applyBorder="1" applyAlignment="1">
      <alignment horizontal="distributed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left" vertical="center"/>
    </xf>
    <xf numFmtId="41" fontId="57" fillId="0" borderId="0" xfId="3" applyNumberFormat="1" applyFont="1" applyFill="1" applyBorder="1" applyAlignment="1">
      <alignment horizontal="center" vertical="center"/>
    </xf>
    <xf numFmtId="176" fontId="57" fillId="0" borderId="0" xfId="3" applyNumberFormat="1" applyFont="1" applyFill="1" applyBorder="1" applyAlignment="1">
      <alignment vertical="center"/>
    </xf>
    <xf numFmtId="176" fontId="58" fillId="0" borderId="0" xfId="3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vertical="center"/>
    </xf>
    <xf numFmtId="41" fontId="57" fillId="0" borderId="0" xfId="3" applyNumberFormat="1" applyFont="1" applyFill="1" applyBorder="1" applyAlignment="1">
      <alignment horizontal="center" vertical="center"/>
    </xf>
    <xf numFmtId="41" fontId="58" fillId="0" borderId="0" xfId="3" applyNumberFormat="1" applyFont="1" applyFill="1" applyBorder="1" applyAlignment="1">
      <alignment horizontal="center" vertical="center"/>
    </xf>
    <xf numFmtId="41" fontId="57" fillId="0" borderId="0" xfId="3" applyNumberFormat="1" applyFont="1" applyFill="1" applyBorder="1" applyAlignment="1">
      <alignment horizontal="right" vertical="center"/>
    </xf>
    <xf numFmtId="41" fontId="58" fillId="0" borderId="0" xfId="3" applyNumberFormat="1" applyFont="1" applyFill="1" applyBorder="1" applyAlignment="1">
      <alignment horizontal="right" vertical="center"/>
    </xf>
    <xf numFmtId="0" fontId="59" fillId="0" borderId="0" xfId="0" applyNumberFormat="1" applyFont="1" applyFill="1" applyBorder="1" applyAlignment="1">
      <alignment vertical="center"/>
    </xf>
    <xf numFmtId="176" fontId="57" fillId="0" borderId="0" xfId="0" applyNumberFormat="1" applyFont="1" applyFill="1" applyBorder="1" applyAlignment="1">
      <alignment vertical="center"/>
    </xf>
    <xf numFmtId="176" fontId="58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0" fontId="61" fillId="0" borderId="18" xfId="0" applyNumberFormat="1" applyFont="1" applyFill="1" applyBorder="1" applyAlignment="1">
      <alignment horizontal="center" vertical="center" shrinkToFit="1"/>
    </xf>
    <xf numFmtId="0" fontId="61" fillId="0" borderId="34" xfId="0" applyNumberFormat="1" applyFont="1" applyFill="1" applyBorder="1" applyAlignment="1">
      <alignment horizontal="center" vertical="center"/>
    </xf>
    <xf numFmtId="0" fontId="61" fillId="0" borderId="3" xfId="0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 shrinkToFit="1"/>
    </xf>
    <xf numFmtId="0" fontId="61" fillId="0" borderId="14" xfId="0" applyNumberFormat="1" applyFont="1" applyFill="1" applyBorder="1" applyAlignment="1">
      <alignment horizontal="center" vertical="center" shrinkToFit="1"/>
    </xf>
    <xf numFmtId="0" fontId="61" fillId="0" borderId="14" xfId="0" applyNumberFormat="1" applyFont="1" applyFill="1" applyBorder="1" applyAlignment="1">
      <alignment horizontal="center" vertical="center"/>
    </xf>
    <xf numFmtId="0" fontId="61" fillId="0" borderId="35" xfId="0" applyNumberFormat="1" applyFont="1" applyFill="1" applyBorder="1" applyAlignment="1">
      <alignment horizontal="center" vertical="center" shrinkToFit="1"/>
    </xf>
    <xf numFmtId="0" fontId="62" fillId="0" borderId="18" xfId="0" applyNumberFormat="1" applyFont="1" applyFill="1" applyBorder="1" applyAlignment="1">
      <alignment horizontal="center" vertical="center" shrinkToFit="1"/>
    </xf>
    <xf numFmtId="0" fontId="54" fillId="0" borderId="10" xfId="0" applyNumberFormat="1" applyFont="1" applyBorder="1" applyAlignment="1">
      <alignment horizontal="center" vertical="center"/>
    </xf>
    <xf numFmtId="41" fontId="16" fillId="0" borderId="7" xfId="3" applyNumberFormat="1" applyFont="1" applyBorder="1" applyAlignment="1">
      <alignment horizontal="center" vertical="center" wrapText="1"/>
    </xf>
    <xf numFmtId="41" fontId="17" fillId="0" borderId="18" xfId="3" applyNumberFormat="1" applyFont="1" applyBorder="1" applyAlignment="1">
      <alignment horizontal="right" vertical="center"/>
    </xf>
    <xf numFmtId="41" fontId="22" fillId="0" borderId="15" xfId="3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distributed" vertical="center" wrapText="1"/>
    </xf>
    <xf numFmtId="41" fontId="17" fillId="0" borderId="16" xfId="3" applyNumberFormat="1" applyFont="1" applyBorder="1" applyAlignment="1">
      <alignment vertical="center"/>
    </xf>
    <xf numFmtId="41" fontId="22" fillId="0" borderId="20" xfId="3" applyNumberFormat="1" applyFont="1" applyBorder="1" applyAlignment="1">
      <alignment horizontal="center" vertical="center"/>
    </xf>
    <xf numFmtId="41" fontId="17" fillId="0" borderId="36" xfId="3" applyNumberFormat="1" applyFont="1" applyBorder="1" applyAlignment="1">
      <alignment horizontal="right" vertical="center"/>
    </xf>
    <xf numFmtId="0" fontId="54" fillId="0" borderId="37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 vertical="center"/>
    </xf>
    <xf numFmtId="41" fontId="7" fillId="0" borderId="39" xfId="3" applyNumberFormat="1" applyFont="1" applyBorder="1" applyAlignment="1">
      <alignment vertical="center"/>
    </xf>
    <xf numFmtId="41" fontId="7" fillId="0" borderId="40" xfId="3" applyNumberFormat="1" applyFont="1" applyBorder="1" applyAlignment="1">
      <alignment horizontal="center" vertical="center"/>
    </xf>
    <xf numFmtId="41" fontId="7" fillId="0" borderId="41" xfId="3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178" fontId="25" fillId="0" borderId="0" xfId="5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horizontal="center" vertical="center"/>
    </xf>
    <xf numFmtId="177" fontId="1" fillId="0" borderId="0" xfId="3" applyNumberFormat="1" applyFont="1" applyFill="1" applyBorder="1" applyAlignment="1">
      <alignment horizontal="left" vertical="center"/>
    </xf>
    <xf numFmtId="0" fontId="25" fillId="0" borderId="0" xfId="0" applyNumberFormat="1" applyFont="1" applyFill="1" applyAlignment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/>
    </xf>
    <xf numFmtId="41" fontId="1" fillId="0" borderId="3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78" fontId="25" fillId="0" borderId="0" xfId="5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41" fontId="29" fillId="0" borderId="3" xfId="0" applyNumberFormat="1" applyFont="1" applyFill="1" applyBorder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1" fontId="29" fillId="0" borderId="18" xfId="3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5" fillId="3" borderId="0" xfId="0" applyNumberFormat="1" applyFont="1" applyFill="1" applyAlignment="1">
      <alignment vertical="center"/>
    </xf>
    <xf numFmtId="0" fontId="63" fillId="6" borderId="0" xfId="0" applyNumberFormat="1" applyFont="1" applyFill="1" applyBorder="1" applyAlignment="1">
      <alignment vertical="center"/>
    </xf>
    <xf numFmtId="0" fontId="63" fillId="3" borderId="0" xfId="0" applyNumberFormat="1" applyFont="1" applyFill="1" applyAlignment="1">
      <alignment vertical="center"/>
    </xf>
    <xf numFmtId="0" fontId="55" fillId="6" borderId="0" xfId="0" applyNumberFormat="1" applyFont="1" applyFill="1" applyBorder="1" applyAlignment="1">
      <alignment vertical="center"/>
    </xf>
    <xf numFmtId="0" fontId="55" fillId="3" borderId="0" xfId="0" applyNumberFormat="1" applyFont="1" applyFill="1" applyAlignment="1">
      <alignment vertical="center"/>
    </xf>
    <xf numFmtId="0" fontId="55" fillId="6" borderId="0" xfId="0" applyNumberFormat="1" applyFont="1" applyFill="1" applyBorder="1" applyAlignment="1">
      <alignment vertical="center"/>
    </xf>
    <xf numFmtId="0" fontId="55" fillId="3" borderId="0" xfId="0" applyNumberFormat="1" applyFont="1" applyFill="1" applyAlignment="1">
      <alignment horizontal="right" vertical="center"/>
    </xf>
    <xf numFmtId="0" fontId="64" fillId="3" borderId="38" xfId="0" applyNumberFormat="1" applyFont="1" applyFill="1" applyBorder="1" applyAlignment="1">
      <alignment horizontal="center" vertical="center"/>
    </xf>
    <xf numFmtId="176" fontId="65" fillId="3" borderId="38" xfId="3" applyNumberFormat="1" applyFont="1" applyFill="1" applyBorder="1" applyAlignment="1">
      <alignment horizontal="right" vertical="center"/>
    </xf>
    <xf numFmtId="176" fontId="64" fillId="3" borderId="38" xfId="3" applyNumberFormat="1" applyFont="1" applyFill="1" applyBorder="1" applyAlignment="1">
      <alignment horizontal="right" vertical="center"/>
    </xf>
    <xf numFmtId="0" fontId="55" fillId="3" borderId="0" xfId="0" applyNumberFormat="1" applyFont="1" applyFill="1" applyBorder="1" applyAlignment="1">
      <alignment vertical="center"/>
    </xf>
    <xf numFmtId="0" fontId="55" fillId="3" borderId="0" xfId="0" applyNumberFormat="1" applyFont="1" applyFill="1" applyAlignment="1">
      <alignment horizontal="center" vertical="center"/>
    </xf>
    <xf numFmtId="0" fontId="55" fillId="3" borderId="0" xfId="0" applyNumberFormat="1" applyFont="1" applyFill="1" applyBorder="1" applyAlignment="1">
      <alignment horizontal="center" vertical="center"/>
    </xf>
    <xf numFmtId="41" fontId="63" fillId="3" borderId="0" xfId="0" applyNumberFormat="1" applyFont="1" applyFill="1" applyAlignment="1">
      <alignment vertical="center"/>
    </xf>
    <xf numFmtId="0" fontId="63" fillId="3" borderId="0" xfId="0" applyNumberFormat="1" applyFont="1" applyFill="1" applyAlignment="1">
      <alignment horizontal="center" vertical="center"/>
    </xf>
    <xf numFmtId="0" fontId="55" fillId="3" borderId="0" xfId="0" applyNumberFormat="1" applyFont="1" applyFill="1" applyAlignment="1">
      <alignment horizontal="left" vertical="center"/>
    </xf>
    <xf numFmtId="0" fontId="55" fillId="3" borderId="0" xfId="0" applyNumberFormat="1" applyFont="1" applyFill="1" applyAlignment="1">
      <alignment horizontal="center" vertical="center"/>
    </xf>
    <xf numFmtId="41" fontId="64" fillId="3" borderId="3" xfId="3" applyNumberFormat="1" applyFont="1" applyFill="1" applyBorder="1" applyAlignment="1">
      <alignment horizontal="center" vertical="center" shrinkToFit="1"/>
    </xf>
    <xf numFmtId="41" fontId="64" fillId="3" borderId="3" xfId="3" applyNumberFormat="1" applyFont="1" applyFill="1" applyBorder="1" applyAlignment="1">
      <alignment horizontal="center" vertical="center"/>
    </xf>
    <xf numFmtId="0" fontId="55" fillId="3" borderId="3" xfId="0" applyNumberFormat="1" applyFont="1" applyFill="1" applyBorder="1" applyAlignment="1">
      <alignment horizontal="center" vertical="center"/>
    </xf>
    <xf numFmtId="41" fontId="55" fillId="3" borderId="3" xfId="3" applyNumberFormat="1" applyFont="1" applyFill="1" applyBorder="1" applyAlignment="1">
      <alignment vertical="center"/>
    </xf>
    <xf numFmtId="202" fontId="55" fillId="3" borderId="3" xfId="2" applyNumberFormat="1" applyFont="1" applyFill="1" applyBorder="1" applyAlignment="1">
      <alignment vertical="center"/>
    </xf>
    <xf numFmtId="41" fontId="55" fillId="3" borderId="3" xfId="0" applyNumberFormat="1" applyFont="1" applyFill="1" applyBorder="1" applyAlignment="1">
      <alignment vertical="center"/>
    </xf>
    <xf numFmtId="0" fontId="55" fillId="3" borderId="3" xfId="0" applyNumberFormat="1" applyFont="1" applyFill="1" applyBorder="1" applyAlignment="1">
      <alignment horizontal="center" vertical="center"/>
    </xf>
    <xf numFmtId="41" fontId="55" fillId="3" borderId="3" xfId="3" applyNumberFormat="1" applyFont="1" applyFill="1" applyBorder="1" applyAlignment="1">
      <alignment vertical="center"/>
    </xf>
    <xf numFmtId="203" fontId="66" fillId="3" borderId="0" xfId="0" applyNumberFormat="1" applyFont="1" applyFill="1" applyAlignment="1">
      <alignment vertical="center"/>
    </xf>
    <xf numFmtId="41" fontId="55" fillId="3" borderId="3" xfId="0" applyNumberFormat="1" applyFont="1" applyFill="1" applyBorder="1" applyAlignment="1">
      <alignment vertical="center"/>
    </xf>
    <xf numFmtId="0" fontId="55" fillId="3" borderId="3" xfId="0" applyNumberFormat="1" applyFont="1" applyFill="1" applyBorder="1" applyAlignment="1">
      <alignment vertical="center"/>
    </xf>
    <xf numFmtId="0" fontId="55" fillId="3" borderId="3" xfId="2" applyNumberFormat="1" applyFont="1" applyFill="1" applyBorder="1" applyAlignment="1">
      <alignment vertical="center"/>
    </xf>
    <xf numFmtId="0" fontId="66" fillId="3" borderId="3" xfId="0" applyNumberFormat="1" applyFont="1" applyFill="1" applyBorder="1" applyAlignment="1">
      <alignment horizontal="center" vertical="center"/>
    </xf>
    <xf numFmtId="0" fontId="64" fillId="3" borderId="42" xfId="0" applyNumberFormat="1" applyFont="1" applyFill="1" applyBorder="1" applyAlignment="1">
      <alignment horizontal="center" vertical="center"/>
    </xf>
    <xf numFmtId="0" fontId="64" fillId="3" borderId="39" xfId="0" applyNumberFormat="1" applyFont="1" applyFill="1" applyBorder="1" applyAlignment="1">
      <alignment horizontal="center" vertical="center"/>
    </xf>
    <xf numFmtId="41" fontId="64" fillId="3" borderId="39" xfId="3" applyNumberFormat="1" applyFont="1" applyFill="1" applyBorder="1" applyAlignment="1">
      <alignment horizontal="center" vertical="center"/>
    </xf>
    <xf numFmtId="204" fontId="66" fillId="3" borderId="3" xfId="0" applyNumberFormat="1" applyFont="1" applyFill="1" applyBorder="1" applyAlignment="1">
      <alignment horizontal="left" vertical="center"/>
    </xf>
    <xf numFmtId="0" fontId="64" fillId="3" borderId="8" xfId="0" applyNumberFormat="1" applyFont="1" applyFill="1" applyBorder="1" applyAlignment="1">
      <alignment horizontal="left" vertical="center" indent="1"/>
    </xf>
    <xf numFmtId="41" fontId="64" fillId="3" borderId="43" xfId="3" applyNumberFormat="1" applyFont="1" applyFill="1" applyBorder="1" applyAlignment="1">
      <alignment horizontal="right" vertical="center"/>
    </xf>
    <xf numFmtId="185" fontId="64" fillId="3" borderId="44" xfId="3" applyNumberFormat="1" applyFont="1" applyFill="1" applyBorder="1" applyAlignment="1">
      <alignment horizontal="center" vertical="center"/>
    </xf>
    <xf numFmtId="185" fontId="64" fillId="3" borderId="45" xfId="3" applyNumberFormat="1" applyFont="1" applyFill="1" applyBorder="1" applyAlignment="1">
      <alignment horizontal="center" vertical="center"/>
    </xf>
    <xf numFmtId="185" fontId="64" fillId="3" borderId="35" xfId="3" applyNumberFormat="1" applyFont="1" applyFill="1" applyBorder="1" applyAlignment="1">
      <alignment horizontal="center" vertical="center"/>
    </xf>
    <xf numFmtId="41" fontId="66" fillId="3" borderId="3" xfId="3" applyNumberFormat="1" applyFont="1" applyFill="1" applyBorder="1" applyAlignment="1">
      <alignment horizontal="right" vertical="center"/>
    </xf>
    <xf numFmtId="0" fontId="64" fillId="3" borderId="1" xfId="0" applyNumberFormat="1" applyFont="1" applyFill="1" applyBorder="1" applyAlignment="1">
      <alignment horizontal="left" vertical="center" indent="1"/>
    </xf>
    <xf numFmtId="41" fontId="64" fillId="3" borderId="3" xfId="3" applyNumberFormat="1" applyFont="1" applyFill="1" applyBorder="1" applyAlignment="1">
      <alignment horizontal="right" vertical="center"/>
    </xf>
    <xf numFmtId="185" fontId="64" fillId="3" borderId="15" xfId="3" applyNumberFormat="1" applyFont="1" applyFill="1" applyBorder="1" applyAlignment="1">
      <alignment horizontal="center" vertical="center"/>
    </xf>
    <xf numFmtId="185" fontId="64" fillId="3" borderId="17" xfId="3" applyNumberFormat="1" applyFont="1" applyFill="1" applyBorder="1" applyAlignment="1">
      <alignment horizontal="center" vertical="center"/>
    </xf>
    <xf numFmtId="185" fontId="64" fillId="3" borderId="18" xfId="3" applyNumberFormat="1" applyFont="1" applyFill="1" applyBorder="1" applyAlignment="1">
      <alignment horizontal="center" vertical="center"/>
    </xf>
    <xf numFmtId="41" fontId="66" fillId="3" borderId="3" xfId="0" applyNumberFormat="1" applyFont="1" applyFill="1" applyBorder="1" applyAlignment="1">
      <alignment horizontal="left" vertical="center"/>
    </xf>
    <xf numFmtId="41" fontId="66" fillId="3" borderId="3" xfId="3" applyNumberFormat="1" applyFont="1" applyFill="1" applyBorder="1" applyAlignment="1">
      <alignment vertical="center"/>
    </xf>
    <xf numFmtId="41" fontId="55" fillId="3" borderId="0" xfId="0" applyNumberFormat="1" applyFont="1" applyFill="1" applyAlignment="1">
      <alignment vertical="center"/>
    </xf>
    <xf numFmtId="185" fontId="64" fillId="3" borderId="18" xfId="3" applyNumberFormat="1" applyFont="1" applyFill="1" applyBorder="1" applyAlignment="1">
      <alignment vertical="center"/>
    </xf>
    <xf numFmtId="41" fontId="55" fillId="3" borderId="0" xfId="0" applyNumberFormat="1" applyFont="1" applyFill="1" applyAlignment="1">
      <alignment horizontal="center" vertical="center"/>
    </xf>
    <xf numFmtId="41" fontId="66" fillId="3" borderId="0" xfId="0" applyNumberFormat="1" applyFont="1" applyFill="1" applyAlignment="1">
      <alignment vertical="center"/>
    </xf>
    <xf numFmtId="0" fontId="64" fillId="3" borderId="46" xfId="0" applyNumberFormat="1" applyFont="1" applyFill="1" applyBorder="1" applyAlignment="1">
      <alignment horizontal="left" vertical="center" indent="1"/>
    </xf>
    <xf numFmtId="41" fontId="64" fillId="3" borderId="11" xfId="3" applyNumberFormat="1" applyFont="1" applyFill="1" applyBorder="1" applyAlignment="1">
      <alignment horizontal="center" vertical="center"/>
    </xf>
    <xf numFmtId="0" fontId="66" fillId="3" borderId="0" xfId="0" applyNumberFormat="1" applyFont="1" applyFill="1" applyAlignment="1">
      <alignment vertical="center"/>
    </xf>
    <xf numFmtId="0" fontId="64" fillId="3" borderId="8" xfId="0" applyNumberFormat="1" applyFont="1" applyFill="1" applyBorder="1" applyAlignment="1">
      <alignment horizontal="left" vertical="center" wrapText="1" indent="1"/>
    </xf>
    <xf numFmtId="41" fontId="64" fillId="3" borderId="44" xfId="3" applyNumberFormat="1" applyFont="1" applyFill="1" applyBorder="1" applyAlignment="1">
      <alignment horizontal="center" vertical="center"/>
    </xf>
    <xf numFmtId="0" fontId="64" fillId="3" borderId="1" xfId="0" applyNumberFormat="1" applyFont="1" applyFill="1" applyBorder="1" applyAlignment="1">
      <alignment horizontal="left" vertical="center" wrapText="1" indent="1"/>
    </xf>
    <xf numFmtId="41" fontId="64" fillId="3" borderId="15" xfId="3" applyNumberFormat="1" applyFont="1" applyFill="1" applyBorder="1" applyAlignment="1">
      <alignment horizontal="center" vertical="center"/>
    </xf>
    <xf numFmtId="41" fontId="66" fillId="3" borderId="0" xfId="3" applyNumberFormat="1" applyFont="1" applyFill="1" applyAlignment="1">
      <alignment vertical="center"/>
    </xf>
    <xf numFmtId="185" fontId="64" fillId="3" borderId="15" xfId="3" applyNumberFormat="1" applyFont="1" applyFill="1" applyBorder="1" applyAlignment="1">
      <alignment horizontal="right" vertical="center"/>
    </xf>
    <xf numFmtId="185" fontId="64" fillId="3" borderId="17" xfId="3" applyNumberFormat="1" applyFont="1" applyFill="1" applyBorder="1" applyAlignment="1">
      <alignment horizontal="right" vertical="center"/>
    </xf>
    <xf numFmtId="0" fontId="64" fillId="3" borderId="46" xfId="0" applyNumberFormat="1" applyFont="1" applyFill="1" applyBorder="1" applyAlignment="1">
      <alignment horizontal="left" vertical="center" wrapText="1" indent="1"/>
    </xf>
    <xf numFmtId="41" fontId="64" fillId="3" borderId="21" xfId="3" applyNumberFormat="1" applyFont="1" applyFill="1" applyBorder="1" applyAlignment="1">
      <alignment horizontal="center" vertical="center"/>
    </xf>
    <xf numFmtId="41" fontId="64" fillId="3" borderId="47" xfId="3" applyNumberFormat="1" applyFont="1" applyFill="1" applyBorder="1" applyAlignment="1">
      <alignment horizontal="center" vertical="center"/>
    </xf>
    <xf numFmtId="205" fontId="55" fillId="3" borderId="3" xfId="3" applyNumberFormat="1" applyFont="1" applyFill="1" applyBorder="1" applyAlignment="1">
      <alignment vertical="center"/>
    </xf>
    <xf numFmtId="43" fontId="55" fillId="3" borderId="0" xfId="0" applyNumberFormat="1" applyFont="1" applyFill="1" applyAlignment="1">
      <alignment vertical="center"/>
    </xf>
    <xf numFmtId="0" fontId="67" fillId="3" borderId="42" xfId="0" applyNumberFormat="1" applyFont="1" applyFill="1" applyBorder="1" applyAlignment="1">
      <alignment horizontal="left" vertical="center" indent="1"/>
    </xf>
    <xf numFmtId="41" fontId="64" fillId="3" borderId="39" xfId="3" applyNumberFormat="1" applyFont="1" applyFill="1" applyBorder="1" applyAlignment="1">
      <alignment horizontal="right" vertical="center"/>
    </xf>
    <xf numFmtId="0" fontId="64" fillId="3" borderId="42" xfId="0" applyNumberFormat="1" applyFont="1" applyFill="1" applyBorder="1" applyAlignment="1">
      <alignment horizontal="left" vertical="center" indent="1"/>
    </xf>
    <xf numFmtId="0" fontId="64" fillId="3" borderId="40" xfId="0" applyNumberFormat="1" applyFont="1" applyFill="1" applyBorder="1" applyAlignment="1">
      <alignment horizontal="left" vertical="center"/>
    </xf>
    <xf numFmtId="0" fontId="64" fillId="3" borderId="48" xfId="0" applyNumberFormat="1" applyFont="1" applyFill="1" applyBorder="1" applyAlignment="1">
      <alignment horizontal="center" vertical="center"/>
    </xf>
    <xf numFmtId="185" fontId="64" fillId="3" borderId="40" xfId="3" applyNumberFormat="1" applyFont="1" applyFill="1" applyBorder="1" applyAlignment="1">
      <alignment horizontal="left" vertical="center"/>
    </xf>
    <xf numFmtId="185" fontId="64" fillId="3" borderId="48" xfId="3" applyNumberFormat="1" applyFont="1" applyFill="1" applyBorder="1" applyAlignment="1">
      <alignment horizontal="right" vertical="center"/>
    </xf>
    <xf numFmtId="185" fontId="64" fillId="3" borderId="41" xfId="3" applyNumberFormat="1" applyFont="1" applyFill="1" applyBorder="1" applyAlignment="1">
      <alignment horizontal="right" vertical="center"/>
    </xf>
    <xf numFmtId="41" fontId="55" fillId="3" borderId="0" xfId="3" applyNumberFormat="1" applyFont="1" applyFill="1" applyAlignment="1">
      <alignment horizontal="center" vertical="center"/>
    </xf>
    <xf numFmtId="41" fontId="64" fillId="3" borderId="44" xfId="3" applyNumberFormat="1" applyFont="1" applyFill="1" applyBorder="1" applyAlignment="1">
      <alignment horizontal="right" vertical="center" shrinkToFit="1"/>
    </xf>
    <xf numFmtId="41" fontId="55" fillId="3" borderId="0" xfId="3" applyNumberFormat="1" applyFont="1" applyFill="1" applyAlignment="1">
      <alignment vertical="center"/>
    </xf>
    <xf numFmtId="176" fontId="55" fillId="3" borderId="0" xfId="0" applyNumberFormat="1" applyFont="1" applyFill="1" applyAlignment="1">
      <alignment horizontal="center" vertical="center"/>
    </xf>
    <xf numFmtId="196" fontId="55" fillId="3" borderId="0" xfId="0" applyNumberFormat="1" applyFont="1" applyFill="1" applyAlignment="1">
      <alignment vertical="center"/>
    </xf>
    <xf numFmtId="196" fontId="55" fillId="3" borderId="0" xfId="0" applyNumberFormat="1" applyFont="1" applyFill="1" applyAlignment="1">
      <alignment horizontal="center" vertical="center"/>
    </xf>
    <xf numFmtId="0" fontId="67" fillId="3" borderId="42" xfId="0" applyNumberFormat="1" applyFont="1" applyFill="1" applyBorder="1" applyAlignment="1">
      <alignment vertical="center"/>
    </xf>
    <xf numFmtId="0" fontId="65" fillId="3" borderId="42" xfId="0" applyNumberFormat="1" applyFont="1" applyFill="1" applyBorder="1" applyAlignment="1">
      <alignment horizontal="center" vertical="center"/>
    </xf>
    <xf numFmtId="41" fontId="69" fillId="3" borderId="40" xfId="3" applyNumberFormat="1" applyFont="1" applyFill="1" applyBorder="1" applyAlignment="1">
      <alignment horizontal="right" vertical="center"/>
    </xf>
    <xf numFmtId="180" fontId="70" fillId="3" borderId="48" xfId="0" applyNumberFormat="1" applyFont="1" applyFill="1" applyBorder="1" applyAlignment="1">
      <alignment horizontal="left" vertical="center"/>
    </xf>
    <xf numFmtId="41" fontId="66" fillId="3" borderId="0" xfId="0" applyNumberFormat="1" applyFont="1" applyFill="1" applyAlignment="1">
      <alignment horizontal="center" vertical="center"/>
    </xf>
    <xf numFmtId="41" fontId="66" fillId="3" borderId="0" xfId="3" applyNumberFormat="1" applyFont="1" applyFill="1" applyAlignment="1">
      <alignment horizontal="center" vertical="center"/>
    </xf>
    <xf numFmtId="0" fontId="68" fillId="3" borderId="0" xfId="0" applyNumberFormat="1" applyFont="1" applyFill="1" applyAlignment="1">
      <alignment vertical="center"/>
    </xf>
    <xf numFmtId="41" fontId="68" fillId="3" borderId="0" xfId="0" applyNumberFormat="1" applyFont="1" applyFill="1" applyAlignment="1">
      <alignment vertical="center"/>
    </xf>
    <xf numFmtId="0" fontId="57" fillId="0" borderId="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41" fontId="71" fillId="0" borderId="0" xfId="1" applyNumberFormat="1" applyFont="1" applyFill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41" fontId="7" fillId="0" borderId="0" xfId="3" applyNumberFormat="1" applyFont="1" applyBorder="1" applyAlignment="1">
      <alignment vertical="center"/>
    </xf>
    <xf numFmtId="41" fontId="7" fillId="0" borderId="0" xfId="3" applyNumberFormat="1" applyFont="1" applyBorder="1" applyAlignment="1">
      <alignment horizontal="center" vertical="center"/>
    </xf>
    <xf numFmtId="41" fontId="7" fillId="0" borderId="0" xfId="3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vertical="center"/>
    </xf>
    <xf numFmtId="0" fontId="54" fillId="0" borderId="10" xfId="0" applyNumberFormat="1" applyFont="1" applyBorder="1" applyAlignment="1">
      <alignment horizontal="center" vertical="center" wrapText="1"/>
    </xf>
    <xf numFmtId="41" fontId="11" fillId="0" borderId="0" xfId="3" applyNumberFormat="1" applyFont="1"/>
    <xf numFmtId="0" fontId="11" fillId="0" borderId="0" xfId="0" applyNumberFormat="1" applyFont="1"/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41" fontId="11" fillId="0" borderId="16" xfId="3" applyNumberFormat="1" applyFont="1" applyBorder="1" applyAlignment="1" applyProtection="1">
      <alignment horizontal="center" vertical="center" wrapText="1"/>
      <protection locked="0"/>
    </xf>
    <xf numFmtId="209" fontId="11" fillId="0" borderId="3" xfId="0" applyNumberFormat="1" applyFont="1" applyBorder="1" applyAlignment="1" applyProtection="1">
      <alignment horizontal="right" vertical="center" wrapText="1"/>
      <protection locked="0"/>
    </xf>
    <xf numFmtId="176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 applyProtection="1">
      <alignment horizontal="right" vertical="center" wrapText="1"/>
      <protection locked="0"/>
    </xf>
    <xf numFmtId="209" fontId="7" fillId="0" borderId="3" xfId="0" applyNumberFormat="1" applyFont="1" applyBorder="1" applyAlignment="1" applyProtection="1">
      <alignment horizontal="right" vertical="center" wrapText="1"/>
      <protection locked="0"/>
    </xf>
    <xf numFmtId="176" fontId="7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3" xfId="0" applyNumberFormat="1" applyFont="1" applyBorder="1" applyAlignment="1" applyProtection="1">
      <alignment horizontal="right" vertical="center" wrapText="1"/>
      <protection locked="0"/>
    </xf>
    <xf numFmtId="41" fontId="11" fillId="0" borderId="3" xfId="3" applyNumberFormat="1" applyFont="1" applyBorder="1" applyAlignment="1" applyProtection="1">
      <alignment horizontal="center" vertical="center" wrapText="1"/>
      <protection locked="0"/>
    </xf>
    <xf numFmtId="41" fontId="11" fillId="0" borderId="0" xfId="0" applyNumberFormat="1" applyFont="1"/>
    <xf numFmtId="0" fontId="11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41" fontId="11" fillId="0" borderId="0" xfId="3" applyNumberFormat="1" applyFont="1" applyAlignment="1">
      <alignment vertical="center"/>
    </xf>
    <xf numFmtId="209" fontId="22" fillId="0" borderId="43" xfId="0" applyNumberFormat="1" applyFont="1" applyBorder="1" applyAlignment="1" applyProtection="1">
      <alignment horizontal="right" vertical="center" wrapText="1"/>
      <protection locked="0"/>
    </xf>
    <xf numFmtId="176" fontId="22" fillId="0" borderId="43" xfId="0" applyNumberFormat="1" applyFont="1" applyBorder="1" applyAlignment="1" applyProtection="1">
      <alignment horizontal="right" vertical="center" wrapText="1"/>
      <protection locked="0"/>
    </xf>
    <xf numFmtId="176" fontId="22" fillId="0" borderId="49" xfId="0" applyNumberFormat="1" applyFont="1" applyBorder="1" applyAlignment="1">
      <alignment vertical="center"/>
    </xf>
    <xf numFmtId="209" fontId="22" fillId="0" borderId="3" xfId="0" applyNumberFormat="1" applyFont="1" applyBorder="1" applyAlignment="1" applyProtection="1">
      <alignment horizontal="right" vertical="center" wrapText="1"/>
      <protection locked="0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176" fontId="22" fillId="0" borderId="50" xfId="0" applyNumberFormat="1" applyFont="1" applyBorder="1" applyAlignment="1">
      <alignment vertical="center"/>
    </xf>
    <xf numFmtId="0" fontId="22" fillId="0" borderId="3" xfId="0" applyNumberFormat="1" applyFont="1" applyBorder="1" applyAlignment="1">
      <alignment vertical="center"/>
    </xf>
    <xf numFmtId="41" fontId="22" fillId="0" borderId="3" xfId="3" applyNumberFormat="1" applyFont="1" applyBorder="1" applyAlignment="1">
      <alignment vertical="center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195" fontId="1" fillId="4" borderId="0" xfId="0" applyNumberFormat="1" applyFont="1" applyFill="1" applyBorder="1" applyAlignment="1">
      <alignment horizontal="left" vertical="center"/>
    </xf>
    <xf numFmtId="41" fontId="29" fillId="5" borderId="51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0" fontId="72" fillId="0" borderId="3" xfId="0" applyNumberFormat="1" applyFont="1" applyBorder="1" applyAlignment="1" applyProtection="1">
      <alignment horizontal="center" vertical="center" wrapText="1"/>
      <protection locked="0"/>
    </xf>
    <xf numFmtId="209" fontId="72" fillId="0" borderId="3" xfId="0" applyNumberFormat="1" applyFont="1" applyBorder="1" applyAlignment="1" applyProtection="1">
      <alignment horizontal="right" vertical="center" wrapText="1"/>
      <protection locked="0"/>
    </xf>
    <xf numFmtId="176" fontId="72" fillId="0" borderId="3" xfId="0" applyNumberFormat="1" applyFont="1" applyBorder="1" applyAlignment="1" applyProtection="1">
      <alignment horizontal="right" vertical="center" wrapText="1"/>
      <protection locked="0"/>
    </xf>
    <xf numFmtId="0" fontId="72" fillId="0" borderId="3" xfId="0" applyNumberFormat="1" applyFont="1" applyBorder="1" applyAlignment="1" applyProtection="1">
      <alignment horizontal="right" vertical="center" wrapText="1"/>
      <protection locked="0"/>
    </xf>
    <xf numFmtId="209" fontId="73" fillId="0" borderId="3" xfId="0" applyNumberFormat="1" applyFont="1" applyBorder="1" applyAlignment="1" applyProtection="1">
      <alignment horizontal="right" vertical="center" wrapText="1"/>
      <protection locked="0"/>
    </xf>
    <xf numFmtId="176" fontId="73" fillId="0" borderId="3" xfId="0" applyNumberFormat="1" applyFont="1" applyBorder="1" applyAlignment="1" applyProtection="1">
      <alignment horizontal="right" vertical="center" wrapText="1"/>
      <protection locked="0"/>
    </xf>
    <xf numFmtId="0" fontId="73" fillId="0" borderId="3" xfId="0" applyNumberFormat="1" applyFont="1" applyBorder="1" applyAlignment="1" applyProtection="1">
      <alignment horizontal="right" vertical="center" wrapText="1"/>
      <protection locked="0"/>
    </xf>
    <xf numFmtId="0" fontId="22" fillId="0" borderId="16" xfId="0" applyNumberFormat="1" applyFont="1" applyBorder="1" applyAlignment="1" applyProtection="1">
      <alignment horizontal="center" vertical="center" wrapText="1"/>
      <protection locked="0"/>
    </xf>
    <xf numFmtId="41" fontId="55" fillId="3" borderId="0" xfId="3" applyNumberFormat="1" applyFont="1" applyFill="1" applyAlignment="1">
      <alignment horizontal="center" vertical="center"/>
    </xf>
    <xf numFmtId="41" fontId="65" fillId="3" borderId="12" xfId="3" applyNumberFormat="1" applyFont="1" applyFill="1" applyBorder="1" applyAlignment="1">
      <alignment horizontal="center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176" fontId="22" fillId="0" borderId="43" xfId="0" applyNumberFormat="1" applyFont="1" applyBorder="1" applyAlignment="1" applyProtection="1">
      <alignment horizontal="right" vertical="center" wrapText="1"/>
      <protection locked="0"/>
    </xf>
    <xf numFmtId="41" fontId="64" fillId="3" borderId="52" xfId="3" applyNumberFormat="1" applyFont="1" applyFill="1" applyBorder="1" applyAlignment="1">
      <alignment horizontal="center" vertical="center"/>
    </xf>
    <xf numFmtId="41" fontId="64" fillId="3" borderId="53" xfId="3" applyNumberFormat="1" applyFont="1" applyFill="1" applyBorder="1" applyAlignment="1">
      <alignment horizontal="center" vertical="center"/>
    </xf>
    <xf numFmtId="41" fontId="65" fillId="3" borderId="52" xfId="3" applyNumberFormat="1" applyFont="1" applyFill="1" applyBorder="1" applyAlignment="1">
      <alignment horizontal="center" vertical="center"/>
    </xf>
    <xf numFmtId="41" fontId="65" fillId="3" borderId="53" xfId="3" applyNumberFormat="1" applyFont="1" applyFill="1" applyBorder="1" applyAlignment="1">
      <alignment horizontal="center" vertical="center"/>
    </xf>
    <xf numFmtId="41" fontId="65" fillId="3" borderId="54" xfId="3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left" vertical="center" indent="1"/>
    </xf>
    <xf numFmtId="41" fontId="11" fillId="0" borderId="55" xfId="3" applyNumberFormat="1" applyFont="1" applyFill="1" applyBorder="1" applyAlignment="1">
      <alignment horizontal="right" vertical="center"/>
    </xf>
    <xf numFmtId="41" fontId="11" fillId="0" borderId="57" xfId="3" applyNumberFormat="1" applyFont="1" applyFill="1" applyBorder="1" applyAlignment="1">
      <alignment horizontal="right" vertical="center"/>
    </xf>
    <xf numFmtId="0" fontId="54" fillId="0" borderId="37" xfId="0" applyNumberFormat="1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center" vertical="center"/>
    </xf>
    <xf numFmtId="176" fontId="73" fillId="0" borderId="3" xfId="0" applyNumberFormat="1" applyFont="1" applyBorder="1" applyAlignment="1" applyProtection="1">
      <alignment horizontal="right" vertical="center" wrapText="1"/>
      <protection locked="0"/>
    </xf>
    <xf numFmtId="176" fontId="72" fillId="0" borderId="3" xfId="0" applyNumberFormat="1" applyFont="1" applyBorder="1" applyAlignment="1" applyProtection="1">
      <alignment horizontal="right" vertical="center" wrapText="1"/>
      <protection locked="0"/>
    </xf>
    <xf numFmtId="0" fontId="72" fillId="0" borderId="3" xfId="0" applyNumberFormat="1" applyFont="1" applyBorder="1" applyAlignment="1" applyProtection="1">
      <alignment horizontal="center" vertical="center" wrapText="1"/>
      <protection locked="0"/>
    </xf>
    <xf numFmtId="209" fontId="74" fillId="0" borderId="31" xfId="0" applyNumberFormat="1" applyFont="1" applyBorder="1" applyAlignment="1" applyProtection="1">
      <alignment horizontal="right" vertical="center" wrapText="1"/>
      <protection locked="0"/>
    </xf>
    <xf numFmtId="176" fontId="74" fillId="0" borderId="31" xfId="0" applyNumberFormat="1" applyFont="1" applyBorder="1" applyAlignment="1" applyProtection="1">
      <alignment horizontal="right" vertical="center" wrapText="1"/>
      <protection locked="0"/>
    </xf>
    <xf numFmtId="41" fontId="74" fillId="0" borderId="31" xfId="3" applyNumberFormat="1" applyFont="1" applyBorder="1" applyAlignment="1">
      <alignment vertical="center"/>
    </xf>
    <xf numFmtId="176" fontId="74" fillId="0" borderId="58" xfId="0" applyNumberFormat="1" applyFont="1" applyBorder="1" applyAlignment="1">
      <alignment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vertical="center"/>
    </xf>
    <xf numFmtId="0" fontId="11" fillId="0" borderId="60" xfId="0" applyNumberFormat="1" applyFont="1" applyBorder="1" applyAlignment="1">
      <alignment vertical="center"/>
    </xf>
    <xf numFmtId="0" fontId="11" fillId="0" borderId="4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61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41" fontId="11" fillId="0" borderId="49" xfId="3" applyNumberFormat="1" applyFont="1" applyBorder="1" applyAlignment="1">
      <alignment vertical="center"/>
    </xf>
    <xf numFmtId="41" fontId="11" fillId="0" borderId="50" xfId="3" applyNumberFormat="1" applyFont="1" applyBorder="1" applyAlignment="1">
      <alignment vertical="center"/>
    </xf>
    <xf numFmtId="41" fontId="11" fillId="0" borderId="65" xfId="3" applyNumberFormat="1" applyFont="1" applyBorder="1" applyAlignment="1">
      <alignment vertical="center"/>
    </xf>
    <xf numFmtId="41" fontId="11" fillId="0" borderId="60" xfId="3" applyNumberFormat="1" applyFont="1" applyBorder="1" applyAlignment="1">
      <alignment vertical="center"/>
    </xf>
    <xf numFmtId="41" fontId="11" fillId="0" borderId="43" xfId="3" applyNumberFormat="1" applyFont="1" applyBorder="1" applyAlignment="1">
      <alignment vertical="center"/>
    </xf>
    <xf numFmtId="41" fontId="11" fillId="0" borderId="3" xfId="3" applyNumberFormat="1" applyFont="1" applyBorder="1" applyAlignment="1">
      <alignment vertical="center"/>
    </xf>
    <xf numFmtId="41" fontId="11" fillId="0" borderId="11" xfId="3" applyNumberFormat="1" applyFont="1" applyBorder="1" applyAlignment="1">
      <alignment vertical="center"/>
    </xf>
    <xf numFmtId="41" fontId="11" fillId="0" borderId="66" xfId="3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0" fontId="11" fillId="0" borderId="59" xfId="0" applyNumberFormat="1" applyFont="1" applyBorder="1" applyAlignment="1">
      <alignment horizontal="center" vertical="center"/>
    </xf>
    <xf numFmtId="41" fontId="0" fillId="0" borderId="14" xfId="3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22" xfId="0" applyNumberFormat="1" applyFont="1" applyBorder="1" applyAlignment="1">
      <alignment vertical="center"/>
    </xf>
    <xf numFmtId="0" fontId="11" fillId="0" borderId="68" xfId="0" applyNumberFormat="1" applyFont="1" applyBorder="1" applyAlignment="1">
      <alignment vertical="center"/>
    </xf>
    <xf numFmtId="0" fontId="11" fillId="0" borderId="59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69" xfId="0" applyNumberFormat="1" applyFont="1" applyBorder="1" applyAlignment="1">
      <alignment horizontal="center"/>
    </xf>
    <xf numFmtId="0" fontId="11" fillId="0" borderId="70" xfId="0" applyNumberFormat="1" applyFont="1" applyBorder="1" applyAlignment="1">
      <alignment horizontal="center"/>
    </xf>
    <xf numFmtId="0" fontId="11" fillId="0" borderId="71" xfId="0" applyNumberFormat="1" applyFont="1" applyBorder="1" applyAlignment="1">
      <alignment horizontal="center"/>
    </xf>
    <xf numFmtId="207" fontId="11" fillId="0" borderId="72" xfId="0" applyNumberFormat="1" applyFont="1" applyBorder="1" applyAlignment="1">
      <alignment horizontal="center"/>
    </xf>
    <xf numFmtId="0" fontId="11" fillId="0" borderId="73" xfId="0" applyNumberFormat="1" applyFont="1" applyBorder="1" applyAlignment="1">
      <alignment horizontal="center"/>
    </xf>
    <xf numFmtId="0" fontId="12" fillId="0" borderId="74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 vertical="center"/>
    </xf>
    <xf numFmtId="0" fontId="3" fillId="0" borderId="75" xfId="0" applyNumberFormat="1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70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75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41" fontId="26" fillId="5" borderId="0" xfId="0" applyNumberFormat="1" applyFont="1" applyFill="1" applyBorder="1" applyAlignment="1">
      <alignment horizontal="left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41" fontId="0" fillId="0" borderId="0" xfId="0" applyNumberFormat="1"/>
    <xf numFmtId="0" fontId="5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/>
    </xf>
    <xf numFmtId="41" fontId="11" fillId="0" borderId="55" xfId="3" applyNumberFormat="1" applyFont="1" applyFill="1" applyBorder="1" applyAlignment="1">
      <alignment horizontal="center" vertical="center"/>
    </xf>
    <xf numFmtId="41" fontId="11" fillId="0" borderId="57" xfId="3" applyNumberFormat="1" applyFont="1" applyFill="1" applyBorder="1" applyAlignment="1">
      <alignment horizontal="center" vertical="center"/>
    </xf>
    <xf numFmtId="176" fontId="3" fillId="0" borderId="175" xfId="0" applyNumberFormat="1" applyFont="1" applyBorder="1" applyAlignment="1">
      <alignment horizontal="right" vertical="center" wrapText="1"/>
    </xf>
    <xf numFmtId="41" fontId="3" fillId="0" borderId="180" xfId="3" applyNumberFormat="1" applyFont="1" applyFill="1" applyBorder="1" applyAlignment="1">
      <alignment horizontal="center" vertical="center"/>
    </xf>
    <xf numFmtId="41" fontId="17" fillId="0" borderId="170" xfId="3" applyNumberFormat="1" applyFont="1" applyBorder="1" applyAlignment="1">
      <alignment vertical="center"/>
    </xf>
    <xf numFmtId="41" fontId="22" fillId="0" borderId="168" xfId="3" applyNumberFormat="1" applyFont="1" applyBorder="1" applyAlignment="1">
      <alignment horizontal="center" vertical="center"/>
    </xf>
    <xf numFmtId="41" fontId="17" fillId="0" borderId="171" xfId="3" applyNumberFormat="1" applyFont="1" applyBorder="1" applyAlignment="1">
      <alignment horizontal="right" vertical="center"/>
    </xf>
    <xf numFmtId="0" fontId="21" fillId="0" borderId="183" xfId="0" applyNumberFormat="1" applyFont="1" applyBorder="1" applyAlignment="1">
      <alignment horizontal="center" vertical="center"/>
    </xf>
    <xf numFmtId="41" fontId="17" fillId="0" borderId="159" xfId="3" applyNumberFormat="1" applyFont="1" applyBorder="1" applyAlignment="1">
      <alignment vertical="center"/>
    </xf>
    <xf numFmtId="41" fontId="22" fillId="0" borderId="161" xfId="3" applyNumberFormat="1" applyFont="1" applyBorder="1" applyAlignment="1">
      <alignment horizontal="center" vertical="center"/>
    </xf>
    <xf numFmtId="41" fontId="17" fillId="0" borderId="158" xfId="3" applyNumberFormat="1" applyFont="1" applyBorder="1" applyAlignment="1">
      <alignment horizontal="right" vertical="center"/>
    </xf>
    <xf numFmtId="0" fontId="54" fillId="0" borderId="184" xfId="0" applyNumberFormat="1" applyFont="1" applyBorder="1" applyAlignment="1">
      <alignment horizontal="center" vertical="center"/>
    </xf>
    <xf numFmtId="41" fontId="65" fillId="3" borderId="111" xfId="3" applyNumberFormat="1" applyFont="1" applyFill="1" applyBorder="1" applyAlignment="1">
      <alignment horizontal="center"/>
    </xf>
    <xf numFmtId="41" fontId="64" fillId="3" borderId="5" xfId="3" applyNumberFormat="1" applyFont="1" applyFill="1" applyBorder="1" applyAlignment="1">
      <alignment horizontal="center" vertical="center"/>
    </xf>
    <xf numFmtId="0" fontId="64" fillId="3" borderId="67" xfId="0" applyNumberFormat="1" applyFont="1" applyFill="1" applyBorder="1" applyAlignment="1">
      <alignment horizontal="left" vertical="center"/>
    </xf>
    <xf numFmtId="0" fontId="64" fillId="3" borderId="2" xfId="0" applyNumberFormat="1" applyFont="1" applyFill="1" applyBorder="1" applyAlignment="1">
      <alignment horizontal="center" vertical="center"/>
    </xf>
    <xf numFmtId="185" fontId="64" fillId="3" borderId="67" xfId="3" applyNumberFormat="1" applyFont="1" applyFill="1" applyBorder="1" applyAlignment="1">
      <alignment horizontal="left" vertical="center"/>
    </xf>
    <xf numFmtId="185" fontId="64" fillId="3" borderId="2" xfId="3" applyNumberFormat="1" applyFont="1" applyFill="1" applyBorder="1" applyAlignment="1">
      <alignment horizontal="right" vertical="center"/>
    </xf>
    <xf numFmtId="185" fontId="64" fillId="3" borderId="7" xfId="3" applyNumberFormat="1" applyFont="1" applyFill="1" applyBorder="1" applyAlignment="1">
      <alignment horizontal="right" vertical="center"/>
    </xf>
    <xf numFmtId="176" fontId="64" fillId="3" borderId="5" xfId="3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208" fontId="11" fillId="0" borderId="9" xfId="0" applyNumberFormat="1" applyFont="1" applyFill="1" applyBorder="1" applyAlignment="1" applyProtection="1">
      <alignment vertical="center" wrapText="1"/>
    </xf>
    <xf numFmtId="208" fontId="11" fillId="0" borderId="191" xfId="0" applyNumberFormat="1" applyFont="1" applyFill="1" applyBorder="1" applyAlignment="1" applyProtection="1">
      <alignment vertical="center" wrapText="1"/>
    </xf>
    <xf numFmtId="208" fontId="11" fillId="0" borderId="25" xfId="0" applyNumberFormat="1" applyFont="1" applyFill="1" applyBorder="1" applyAlignment="1" applyProtection="1">
      <alignment vertical="center" wrapText="1"/>
    </xf>
    <xf numFmtId="208" fontId="12" fillId="0" borderId="186" xfId="0" applyNumberFormat="1" applyFont="1" applyFill="1" applyBorder="1" applyAlignment="1" applyProtection="1">
      <alignment vertical="center" wrapText="1"/>
    </xf>
    <xf numFmtId="208" fontId="12" fillId="0" borderId="186" xfId="0" applyNumberFormat="1" applyFont="1" applyFill="1" applyBorder="1" applyAlignment="1" applyProtection="1">
      <alignment horizontal="center" vertical="center" wrapText="1"/>
    </xf>
    <xf numFmtId="0" fontId="4" fillId="0" borderId="195" xfId="0" applyNumberFormat="1" applyFont="1" applyFill="1" applyBorder="1" applyAlignment="1">
      <alignment horizontal="center" vertical="center"/>
    </xf>
    <xf numFmtId="0" fontId="25" fillId="7" borderId="0" xfId="0" applyNumberFormat="1" applyFont="1" applyFill="1" applyAlignment="1">
      <alignment horizontal="left" vertical="center"/>
    </xf>
    <xf numFmtId="207" fontId="11" fillId="0" borderId="61" xfId="0" applyNumberFormat="1" applyFont="1" applyBorder="1" applyAlignment="1">
      <alignment horizontal="center"/>
    </xf>
    <xf numFmtId="0" fontId="11" fillId="0" borderId="43" xfId="0" applyNumberFormat="1" applyFont="1" applyBorder="1" applyAlignment="1">
      <alignment horizontal="center"/>
    </xf>
    <xf numFmtId="0" fontId="12" fillId="0" borderId="49" xfId="0" applyNumberFormat="1" applyFont="1" applyBorder="1" applyAlignment="1">
      <alignment horizontal="center"/>
    </xf>
    <xf numFmtId="207" fontId="3" fillId="0" borderId="200" xfId="0" applyNumberFormat="1" applyFont="1" applyBorder="1" applyAlignment="1">
      <alignment horizontal="center"/>
    </xf>
    <xf numFmtId="0" fontId="3" fillId="0" borderId="201" xfId="0" applyNumberFormat="1" applyFont="1" applyBorder="1" applyAlignment="1">
      <alignment horizontal="center"/>
    </xf>
    <xf numFmtId="0" fontId="3" fillId="0" borderId="202" xfId="0" applyNumberFormat="1" applyFont="1" applyBorder="1" applyAlignment="1">
      <alignment horizontal="center"/>
    </xf>
    <xf numFmtId="208" fontId="12" fillId="0" borderId="185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1" fontId="52" fillId="0" borderId="0" xfId="3" applyNumberFormat="1" applyFont="1" applyFill="1" applyBorder="1" applyAlignment="1">
      <alignment vertical="center"/>
    </xf>
    <xf numFmtId="0" fontId="87" fillId="0" borderId="0" xfId="0" applyNumberFormat="1" applyFont="1" applyFill="1" applyAlignment="1">
      <alignment vertical="center"/>
    </xf>
    <xf numFmtId="0" fontId="119" fillId="0" borderId="0" xfId="0" applyNumberFormat="1" applyFont="1" applyFill="1" applyAlignment="1">
      <alignment horizontal="left" vertical="center"/>
    </xf>
    <xf numFmtId="0" fontId="120" fillId="0" borderId="0" xfId="0" applyNumberFormat="1" applyFont="1" applyFill="1" applyAlignment="1">
      <alignment horizontal="center" vertical="center"/>
    </xf>
    <xf numFmtId="178" fontId="119" fillId="0" borderId="0" xfId="5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horizontal="center" vertical="center"/>
    </xf>
    <xf numFmtId="41" fontId="87" fillId="0" borderId="0" xfId="3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left" vertical="center"/>
    </xf>
    <xf numFmtId="189" fontId="87" fillId="0" borderId="0" xfId="3" applyNumberFormat="1" applyFont="1" applyFill="1" applyBorder="1" applyAlignment="1">
      <alignment horizontal="center" vertical="center"/>
    </xf>
    <xf numFmtId="188" fontId="87" fillId="0" borderId="0" xfId="3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horizontal="center" vertical="center"/>
    </xf>
    <xf numFmtId="0" fontId="87" fillId="0" borderId="24" xfId="0" applyNumberFormat="1" applyFont="1" applyFill="1" applyBorder="1" applyAlignment="1">
      <alignment horizontal="center" vertical="center" shrinkToFit="1"/>
    </xf>
    <xf numFmtId="0" fontId="87" fillId="0" borderId="31" xfId="0" applyNumberFormat="1" applyFont="1" applyFill="1" applyBorder="1" applyAlignment="1">
      <alignment horizontal="center" vertical="center"/>
    </xf>
    <xf numFmtId="41" fontId="87" fillId="0" borderId="14" xfId="3" applyNumberFormat="1" applyFont="1" applyFill="1" applyBorder="1" applyAlignment="1">
      <alignment horizontal="center" vertical="center" shrinkToFit="1"/>
    </xf>
    <xf numFmtId="41" fontId="87" fillId="0" borderId="3" xfId="3" applyNumberFormat="1" applyFont="1" applyFill="1" applyBorder="1" applyAlignment="1">
      <alignment horizontal="center" vertical="center" shrinkToFit="1"/>
    </xf>
    <xf numFmtId="41" fontId="87" fillId="0" borderId="3" xfId="0" applyNumberFormat="1" applyFont="1" applyFill="1" applyBorder="1" applyAlignment="1">
      <alignment horizontal="center" vertical="center"/>
    </xf>
    <xf numFmtId="0" fontId="87" fillId="0" borderId="18" xfId="0" applyNumberFormat="1" applyFont="1" applyFill="1" applyBorder="1" applyAlignment="1">
      <alignment horizontal="center" vertical="center"/>
    </xf>
    <xf numFmtId="0" fontId="87" fillId="0" borderId="15" xfId="0" applyNumberFormat="1" applyFont="1" applyFill="1" applyBorder="1" applyAlignment="1">
      <alignment horizontal="center" vertical="center"/>
    </xf>
    <xf numFmtId="41" fontId="87" fillId="0" borderId="18" xfId="3" applyNumberFormat="1" applyFont="1" applyFill="1" applyBorder="1" applyAlignment="1">
      <alignment horizontal="center" vertical="center"/>
    </xf>
    <xf numFmtId="0" fontId="121" fillId="0" borderId="0" xfId="0" applyNumberFormat="1" applyFont="1"/>
    <xf numFmtId="0" fontId="54" fillId="0" borderId="111" xfId="0" applyNumberFormat="1" applyFont="1" applyBorder="1" applyAlignment="1">
      <alignment horizontal="center" vertical="center"/>
    </xf>
    <xf numFmtId="41" fontId="76" fillId="0" borderId="186" xfId="3" applyFont="1" applyBorder="1" applyAlignment="1">
      <alignment vertical="center"/>
    </xf>
    <xf numFmtId="41" fontId="17" fillId="0" borderId="51" xfId="3" applyNumberFormat="1" applyFont="1" applyBorder="1" applyAlignment="1">
      <alignment vertical="center"/>
    </xf>
    <xf numFmtId="41" fontId="22" fillId="0" borderId="32" xfId="3" applyNumberFormat="1" applyFont="1" applyBorder="1" applyAlignment="1">
      <alignment horizontal="center" vertical="center"/>
    </xf>
    <xf numFmtId="41" fontId="17" fillId="0" borderId="84" xfId="3" applyNumberFormat="1" applyFont="1" applyBorder="1" applyAlignment="1">
      <alignment horizontal="right" vertical="center"/>
    </xf>
    <xf numFmtId="41" fontId="17" fillId="0" borderId="205" xfId="3" applyNumberFormat="1" applyFont="1" applyBorder="1" applyAlignment="1">
      <alignment vertical="center"/>
    </xf>
    <xf numFmtId="41" fontId="22" fillId="0" borderId="206" xfId="3" applyNumberFormat="1" applyFont="1" applyBorder="1" applyAlignment="1">
      <alignment horizontal="center" vertical="center"/>
    </xf>
    <xf numFmtId="41" fontId="17" fillId="0" borderId="179" xfId="3" applyNumberFormat="1" applyFont="1" applyBorder="1" applyAlignment="1">
      <alignment horizontal="right" vertical="center"/>
    </xf>
    <xf numFmtId="0" fontId="54" fillId="0" borderId="204" xfId="0" applyNumberFormat="1" applyFont="1" applyBorder="1" applyAlignment="1">
      <alignment horizontal="center" vertical="center"/>
    </xf>
    <xf numFmtId="41" fontId="117" fillId="0" borderId="0" xfId="3"/>
    <xf numFmtId="0" fontId="3" fillId="0" borderId="159" xfId="0" applyNumberFormat="1" applyFont="1" applyBorder="1" applyAlignment="1">
      <alignment vertical="center"/>
    </xf>
    <xf numFmtId="41" fontId="117" fillId="0" borderId="159" xfId="3" applyBorder="1"/>
    <xf numFmtId="41" fontId="3" fillId="0" borderId="159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0" fontId="21" fillId="0" borderId="183" xfId="0" applyNumberFormat="1" applyFont="1" applyBorder="1" applyAlignment="1">
      <alignment horizontal="left" vertical="center" wrapText="1"/>
    </xf>
    <xf numFmtId="0" fontId="21" fillId="0" borderId="184" xfId="0" applyNumberFormat="1" applyFont="1" applyBorder="1" applyAlignment="1">
      <alignment horizontal="left" vertical="center" wrapText="1"/>
    </xf>
    <xf numFmtId="0" fontId="54" fillId="0" borderId="111" xfId="0" applyNumberFormat="1" applyFont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0" fontId="60" fillId="7" borderId="0" xfId="0" applyNumberFormat="1" applyFont="1" applyFill="1" applyAlignment="1">
      <alignment horizontal="left" vertical="center"/>
    </xf>
    <xf numFmtId="0" fontId="78" fillId="0" borderId="184" xfId="0" applyNumberFormat="1" applyFont="1" applyBorder="1" applyAlignment="1">
      <alignment horizontal="left" vertical="center" wrapText="1"/>
    </xf>
    <xf numFmtId="0" fontId="78" fillId="0" borderId="183" xfId="0" applyNumberFormat="1" applyFont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07" fontId="11" fillId="8" borderId="61" xfId="0" applyNumberFormat="1" applyFont="1" applyFill="1" applyBorder="1" applyAlignment="1">
      <alignment horizontal="center"/>
    </xf>
    <xf numFmtId="0" fontId="11" fillId="8" borderId="43" xfId="0" applyNumberFormat="1" applyFont="1" applyFill="1" applyBorder="1" applyAlignment="1">
      <alignment horizontal="center"/>
    </xf>
    <xf numFmtId="0" fontId="12" fillId="8" borderId="49" xfId="0" applyNumberFormat="1" applyFont="1" applyFill="1" applyBorder="1" applyAlignment="1">
      <alignment horizontal="center"/>
    </xf>
    <xf numFmtId="0" fontId="54" fillId="0" borderId="111" xfId="0" applyNumberFormat="1" applyFont="1" applyBorder="1" applyAlignment="1">
      <alignment horizontal="center" vertical="center"/>
    </xf>
    <xf numFmtId="0" fontId="31" fillId="0" borderId="183" xfId="0" applyNumberFormat="1" applyFont="1" applyBorder="1" applyAlignment="1">
      <alignment horizontal="center" vertical="center" wrapText="1"/>
    </xf>
    <xf numFmtId="0" fontId="25" fillId="7" borderId="0" xfId="0" applyNumberFormat="1" applyFont="1" applyFill="1" applyAlignment="1">
      <alignment vertical="center"/>
    </xf>
    <xf numFmtId="0" fontId="54" fillId="0" borderId="111" xfId="0" applyNumberFormat="1" applyFont="1" applyBorder="1" applyAlignment="1">
      <alignment horizontal="center" vertical="center"/>
    </xf>
    <xf numFmtId="0" fontId="78" fillId="0" borderId="184" xfId="0" applyNumberFormat="1" applyFont="1" applyBorder="1" applyAlignment="1">
      <alignment horizontal="center" vertical="center" wrapText="1"/>
    </xf>
    <xf numFmtId="0" fontId="54" fillId="0" borderId="111" xfId="0" applyNumberFormat="1" applyFont="1" applyBorder="1" applyAlignment="1">
      <alignment horizontal="center" vertical="center"/>
    </xf>
    <xf numFmtId="41" fontId="117" fillId="5" borderId="14" xfId="3" applyNumberFormat="1" applyFont="1" applyFill="1" applyBorder="1" applyAlignment="1">
      <alignment horizontal="center"/>
    </xf>
    <xf numFmtId="208" fontId="12" fillId="0" borderId="214" xfId="0" applyNumberFormat="1" applyFont="1" applyFill="1" applyBorder="1" applyAlignment="1" applyProtection="1">
      <alignment vertical="center" wrapText="1"/>
    </xf>
    <xf numFmtId="208" fontId="12" fillId="0" borderId="214" xfId="0" applyNumberFormat="1" applyFont="1" applyFill="1" applyBorder="1" applyAlignment="1" applyProtection="1">
      <alignment horizontal="center" vertical="center" wrapText="1"/>
    </xf>
    <xf numFmtId="41" fontId="76" fillId="0" borderId="214" xfId="3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2" fillId="0" borderId="69" xfId="0" applyNumberFormat="1" applyFont="1" applyBorder="1" applyAlignment="1">
      <alignment horizontal="center"/>
    </xf>
    <xf numFmtId="0" fontId="22" fillId="0" borderId="70" xfId="0" applyNumberFormat="1" applyFont="1" applyBorder="1" applyAlignment="1">
      <alignment horizontal="center"/>
    </xf>
    <xf numFmtId="0" fontId="22" fillId="0" borderId="71" xfId="0" applyNumberFormat="1" applyFont="1" applyBorder="1" applyAlignment="1">
      <alignment horizontal="center"/>
    </xf>
    <xf numFmtId="207" fontId="22" fillId="8" borderId="61" xfId="0" applyNumberFormat="1" applyFont="1" applyFill="1" applyBorder="1" applyAlignment="1">
      <alignment horizontal="center"/>
    </xf>
    <xf numFmtId="0" fontId="22" fillId="8" borderId="43" xfId="0" applyNumberFormat="1" applyFont="1" applyFill="1" applyBorder="1" applyAlignment="1">
      <alignment horizontal="center"/>
    </xf>
    <xf numFmtId="0" fontId="22" fillId="8" borderId="49" xfId="0" applyNumberFormat="1" applyFont="1" applyFill="1" applyBorder="1" applyAlignment="1">
      <alignment horizontal="center"/>
    </xf>
    <xf numFmtId="207" fontId="22" fillId="0" borderId="200" xfId="0" applyNumberFormat="1" applyFont="1" applyBorder="1" applyAlignment="1">
      <alignment horizontal="center"/>
    </xf>
    <xf numFmtId="0" fontId="22" fillId="0" borderId="201" xfId="0" applyNumberFormat="1" applyFont="1" applyBorder="1" applyAlignment="1">
      <alignment horizontal="center"/>
    </xf>
    <xf numFmtId="0" fontId="22" fillId="0" borderId="202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207" fontId="22" fillId="0" borderId="217" xfId="0" applyNumberFormat="1" applyFont="1" applyBorder="1" applyAlignment="1">
      <alignment horizontal="center"/>
    </xf>
    <xf numFmtId="0" fontId="22" fillId="0" borderId="159" xfId="0" applyNumberFormat="1" applyFont="1" applyBorder="1" applyAlignment="1">
      <alignment horizontal="center"/>
    </xf>
    <xf numFmtId="0" fontId="22" fillId="0" borderId="160" xfId="0" applyNumberFormat="1" applyFont="1" applyBorder="1" applyAlignment="1">
      <alignment horizontal="center"/>
    </xf>
    <xf numFmtId="41" fontId="124" fillId="9" borderId="0" xfId="3" applyNumberFormat="1" applyFont="1" applyFill="1" applyBorder="1" applyAlignment="1">
      <alignment horizontal="center" vertical="center"/>
    </xf>
    <xf numFmtId="207" fontId="22" fillId="0" borderId="222" xfId="0" applyNumberFormat="1" applyFont="1" applyBorder="1" applyAlignment="1">
      <alignment horizontal="center"/>
    </xf>
    <xf numFmtId="0" fontId="22" fillId="0" borderId="223" xfId="0" applyNumberFormat="1" applyFont="1" applyBorder="1" applyAlignment="1">
      <alignment horizontal="center"/>
    </xf>
    <xf numFmtId="0" fontId="22" fillId="0" borderId="22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08" fontId="11" fillId="0" borderId="213" xfId="0" applyNumberFormat="1" applyFont="1" applyFill="1" applyBorder="1" applyAlignment="1" applyProtection="1">
      <alignment vertical="center" wrapText="1"/>
    </xf>
    <xf numFmtId="0" fontId="126" fillId="7" borderId="0" xfId="0" applyNumberFormat="1" applyFont="1" applyFill="1" applyBorder="1" applyAlignment="1">
      <alignment horizontal="center" vertical="center"/>
    </xf>
    <xf numFmtId="41" fontId="117" fillId="0" borderId="0" xfId="0" applyNumberFormat="1" applyFont="1"/>
    <xf numFmtId="0" fontId="80" fillId="0" borderId="0" xfId="0" applyNumberFormat="1" applyFont="1" applyFill="1" applyAlignment="1">
      <alignment horizontal="center" vertical="center"/>
    </xf>
    <xf numFmtId="0" fontId="8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82" fillId="0" borderId="0" xfId="0" applyNumberFormat="1" applyFont="1" applyAlignment="1">
      <alignment horizontal="center"/>
    </xf>
    <xf numFmtId="0" fontId="83" fillId="0" borderId="0" xfId="0" applyNumberFormat="1" applyFont="1" applyAlignment="1">
      <alignment horizontal="center" vertical="center"/>
    </xf>
    <xf numFmtId="0" fontId="84" fillId="0" borderId="0" xfId="0" applyNumberFormat="1" applyFont="1" applyAlignment="1">
      <alignment horizontal="center" vertical="center"/>
    </xf>
    <xf numFmtId="0" fontId="85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86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 wrapText="1"/>
    </xf>
    <xf numFmtId="0" fontId="1" fillId="0" borderId="19" xfId="0" applyNumberFormat="1" applyFont="1" applyFill="1" applyBorder="1" applyAlignment="1">
      <alignment horizontal="distributed" vertical="center" wrapText="1"/>
    </xf>
    <xf numFmtId="0" fontId="1" fillId="0" borderId="3" xfId="0" applyNumberFormat="1" applyFont="1" applyFill="1" applyBorder="1" applyAlignment="1">
      <alignment horizontal="distributed" vertical="center" wrapText="1"/>
    </xf>
    <xf numFmtId="0" fontId="32" fillId="0" borderId="15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horizontal="left" vertical="center" wrapText="1"/>
    </xf>
    <xf numFmtId="0" fontId="32" fillId="0" borderId="18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distributed" vertical="center" wrapText="1" shrinkToFit="1"/>
    </xf>
    <xf numFmtId="0" fontId="1" fillId="0" borderId="17" xfId="0" applyNumberFormat="1" applyFont="1" applyFill="1" applyBorder="1" applyAlignment="1">
      <alignment horizontal="distributed" vertical="center" wrapText="1" shrinkToFit="1"/>
    </xf>
    <xf numFmtId="0" fontId="1" fillId="0" borderId="18" xfId="0" applyNumberFormat="1" applyFont="1" applyFill="1" applyBorder="1" applyAlignment="1">
      <alignment horizontal="distributed" vertical="center" wrapText="1" shrinkToFit="1"/>
    </xf>
    <xf numFmtId="41" fontId="1" fillId="0" borderId="15" xfId="3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/>
    <xf numFmtId="0" fontId="1" fillId="0" borderId="18" xfId="0" applyNumberFormat="1" applyFont="1" applyFill="1" applyBorder="1" applyAlignment="1"/>
    <xf numFmtId="0" fontId="29" fillId="0" borderId="3" xfId="0" applyNumberFormat="1" applyFont="1" applyFill="1" applyBorder="1" applyAlignment="1">
      <alignment horizontal="distributed" vertical="center" wrapText="1"/>
    </xf>
    <xf numFmtId="41" fontId="1" fillId="0" borderId="15" xfId="3" applyNumberFormat="1" applyFont="1" applyFill="1" applyBorder="1" applyAlignment="1">
      <alignment horizontal="center" vertical="center" shrinkToFit="1"/>
    </xf>
    <xf numFmtId="0" fontId="1" fillId="0" borderId="17" xfId="0" applyNumberFormat="1" applyFont="1" applyBorder="1" applyAlignment="1"/>
    <xf numFmtId="0" fontId="1" fillId="0" borderId="18" xfId="0" applyNumberFormat="1" applyFont="1" applyBorder="1" applyAlignment="1"/>
    <xf numFmtId="0" fontId="1" fillId="0" borderId="1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left" vertical="center"/>
    </xf>
    <xf numFmtId="41" fontId="1" fillId="0" borderId="17" xfId="3" applyNumberFormat="1" applyFont="1" applyFill="1" applyBorder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41" fontId="1" fillId="5" borderId="15" xfId="3" applyNumberFormat="1" applyFont="1" applyFill="1" applyBorder="1" applyAlignment="1">
      <alignment horizontal="center" vertical="center"/>
    </xf>
    <xf numFmtId="41" fontId="1" fillId="5" borderId="17" xfId="3" applyNumberFormat="1" applyFont="1" applyFill="1" applyBorder="1" applyAlignment="1">
      <alignment horizontal="center" vertical="center"/>
    </xf>
    <xf numFmtId="41" fontId="1" fillId="5" borderId="18" xfId="3" applyNumberFormat="1" applyFont="1" applyFill="1" applyBorder="1" applyAlignment="1">
      <alignment horizontal="center" vertical="center"/>
    </xf>
    <xf numFmtId="193" fontId="25" fillId="0" borderId="0" xfId="5" applyNumberFormat="1" applyFont="1" applyFill="1" applyBorder="1" applyAlignment="1">
      <alignment horizontal="right" vertical="center"/>
    </xf>
    <xf numFmtId="0" fontId="32" fillId="0" borderId="15" xfId="0" applyNumberFormat="1" applyFont="1" applyFill="1" applyBorder="1" applyAlignment="1">
      <alignment horizontal="left" vertical="center" shrinkToFit="1"/>
    </xf>
    <xf numFmtId="0" fontId="32" fillId="0" borderId="17" xfId="0" applyNumberFormat="1" applyFont="1" applyFill="1" applyBorder="1" applyAlignment="1">
      <alignment horizontal="left" vertical="center" shrinkToFit="1"/>
    </xf>
    <xf numFmtId="0" fontId="32" fillId="0" borderId="18" xfId="0" applyNumberFormat="1" applyFont="1" applyFill="1" applyBorder="1" applyAlignment="1">
      <alignment horizontal="left" vertical="center" shrinkToFit="1"/>
    </xf>
    <xf numFmtId="0" fontId="1" fillId="0" borderId="15" xfId="0" applyNumberFormat="1" applyFont="1" applyFill="1" applyBorder="1" applyAlignment="1">
      <alignment horizontal="distributed" vertical="center" wrapText="1"/>
    </xf>
    <xf numFmtId="0" fontId="1" fillId="0" borderId="17" xfId="0" applyNumberFormat="1" applyFont="1" applyFill="1" applyBorder="1" applyAlignment="1">
      <alignment horizontal="distributed" vertical="center" wrapText="1"/>
    </xf>
    <xf numFmtId="0" fontId="1" fillId="0" borderId="18" xfId="0" applyNumberFormat="1" applyFont="1" applyFill="1" applyBorder="1" applyAlignment="1">
      <alignment horizontal="distributed" vertical="center" wrapText="1"/>
    </xf>
    <xf numFmtId="41" fontId="29" fillId="0" borderId="17" xfId="3" applyNumberFormat="1" applyFont="1" applyFill="1" applyBorder="1" applyAlignment="1">
      <alignment horizontal="center" vertical="center"/>
    </xf>
    <xf numFmtId="41" fontId="29" fillId="0" borderId="18" xfId="3" applyNumberFormat="1" applyFont="1" applyFill="1" applyBorder="1" applyAlignment="1">
      <alignment horizontal="center" vertical="center"/>
    </xf>
    <xf numFmtId="0" fontId="78" fillId="0" borderId="16" xfId="0" applyNumberFormat="1" applyFont="1" applyFill="1" applyBorder="1" applyAlignment="1">
      <alignment horizontal="distributed" vertical="center" textRotation="255" wrapText="1"/>
    </xf>
    <xf numFmtId="0" fontId="78" fillId="0" borderId="51" xfId="0" applyNumberFormat="1" applyFont="1" applyFill="1" applyBorder="1" applyAlignment="1">
      <alignment horizontal="distributed" vertical="center" textRotation="255" wrapText="1"/>
    </xf>
    <xf numFmtId="0" fontId="78" fillId="0" borderId="14" xfId="0" applyNumberFormat="1" applyFont="1" applyFill="1" applyBorder="1" applyAlignment="1">
      <alignment horizontal="distributed" vertical="center" textRotation="255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1" fontId="1" fillId="0" borderId="3" xfId="3" applyNumberFormat="1" applyFont="1" applyFill="1" applyBorder="1" applyAlignment="1">
      <alignment horizontal="center" vertical="center"/>
    </xf>
    <xf numFmtId="41" fontId="1" fillId="0" borderId="83" xfId="3" applyNumberFormat="1" applyFont="1" applyFill="1" applyBorder="1" applyAlignment="1">
      <alignment horizontal="center" vertical="center"/>
    </xf>
    <xf numFmtId="41" fontId="1" fillId="0" borderId="161" xfId="3" applyNumberFormat="1" applyFont="1" applyFill="1" applyBorder="1" applyAlignment="1">
      <alignment horizontal="center" vertical="center"/>
    </xf>
    <xf numFmtId="41" fontId="1" fillId="0" borderId="157" xfId="3" applyNumberFormat="1" applyFont="1" applyFill="1" applyBorder="1" applyAlignment="1">
      <alignment horizontal="center" vertical="center"/>
    </xf>
    <xf numFmtId="41" fontId="1" fillId="0" borderId="158" xfId="3" applyNumberFormat="1" applyFont="1" applyFill="1" applyBorder="1" applyAlignment="1">
      <alignment horizontal="center" vertical="center"/>
    </xf>
    <xf numFmtId="0" fontId="77" fillId="0" borderId="15" xfId="0" applyNumberFormat="1" applyFont="1" applyFill="1" applyBorder="1" applyAlignment="1">
      <alignment horizontal="center" vertical="center"/>
    </xf>
    <xf numFmtId="0" fontId="77" fillId="0" borderId="17" xfId="0" applyNumberFormat="1" applyFont="1" applyFill="1" applyBorder="1" applyAlignment="1">
      <alignment horizontal="center" vertical="center"/>
    </xf>
    <xf numFmtId="0" fontId="77" fillId="0" borderId="18" xfId="0" applyNumberFormat="1" applyFont="1" applyFill="1" applyBorder="1" applyAlignment="1">
      <alignment horizontal="center" vertical="center"/>
    </xf>
    <xf numFmtId="0" fontId="79" fillId="0" borderId="0" xfId="0" applyNumberFormat="1" applyFont="1" applyFill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81" xfId="0" applyNumberFormat="1" applyFont="1" applyFill="1" applyBorder="1" applyAlignment="1">
      <alignment horizontal="center" vertical="center"/>
    </xf>
    <xf numFmtId="0" fontId="1" fillId="0" borderId="82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36" xfId="0" quotePrefix="1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84" xfId="0" quotePrefix="1" applyNumberFormat="1" applyFont="1" applyFill="1" applyBorder="1" applyAlignment="1">
      <alignment horizontal="center" vertical="center" wrapText="1"/>
    </xf>
    <xf numFmtId="0" fontId="1" fillId="0" borderId="32" xfId="0" quotePrefix="1" applyNumberFormat="1" applyFont="1" applyFill="1" applyBorder="1" applyAlignment="1">
      <alignment horizontal="center" vertical="center" wrapText="1"/>
    </xf>
    <xf numFmtId="0" fontId="1" fillId="0" borderId="13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NumberFormat="1" applyFont="1" applyFill="1" applyBorder="1" applyAlignment="1">
      <alignment horizontal="center" vertical="center" wrapText="1"/>
    </xf>
    <xf numFmtId="0" fontId="1" fillId="0" borderId="161" xfId="0" quotePrefix="1" applyNumberFormat="1" applyFont="1" applyFill="1" applyBorder="1" applyAlignment="1">
      <alignment horizontal="left" vertical="center" wrapText="1"/>
    </xf>
    <xf numFmtId="0" fontId="1" fillId="0" borderId="157" xfId="0" quotePrefix="1" applyNumberFormat="1" applyFont="1" applyFill="1" applyBorder="1" applyAlignment="1">
      <alignment horizontal="left" vertical="center" wrapText="1"/>
    </xf>
    <xf numFmtId="0" fontId="1" fillId="0" borderId="158" xfId="0" quotePrefix="1" applyNumberFormat="1" applyFont="1" applyFill="1" applyBorder="1" applyAlignment="1">
      <alignment horizontal="left" vertical="center" wrapText="1"/>
    </xf>
    <xf numFmtId="0" fontId="29" fillId="0" borderId="13" xfId="0" applyNumberFormat="1" applyFont="1" applyFill="1" applyBorder="1" applyAlignment="1">
      <alignment horizontal="center" vertical="center" textRotation="255"/>
    </xf>
    <xf numFmtId="0" fontId="29" fillId="0" borderId="19" xfId="0" applyNumberFormat="1" applyFont="1" applyFill="1" applyBorder="1" applyAlignment="1">
      <alignment horizontal="center" vertical="center" textRotation="255"/>
    </xf>
    <xf numFmtId="0" fontId="29" fillId="0" borderId="23" xfId="0" applyNumberFormat="1" applyFont="1" applyFill="1" applyBorder="1" applyAlignment="1">
      <alignment horizontal="center" vertical="center" textRotation="255"/>
    </xf>
    <xf numFmtId="0" fontId="1" fillId="0" borderId="51" xfId="0" applyNumberFormat="1" applyFont="1" applyFill="1" applyBorder="1" applyAlignment="1">
      <alignment horizontal="center" vertical="center" textRotation="255"/>
    </xf>
    <xf numFmtId="0" fontId="1" fillId="0" borderId="14" xfId="0" applyNumberFormat="1" applyFont="1" applyFill="1" applyBorder="1" applyAlignment="1">
      <alignment horizontal="center" vertical="center" textRotation="255"/>
    </xf>
    <xf numFmtId="0" fontId="1" fillId="0" borderId="86" xfId="0" applyNumberFormat="1" applyFont="1" applyFill="1" applyBorder="1" applyAlignment="1">
      <alignment horizontal="center" vertical="center"/>
    </xf>
    <xf numFmtId="0" fontId="1" fillId="0" borderId="87" xfId="0" applyNumberFormat="1" applyFont="1" applyFill="1" applyBorder="1" applyAlignment="1">
      <alignment horizontal="center" vertical="center"/>
    </xf>
    <xf numFmtId="41" fontId="1" fillId="0" borderId="20" xfId="3" applyNumberFormat="1" applyFont="1" applyFill="1" applyBorder="1" applyAlignment="1">
      <alignment horizontal="center" vertical="center"/>
    </xf>
    <xf numFmtId="41" fontId="1" fillId="0" borderId="85" xfId="3" applyNumberFormat="1" applyFont="1" applyFill="1" applyBorder="1" applyAlignment="1">
      <alignment horizontal="center" vertical="center"/>
    </xf>
    <xf numFmtId="41" fontId="1" fillId="0" borderId="36" xfId="3" applyNumberFormat="1" applyFont="1" applyFill="1" applyBorder="1" applyAlignment="1">
      <alignment horizontal="center" vertical="center"/>
    </xf>
    <xf numFmtId="0" fontId="1" fillId="5" borderId="17" xfId="0" applyNumberFormat="1" applyFont="1" applyFill="1" applyBorder="1" applyAlignment="1"/>
    <xf numFmtId="0" fontId="1" fillId="5" borderId="18" xfId="0" applyNumberFormat="1" applyFont="1" applyFill="1" applyBorder="1" applyAlignment="1"/>
    <xf numFmtId="41" fontId="29" fillId="0" borderId="16" xfId="0" applyNumberFormat="1" applyFont="1" applyFill="1" applyBorder="1" applyAlignment="1">
      <alignment horizontal="center" vertical="center" wrapText="1" shrinkToFit="1"/>
    </xf>
    <xf numFmtId="41" fontId="29" fillId="0" borderId="51" xfId="0" applyNumberFormat="1" applyFont="1" applyFill="1" applyBorder="1" applyAlignment="1">
      <alignment horizontal="center" vertical="center" shrinkToFit="1"/>
    </xf>
    <xf numFmtId="41" fontId="29" fillId="0" borderId="14" xfId="0" applyNumberFormat="1" applyFont="1" applyFill="1" applyBorder="1" applyAlignment="1">
      <alignment horizontal="center" vertical="center" shrinkToFit="1"/>
    </xf>
    <xf numFmtId="194" fontId="1" fillId="5" borderId="24" xfId="0" applyNumberFormat="1" applyFont="1" applyFill="1" applyBorder="1" applyAlignment="1">
      <alignment horizontal="center" vertical="center"/>
    </xf>
    <xf numFmtId="194" fontId="1" fillId="5" borderId="81" xfId="0" applyNumberFormat="1" applyFont="1" applyFill="1" applyBorder="1" applyAlignment="1">
      <alignment horizontal="center" vertical="center"/>
    </xf>
    <xf numFmtId="194" fontId="1" fillId="5" borderId="82" xfId="0" applyNumberFormat="1" applyFont="1" applyFill="1" applyBorder="1" applyAlignment="1">
      <alignment horizontal="center" vertical="center"/>
    </xf>
    <xf numFmtId="41" fontId="1" fillId="0" borderId="13" xfId="3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/>
    <xf numFmtId="0" fontId="1" fillId="0" borderId="23" xfId="0" applyNumberFormat="1" applyFont="1" applyFill="1" applyBorder="1" applyAlignment="1"/>
    <xf numFmtId="41" fontId="1" fillId="0" borderId="14" xfId="3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3" xfId="0" applyNumberFormat="1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vertical="center" shrinkToFit="1"/>
    </xf>
    <xf numFmtId="0" fontId="1" fillId="0" borderId="17" xfId="0" applyNumberFormat="1" applyFont="1" applyFill="1" applyBorder="1" applyAlignment="1">
      <alignment vertical="center" shrinkToFit="1"/>
    </xf>
    <xf numFmtId="0" fontId="1" fillId="0" borderId="18" xfId="0" applyNumberFormat="1" applyFont="1" applyFill="1" applyBorder="1" applyAlignment="1">
      <alignment vertical="center" shrinkToFit="1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1" fillId="0" borderId="8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/>
    </xf>
    <xf numFmtId="176" fontId="1" fillId="0" borderId="3" xfId="3" applyNumberFormat="1" applyFont="1" applyFill="1" applyBorder="1" applyAlignment="1">
      <alignment horizontal="right" vertical="center" indent="2"/>
    </xf>
    <xf numFmtId="176" fontId="1" fillId="0" borderId="15" xfId="0" applyNumberFormat="1" applyFont="1" applyFill="1" applyBorder="1" applyAlignment="1">
      <alignment horizontal="right" vertical="center" indent="2"/>
    </xf>
    <xf numFmtId="176" fontId="1" fillId="0" borderId="17" xfId="0" applyNumberFormat="1" applyFont="1" applyFill="1" applyBorder="1" applyAlignment="1">
      <alignment horizontal="right" vertical="center" indent="2"/>
    </xf>
    <xf numFmtId="176" fontId="1" fillId="0" borderId="18" xfId="0" applyNumberFormat="1" applyFont="1" applyFill="1" applyBorder="1" applyAlignment="1">
      <alignment horizontal="right" vertical="center" indent="2"/>
    </xf>
    <xf numFmtId="0" fontId="30" fillId="0" borderId="0" xfId="0" applyNumberFormat="1" applyFont="1" applyFill="1" applyBorder="1" applyAlignment="1">
      <alignment horizontal="left" vertical="center"/>
    </xf>
    <xf numFmtId="186" fontId="1" fillId="0" borderId="14" xfId="0" applyNumberFormat="1" applyFont="1" applyFill="1" applyBorder="1" applyAlignment="1">
      <alignment horizontal="center" vertical="center"/>
    </xf>
    <xf numFmtId="190" fontId="1" fillId="0" borderId="14" xfId="3" applyNumberFormat="1" applyFont="1" applyFill="1" applyBorder="1" applyAlignment="1">
      <alignment horizontal="center" vertical="center"/>
    </xf>
    <xf numFmtId="190" fontId="1" fillId="0" borderId="3" xfId="3" applyNumberFormat="1" applyFont="1" applyFill="1" applyBorder="1" applyAlignment="1">
      <alignment horizontal="center" vertical="center"/>
    </xf>
    <xf numFmtId="176" fontId="1" fillId="0" borderId="43" xfId="3" applyNumberFormat="1" applyFont="1" applyFill="1" applyBorder="1" applyAlignment="1">
      <alignment horizontal="right" vertical="center" indent="2"/>
    </xf>
    <xf numFmtId="176" fontId="1" fillId="0" borderId="15" xfId="3" applyNumberFormat="1" applyFont="1" applyFill="1" applyBorder="1" applyAlignment="1">
      <alignment horizontal="right" vertical="center" indent="2"/>
    </xf>
    <xf numFmtId="176" fontId="1" fillId="0" borderId="17" xfId="3" applyNumberFormat="1" applyFont="1" applyFill="1" applyBorder="1" applyAlignment="1">
      <alignment horizontal="right" vertical="center" indent="2"/>
    </xf>
    <xf numFmtId="176" fontId="1" fillId="0" borderId="18" xfId="3" applyNumberFormat="1" applyFont="1" applyFill="1" applyBorder="1" applyAlignment="1">
      <alignment horizontal="right" vertical="center" indent="2"/>
    </xf>
    <xf numFmtId="41" fontId="32" fillId="0" borderId="13" xfId="0" applyNumberFormat="1" applyFont="1" applyFill="1" applyBorder="1" applyAlignment="1">
      <alignment horizontal="center" vertical="center"/>
    </xf>
    <xf numFmtId="41" fontId="32" fillId="0" borderId="23" xfId="0" applyNumberFormat="1" applyFont="1" applyFill="1" applyBorder="1" applyAlignment="1">
      <alignment horizontal="center" vertical="center"/>
    </xf>
    <xf numFmtId="186" fontId="1" fillId="0" borderId="3" xfId="0" applyNumberFormat="1" applyFont="1" applyFill="1" applyBorder="1" applyAlignment="1">
      <alignment horizontal="center" vertical="center"/>
    </xf>
    <xf numFmtId="41" fontId="32" fillId="0" borderId="15" xfId="0" applyNumberFormat="1" applyFont="1" applyFill="1" applyBorder="1" applyAlignment="1">
      <alignment horizontal="center" vertical="center"/>
    </xf>
    <xf numFmtId="41" fontId="32" fillId="0" borderId="18" xfId="0" applyNumberFormat="1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8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190" fontId="1" fillId="0" borderId="16" xfId="3" applyNumberFormat="1" applyFont="1" applyFill="1" applyBorder="1" applyAlignment="1">
      <alignment horizontal="center" vertical="center"/>
    </xf>
    <xf numFmtId="190" fontId="1" fillId="0" borderId="51" xfId="3" applyNumberFormat="1" applyFont="1" applyFill="1" applyBorder="1" applyAlignment="1">
      <alignment horizontal="center" vertical="center"/>
    </xf>
    <xf numFmtId="190" fontId="1" fillId="0" borderId="6" xfId="3" applyNumberFormat="1" applyFont="1" applyFill="1" applyBorder="1" applyAlignment="1">
      <alignment horizontal="center" vertical="center"/>
    </xf>
    <xf numFmtId="177" fontId="30" fillId="0" borderId="3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176" fontId="1" fillId="0" borderId="16" xfId="3" applyNumberFormat="1" applyFont="1" applyFill="1" applyBorder="1" applyAlignment="1">
      <alignment horizontal="right" vertical="center" indent="2"/>
    </xf>
    <xf numFmtId="176" fontId="1" fillId="0" borderId="21" xfId="3" applyNumberFormat="1" applyFont="1" applyFill="1" applyBorder="1" applyAlignment="1">
      <alignment horizontal="right" vertical="center" indent="2"/>
    </xf>
    <xf numFmtId="176" fontId="1" fillId="0" borderId="47" xfId="3" applyNumberFormat="1" applyFont="1" applyFill="1" applyBorder="1" applyAlignment="1">
      <alignment horizontal="right" vertical="center" indent="2"/>
    </xf>
    <xf numFmtId="176" fontId="1" fillId="0" borderId="22" xfId="3" applyNumberFormat="1" applyFont="1" applyFill="1" applyBorder="1" applyAlignment="1">
      <alignment horizontal="right" vertical="center" indent="2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91" fontId="1" fillId="0" borderId="0" xfId="3" applyNumberFormat="1" applyFont="1" applyFill="1" applyBorder="1" applyAlignment="1">
      <alignment horizontal="right" vertical="center"/>
    </xf>
    <xf numFmtId="187" fontId="1" fillId="0" borderId="0" xfId="3" applyNumberFormat="1" applyFont="1" applyFill="1" applyBorder="1" applyAlignment="1">
      <alignment horizontal="center" vertical="center" shrinkToFit="1"/>
    </xf>
    <xf numFmtId="177" fontId="1" fillId="0" borderId="0" xfId="3" applyNumberFormat="1" applyFont="1" applyFill="1" applyBorder="1" applyAlignment="1">
      <alignment horizontal="left" vertical="center"/>
    </xf>
    <xf numFmtId="191" fontId="1" fillId="0" borderId="19" xfId="3" applyNumberFormat="1" applyFont="1" applyFill="1" applyBorder="1" applyAlignment="1">
      <alignment horizontal="right" vertical="center"/>
    </xf>
    <xf numFmtId="187" fontId="1" fillId="0" borderId="19" xfId="3" applyNumberFormat="1" applyFont="1" applyFill="1" applyBorder="1" applyAlignment="1">
      <alignment horizontal="center" vertical="center" shrinkToFit="1"/>
    </xf>
    <xf numFmtId="178" fontId="25" fillId="0" borderId="0" xfId="5" applyNumberFormat="1" applyFont="1" applyFill="1" applyBorder="1" applyAlignment="1">
      <alignment horizontal="right" vertical="center"/>
    </xf>
    <xf numFmtId="41" fontId="1" fillId="0" borderId="34" xfId="3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left" vertical="center"/>
    </xf>
    <xf numFmtId="0" fontId="1" fillId="0" borderId="28" xfId="0" applyNumberFormat="1" applyFont="1" applyFill="1" applyBorder="1" applyAlignment="1">
      <alignment horizontal="left" vertical="center"/>
    </xf>
    <xf numFmtId="0" fontId="1" fillId="0" borderId="187" xfId="0" applyNumberFormat="1" applyFont="1" applyFill="1" applyBorder="1" applyAlignment="1">
      <alignment horizontal="center" vertical="center"/>
    </xf>
    <xf numFmtId="0" fontId="1" fillId="0" borderId="188" xfId="0" applyNumberFormat="1" applyFont="1" applyFill="1" applyBorder="1" applyAlignment="1">
      <alignment horizontal="center" vertical="center"/>
    </xf>
    <xf numFmtId="0" fontId="1" fillId="0" borderId="189" xfId="0" applyNumberFormat="1" applyFont="1" applyFill="1" applyBorder="1" applyAlignment="1">
      <alignment horizontal="center" vertical="center"/>
    </xf>
    <xf numFmtId="176" fontId="1" fillId="0" borderId="13" xfId="3" applyNumberFormat="1" applyFont="1" applyFill="1" applyBorder="1" applyAlignment="1">
      <alignment horizontal="right" vertical="center" indent="2"/>
    </xf>
    <xf numFmtId="176" fontId="1" fillId="0" borderId="19" xfId="3" applyNumberFormat="1" applyFont="1" applyFill="1" applyBorder="1" applyAlignment="1">
      <alignment horizontal="right" vertical="center" indent="2"/>
    </xf>
    <xf numFmtId="176" fontId="1" fillId="0" borderId="23" xfId="3" applyNumberFormat="1" applyFont="1" applyFill="1" applyBorder="1" applyAlignment="1">
      <alignment horizontal="right" vertical="center" indent="2"/>
    </xf>
    <xf numFmtId="41" fontId="1" fillId="0" borderId="203" xfId="3" applyNumberFormat="1" applyFont="1" applyFill="1" applyBorder="1" applyAlignment="1">
      <alignment horizontal="center" vertical="center"/>
    </xf>
    <xf numFmtId="0" fontId="29" fillId="0" borderId="187" xfId="0" applyNumberFormat="1" applyFont="1" applyFill="1" applyBorder="1" applyAlignment="1">
      <alignment horizontal="left" vertical="center"/>
    </xf>
    <xf numFmtId="0" fontId="29" fillId="0" borderId="188" xfId="0" applyNumberFormat="1" applyFont="1" applyFill="1" applyBorder="1" applyAlignment="1">
      <alignment horizontal="left" vertical="center"/>
    </xf>
    <xf numFmtId="0" fontId="29" fillId="0" borderId="189" xfId="0" applyNumberFormat="1" applyFont="1" applyFill="1" applyBorder="1" applyAlignment="1">
      <alignment horizontal="left" vertical="center"/>
    </xf>
    <xf numFmtId="0" fontId="30" fillId="0" borderId="85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176" fontId="1" fillId="0" borderId="11" xfId="3" applyNumberFormat="1" applyFont="1" applyFill="1" applyBorder="1" applyAlignment="1">
      <alignment horizontal="right" vertical="center" indent="2"/>
    </xf>
    <xf numFmtId="176" fontId="1" fillId="0" borderId="14" xfId="3" applyNumberFormat="1" applyFont="1" applyFill="1" applyBorder="1" applyAlignment="1">
      <alignment horizontal="right" vertical="center" indent="2"/>
    </xf>
    <xf numFmtId="178" fontId="1" fillId="0" borderId="19" xfId="3" applyNumberFormat="1" applyFont="1" applyFill="1" applyBorder="1" applyAlignment="1">
      <alignment horizontal="right" vertical="center"/>
    </xf>
    <xf numFmtId="186" fontId="1" fillId="0" borderId="3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23" xfId="0" applyNumberFormat="1" applyFont="1" applyFill="1" applyBorder="1" applyAlignment="1">
      <alignment horizontal="left" vertical="center"/>
    </xf>
    <xf numFmtId="41" fontId="1" fillId="0" borderId="3" xfId="0" applyNumberFormat="1" applyFont="1" applyFill="1" applyBorder="1" applyAlignment="1">
      <alignment horizontal="center" vertical="center"/>
    </xf>
    <xf numFmtId="192" fontId="1" fillId="0" borderId="51" xfId="3" applyNumberFormat="1" applyFont="1" applyFill="1" applyBorder="1" applyAlignment="1">
      <alignment horizontal="center" vertical="center"/>
    </xf>
    <xf numFmtId="192" fontId="1" fillId="0" borderId="14" xfId="3" applyNumberFormat="1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center" vertical="center"/>
    </xf>
    <xf numFmtId="41" fontId="1" fillId="0" borderId="60" xfId="3" applyNumberFormat="1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left" vertical="center"/>
    </xf>
    <xf numFmtId="0" fontId="29" fillId="0" borderId="60" xfId="0" applyNumberFormat="1" applyFont="1" applyFill="1" applyBorder="1" applyAlignment="1">
      <alignment horizontal="left" vertical="center"/>
    </xf>
    <xf numFmtId="0" fontId="1" fillId="0" borderId="161" xfId="0" applyNumberFormat="1" applyFont="1" applyFill="1" applyBorder="1" applyAlignment="1">
      <alignment horizontal="center" vertical="center"/>
    </xf>
    <xf numFmtId="0" fontId="1" fillId="0" borderId="157" xfId="0" applyNumberFormat="1" applyFont="1" applyFill="1" applyBorder="1" applyAlignment="1">
      <alignment horizontal="center" vertical="center"/>
    </xf>
    <xf numFmtId="0" fontId="1" fillId="0" borderId="158" xfId="0" applyNumberFormat="1" applyFont="1" applyFill="1" applyBorder="1" applyAlignment="1">
      <alignment horizontal="center" vertical="center"/>
    </xf>
    <xf numFmtId="0" fontId="30" fillId="0" borderId="161" xfId="0" applyNumberFormat="1" applyFont="1" applyFill="1" applyBorder="1" applyAlignment="1">
      <alignment horizontal="left" vertical="center"/>
    </xf>
    <xf numFmtId="0" fontId="30" fillId="0" borderId="157" xfId="0" applyNumberFormat="1" applyFont="1" applyFill="1" applyBorder="1" applyAlignment="1">
      <alignment horizontal="left" vertical="center"/>
    </xf>
    <xf numFmtId="0" fontId="30" fillId="0" borderId="158" xfId="0" applyNumberFormat="1" applyFont="1" applyFill="1" applyBorder="1" applyAlignment="1">
      <alignment horizontal="left" vertical="center"/>
    </xf>
    <xf numFmtId="41" fontId="29" fillId="0" borderId="161" xfId="3" applyNumberFormat="1" applyFont="1" applyFill="1" applyBorder="1" applyAlignment="1">
      <alignment horizontal="center" vertical="center"/>
    </xf>
    <xf numFmtId="41" fontId="29" fillId="0" borderId="157" xfId="3" applyNumberFormat="1" applyFont="1" applyFill="1" applyBorder="1" applyAlignment="1">
      <alignment horizontal="center" vertical="center"/>
    </xf>
    <xf numFmtId="41" fontId="29" fillId="0" borderId="158" xfId="3" applyNumberFormat="1" applyFont="1" applyFill="1" applyBorder="1" applyAlignment="1">
      <alignment horizontal="center" vertical="center"/>
    </xf>
    <xf numFmtId="211" fontId="30" fillId="0" borderId="161" xfId="0" applyNumberFormat="1" applyFont="1" applyFill="1" applyBorder="1" applyAlignment="1">
      <alignment horizontal="center" vertical="center"/>
    </xf>
    <xf numFmtId="211" fontId="30" fillId="0" borderId="157" xfId="0" applyNumberFormat="1" applyFont="1" applyFill="1" applyBorder="1" applyAlignment="1">
      <alignment horizontal="center" vertical="center"/>
    </xf>
    <xf numFmtId="211" fontId="30" fillId="0" borderId="158" xfId="0" applyNumberFormat="1" applyFont="1" applyFill="1" applyBorder="1" applyAlignment="1">
      <alignment horizontal="center" vertical="center"/>
    </xf>
    <xf numFmtId="0" fontId="32" fillId="0" borderId="161" xfId="0" applyNumberFormat="1" applyFont="1" applyFill="1" applyBorder="1" applyAlignment="1">
      <alignment horizontal="left" vertical="center"/>
    </xf>
    <xf numFmtId="0" fontId="32" fillId="0" borderId="157" xfId="0" applyNumberFormat="1" applyFont="1" applyFill="1" applyBorder="1" applyAlignment="1">
      <alignment horizontal="left" vertical="center"/>
    </xf>
    <xf numFmtId="0" fontId="32" fillId="0" borderId="158" xfId="0" applyNumberFormat="1" applyFont="1" applyFill="1" applyBorder="1" applyAlignment="1">
      <alignment horizontal="left" vertical="center"/>
    </xf>
    <xf numFmtId="207" fontId="29" fillId="0" borderId="190" xfId="0" applyNumberFormat="1" applyFont="1" applyFill="1" applyBorder="1" applyAlignment="1">
      <alignment horizontal="center" vertical="center"/>
    </xf>
    <xf numFmtId="207" fontId="29" fillId="0" borderId="157" xfId="0" applyNumberFormat="1" applyFont="1" applyFill="1" applyBorder="1" applyAlignment="1">
      <alignment horizontal="center" vertical="center"/>
    </xf>
    <xf numFmtId="207" fontId="29" fillId="0" borderId="158" xfId="0" applyNumberFormat="1" applyFont="1" applyFill="1" applyBorder="1" applyAlignment="1">
      <alignment horizontal="center" vertical="center"/>
    </xf>
    <xf numFmtId="0" fontId="32" fillId="0" borderId="159" xfId="0" applyNumberFormat="1" applyFont="1" applyFill="1" applyBorder="1" applyAlignment="1">
      <alignment horizontal="left" vertical="center"/>
    </xf>
    <xf numFmtId="176" fontId="29" fillId="0" borderId="159" xfId="3" applyNumberFormat="1" applyFont="1" applyFill="1" applyBorder="1" applyAlignment="1">
      <alignment horizontal="right" vertical="center"/>
    </xf>
    <xf numFmtId="176" fontId="29" fillId="0" borderId="159" xfId="0" applyNumberFormat="1" applyFont="1" applyFill="1" applyBorder="1" applyAlignment="1">
      <alignment horizontal="right" vertical="center"/>
    </xf>
    <xf numFmtId="41" fontId="29" fillId="0" borderId="159" xfId="3" applyNumberFormat="1" applyFont="1" applyFill="1" applyBorder="1" applyAlignment="1">
      <alignment horizontal="center" vertical="center"/>
    </xf>
    <xf numFmtId="41" fontId="29" fillId="0" borderId="160" xfId="3" applyNumberFormat="1" applyFont="1" applyFill="1" applyBorder="1" applyAlignment="1">
      <alignment horizontal="center" vertical="center"/>
    </xf>
    <xf numFmtId="176" fontId="29" fillId="0" borderId="3" xfId="3" applyNumberFormat="1" applyFont="1" applyFill="1" applyBorder="1" applyAlignment="1">
      <alignment horizontal="right" vertical="center" indent="2"/>
    </xf>
    <xf numFmtId="176" fontId="29" fillId="0" borderId="13" xfId="3" applyNumberFormat="1" applyFont="1" applyFill="1" applyBorder="1" applyAlignment="1">
      <alignment horizontal="right" vertical="center" indent="2"/>
    </xf>
    <xf numFmtId="176" fontId="29" fillId="0" borderId="19" xfId="3" applyNumberFormat="1" applyFont="1" applyFill="1" applyBorder="1" applyAlignment="1">
      <alignment horizontal="right" vertical="center" indent="2"/>
    </xf>
    <xf numFmtId="176" fontId="29" fillId="0" borderId="23" xfId="3" applyNumberFormat="1" applyFont="1" applyFill="1" applyBorder="1" applyAlignment="1">
      <alignment horizontal="right" vertical="center" indent="2"/>
    </xf>
    <xf numFmtId="0" fontId="30" fillId="0" borderId="55" xfId="0" applyNumberFormat="1" applyFont="1" applyFill="1" applyBorder="1" applyAlignment="1">
      <alignment horizontal="left" vertical="center"/>
    </xf>
    <xf numFmtId="0" fontId="30" fillId="0" borderId="56" xfId="0" applyNumberFormat="1" applyFont="1" applyFill="1" applyBorder="1" applyAlignment="1">
      <alignment horizontal="left" vertical="center"/>
    </xf>
    <xf numFmtId="0" fontId="30" fillId="0" borderId="138" xfId="0" applyNumberFormat="1" applyFont="1" applyFill="1" applyBorder="1" applyAlignment="1">
      <alignment horizontal="left" vertical="center"/>
    </xf>
    <xf numFmtId="41" fontId="1" fillId="0" borderId="55" xfId="3" applyNumberFormat="1" applyFont="1" applyFill="1" applyBorder="1" applyAlignment="1">
      <alignment horizontal="center" vertical="center"/>
    </xf>
    <xf numFmtId="41" fontId="1" fillId="0" borderId="56" xfId="3" applyNumberFormat="1" applyFont="1" applyFill="1" applyBorder="1" applyAlignment="1">
      <alignment horizontal="center" vertical="center"/>
    </xf>
    <xf numFmtId="41" fontId="1" fillId="0" borderId="138" xfId="3" applyNumberFormat="1" applyFont="1" applyFill="1" applyBorder="1" applyAlignment="1">
      <alignment horizontal="center" vertical="center"/>
    </xf>
    <xf numFmtId="0" fontId="30" fillId="0" borderId="55" xfId="0" applyNumberFormat="1" applyFont="1" applyFill="1" applyBorder="1" applyAlignment="1">
      <alignment horizontal="center" vertical="center"/>
    </xf>
    <xf numFmtId="0" fontId="30" fillId="0" borderId="56" xfId="0" applyNumberFormat="1" applyFont="1" applyFill="1" applyBorder="1" applyAlignment="1">
      <alignment horizontal="center" vertical="center"/>
    </xf>
    <xf numFmtId="0" fontId="30" fillId="0" borderId="138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176" fontId="29" fillId="0" borderId="15" xfId="0" applyNumberFormat="1" applyFont="1" applyFill="1" applyBorder="1" applyAlignment="1">
      <alignment horizontal="right" vertical="center" indent="2"/>
    </xf>
    <xf numFmtId="176" fontId="29" fillId="0" borderId="17" xfId="0" applyNumberFormat="1" applyFont="1" applyFill="1" applyBorder="1" applyAlignment="1">
      <alignment horizontal="right" vertical="center" indent="2"/>
    </xf>
    <xf numFmtId="176" fontId="29" fillId="0" borderId="18" xfId="0" applyNumberFormat="1" applyFont="1" applyFill="1" applyBorder="1" applyAlignment="1">
      <alignment horizontal="right" vertical="center" indent="2"/>
    </xf>
    <xf numFmtId="41" fontId="32" fillId="0" borderId="199" xfId="3" applyNumberFormat="1" applyFont="1" applyFill="1" applyBorder="1" applyAlignment="1">
      <alignment horizontal="left" vertical="center"/>
    </xf>
    <xf numFmtId="0" fontId="122" fillId="0" borderId="165" xfId="0" applyNumberFormat="1" applyFont="1" applyBorder="1" applyAlignment="1">
      <alignment horizontal="center" vertical="center"/>
    </xf>
    <xf numFmtId="0" fontId="122" fillId="0" borderId="0" xfId="0" applyNumberFormat="1" applyFont="1" applyBorder="1" applyAlignment="1">
      <alignment horizontal="center" vertical="center"/>
    </xf>
    <xf numFmtId="0" fontId="0" fillId="0" borderId="215" xfId="0" applyNumberFormat="1" applyBorder="1" applyAlignment="1">
      <alignment horizontal="center" vertical="center"/>
    </xf>
    <xf numFmtId="0" fontId="0" fillId="0" borderId="216" xfId="0" applyNumberFormat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left" vertical="center"/>
    </xf>
    <xf numFmtId="0" fontId="30" fillId="0" borderId="19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vertical="center"/>
    </xf>
    <xf numFmtId="41" fontId="1" fillId="0" borderId="19" xfId="3" applyNumberFormat="1" applyFont="1" applyFill="1" applyBorder="1" applyAlignment="1">
      <alignment horizontal="center" vertical="center"/>
    </xf>
    <xf numFmtId="41" fontId="1" fillId="0" borderId="23" xfId="3" applyNumberFormat="1" applyFont="1" applyFill="1" applyBorder="1" applyAlignment="1">
      <alignment horizontal="center" vertical="center"/>
    </xf>
    <xf numFmtId="0" fontId="125" fillId="0" borderId="13" xfId="0" applyNumberFormat="1" applyFont="1" applyFill="1" applyBorder="1" applyAlignment="1">
      <alignment horizontal="left" vertical="center" wrapText="1"/>
    </xf>
    <xf numFmtId="0" fontId="32" fillId="0" borderId="19" xfId="0" applyNumberFormat="1" applyFont="1" applyFill="1" applyBorder="1" applyAlignment="1">
      <alignment horizontal="left" vertical="center"/>
    </xf>
    <xf numFmtId="0" fontId="32" fillId="0" borderId="23" xfId="0" applyNumberFormat="1" applyFont="1" applyFill="1" applyBorder="1" applyAlignment="1">
      <alignment horizontal="left" vertical="center"/>
    </xf>
    <xf numFmtId="0" fontId="30" fillId="0" borderId="165" xfId="0" applyNumberFormat="1" applyFont="1" applyFill="1" applyBorder="1" applyAlignment="1">
      <alignment horizontal="left" vertical="center"/>
    </xf>
    <xf numFmtId="0" fontId="30" fillId="0" borderId="166" xfId="0" applyNumberFormat="1" applyFont="1" applyFill="1" applyBorder="1" applyAlignment="1">
      <alignment horizontal="left" vertical="center"/>
    </xf>
    <xf numFmtId="41" fontId="29" fillId="0" borderId="4" xfId="3" applyNumberFormat="1" applyFont="1" applyFill="1" applyBorder="1" applyAlignment="1">
      <alignment horizontal="center" vertical="center"/>
    </xf>
    <xf numFmtId="41" fontId="29" fillId="0" borderId="98" xfId="3" applyNumberFormat="1" applyFont="1" applyFill="1" applyBorder="1" applyAlignment="1">
      <alignment horizontal="center" vertical="center"/>
    </xf>
    <xf numFmtId="176" fontId="29" fillId="0" borderId="93" xfId="0" applyNumberFormat="1" applyFont="1" applyFill="1" applyBorder="1" applyAlignment="1">
      <alignment horizontal="right" vertical="center"/>
    </xf>
    <xf numFmtId="176" fontId="29" fillId="0" borderId="94" xfId="0" applyNumberFormat="1" applyFont="1" applyFill="1" applyBorder="1" applyAlignment="1">
      <alignment horizontal="right" vertical="center"/>
    </xf>
    <xf numFmtId="176" fontId="29" fillId="0" borderId="95" xfId="0" applyNumberFormat="1" applyFont="1" applyFill="1" applyBorder="1" applyAlignment="1">
      <alignment horizontal="right" vertical="center"/>
    </xf>
    <xf numFmtId="41" fontId="29" fillId="0" borderId="73" xfId="3" applyNumberFormat="1" applyFont="1" applyFill="1" applyBorder="1" applyAlignment="1">
      <alignment horizontal="center" vertical="center"/>
    </xf>
    <xf numFmtId="41" fontId="29" fillId="0" borderId="74" xfId="3" applyNumberFormat="1" applyFont="1" applyFill="1" applyBorder="1" applyAlignment="1">
      <alignment horizontal="center" vertical="center"/>
    </xf>
    <xf numFmtId="207" fontId="29" fillId="0" borderId="96" xfId="0" applyNumberFormat="1" applyFont="1" applyFill="1" applyBorder="1" applyAlignment="1">
      <alignment horizontal="center" vertical="center"/>
    </xf>
    <xf numFmtId="207" fontId="29" fillId="0" borderId="94" xfId="0" applyNumberFormat="1" applyFont="1" applyFill="1" applyBorder="1" applyAlignment="1">
      <alignment horizontal="center" vertical="center"/>
    </xf>
    <xf numFmtId="207" fontId="29" fillId="0" borderId="95" xfId="0" applyNumberFormat="1" applyFont="1" applyFill="1" applyBorder="1" applyAlignment="1">
      <alignment horizontal="center" vertical="center"/>
    </xf>
    <xf numFmtId="176" fontId="29" fillId="0" borderId="93" xfId="3" applyNumberFormat="1" applyFont="1" applyFill="1" applyBorder="1" applyAlignment="1">
      <alignment horizontal="right" vertical="center"/>
    </xf>
    <xf numFmtId="176" fontId="29" fillId="0" borderId="94" xfId="3" applyNumberFormat="1" applyFont="1" applyFill="1" applyBorder="1" applyAlignment="1">
      <alignment horizontal="right" vertical="center"/>
    </xf>
    <xf numFmtId="176" fontId="29" fillId="0" borderId="95" xfId="3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29" fillId="0" borderId="69" xfId="0" applyNumberFormat="1" applyFont="1" applyFill="1" applyBorder="1" applyAlignment="1">
      <alignment horizontal="center" vertical="center"/>
    </xf>
    <xf numFmtId="0" fontId="29" fillId="0" borderId="70" xfId="0" applyNumberFormat="1" applyFont="1" applyFill="1" applyBorder="1" applyAlignment="1">
      <alignment horizontal="center" vertical="center"/>
    </xf>
    <xf numFmtId="176" fontId="29" fillId="0" borderId="70" xfId="3" applyNumberFormat="1" applyFont="1" applyFill="1" applyBorder="1" applyAlignment="1">
      <alignment horizontal="center" vertical="center"/>
    </xf>
    <xf numFmtId="41" fontId="29" fillId="0" borderId="70" xfId="3" applyNumberFormat="1" applyFont="1" applyFill="1" applyBorder="1" applyAlignment="1">
      <alignment horizontal="center" vertical="center"/>
    </xf>
    <xf numFmtId="41" fontId="29" fillId="0" borderId="71" xfId="3" applyNumberFormat="1" applyFont="1" applyFill="1" applyBorder="1" applyAlignment="1">
      <alignment horizontal="center" vertical="center"/>
    </xf>
    <xf numFmtId="207" fontId="29" fillId="0" borderId="97" xfId="0" applyNumberFormat="1" applyFont="1" applyFill="1" applyBorder="1" applyAlignment="1">
      <alignment horizontal="center" vertical="center"/>
    </xf>
    <xf numFmtId="207" fontId="29" fillId="0" borderId="2" xfId="0" applyNumberFormat="1" applyFont="1" applyFill="1" applyBorder="1" applyAlignment="1">
      <alignment horizontal="center" vertical="center"/>
    </xf>
    <xf numFmtId="207" fontId="29" fillId="0" borderId="7" xfId="0" applyNumberFormat="1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left" vertical="center"/>
    </xf>
    <xf numFmtId="186" fontId="29" fillId="0" borderId="14" xfId="0" applyNumberFormat="1" applyFont="1" applyFill="1" applyBorder="1" applyAlignment="1">
      <alignment horizontal="center" vertical="center"/>
    </xf>
    <xf numFmtId="41" fontId="29" fillId="0" borderId="55" xfId="3" applyNumberFormat="1" applyFont="1" applyFill="1" applyBorder="1" applyAlignment="1">
      <alignment horizontal="center" vertical="center"/>
    </xf>
    <xf numFmtId="41" fontId="29" fillId="0" borderId="56" xfId="3" applyNumberFormat="1" applyFont="1" applyFill="1" applyBorder="1" applyAlignment="1">
      <alignment horizontal="center" vertical="center"/>
    </xf>
    <xf numFmtId="41" fontId="29" fillId="0" borderId="138" xfId="3" applyNumberFormat="1" applyFont="1" applyFill="1" applyBorder="1" applyAlignment="1">
      <alignment horizontal="center" vertical="center"/>
    </xf>
    <xf numFmtId="211" fontId="30" fillId="0" borderId="226" xfId="0" applyNumberFormat="1" applyFont="1" applyFill="1" applyBorder="1" applyAlignment="1">
      <alignment horizontal="center" vertical="center"/>
    </xf>
    <xf numFmtId="211" fontId="30" fillId="0" borderId="227" xfId="0" applyNumberFormat="1" applyFont="1" applyFill="1" applyBorder="1" applyAlignment="1">
      <alignment horizontal="center" vertical="center"/>
    </xf>
    <xf numFmtId="211" fontId="30" fillId="0" borderId="228" xfId="0" applyNumberFormat="1" applyFont="1" applyFill="1" applyBorder="1" applyAlignment="1">
      <alignment horizontal="center" vertical="center"/>
    </xf>
    <xf numFmtId="207" fontId="30" fillId="0" borderId="165" xfId="0" applyNumberFormat="1" applyFont="1" applyFill="1" applyBorder="1" applyAlignment="1">
      <alignment horizontal="center" vertical="center"/>
    </xf>
    <xf numFmtId="207" fontId="30" fillId="0" borderId="0" xfId="0" applyNumberFormat="1" applyFont="1" applyFill="1" applyBorder="1" applyAlignment="1">
      <alignment horizontal="center" vertical="center"/>
    </xf>
    <xf numFmtId="207" fontId="30" fillId="0" borderId="166" xfId="0" applyNumberFormat="1" applyFont="1" applyFill="1" applyBorder="1" applyAlignment="1">
      <alignment horizontal="center" vertical="center"/>
    </xf>
    <xf numFmtId="41" fontId="1" fillId="7" borderId="226" xfId="3" applyNumberFormat="1" applyFont="1" applyFill="1" applyBorder="1" applyAlignment="1">
      <alignment horizontal="center" vertical="center"/>
    </xf>
    <xf numFmtId="41" fontId="1" fillId="7" borderId="227" xfId="3" applyNumberFormat="1" applyFont="1" applyFill="1" applyBorder="1" applyAlignment="1">
      <alignment horizontal="center" vertical="center"/>
    </xf>
    <xf numFmtId="41" fontId="1" fillId="7" borderId="228" xfId="3" applyNumberFormat="1" applyFont="1" applyFill="1" applyBorder="1" applyAlignment="1">
      <alignment horizontal="center" vertical="center"/>
    </xf>
    <xf numFmtId="207" fontId="30" fillId="7" borderId="226" xfId="0" applyNumberFormat="1" applyFont="1" applyFill="1" applyBorder="1" applyAlignment="1">
      <alignment horizontal="center" vertical="center"/>
    </xf>
    <xf numFmtId="207" fontId="30" fillId="7" borderId="227" xfId="0" applyNumberFormat="1" applyFont="1" applyFill="1" applyBorder="1" applyAlignment="1">
      <alignment horizontal="center" vertical="center"/>
    </xf>
    <xf numFmtId="207" fontId="30" fillId="7" borderId="228" xfId="0" applyNumberFormat="1" applyFont="1" applyFill="1" applyBorder="1" applyAlignment="1">
      <alignment horizontal="center" vertical="center"/>
    </xf>
    <xf numFmtId="41" fontId="1" fillId="0" borderId="165" xfId="3" applyNumberFormat="1" applyFont="1" applyFill="1" applyBorder="1" applyAlignment="1">
      <alignment horizontal="center" vertical="center"/>
    </xf>
    <xf numFmtId="41" fontId="1" fillId="0" borderId="0" xfId="3" applyNumberFormat="1" applyFont="1" applyFill="1" applyBorder="1" applyAlignment="1">
      <alignment horizontal="center" vertical="center"/>
    </xf>
    <xf numFmtId="41" fontId="1" fillId="0" borderId="166" xfId="3" applyNumberFormat="1" applyFont="1" applyFill="1" applyBorder="1" applyAlignment="1">
      <alignment horizontal="center" vertical="center"/>
    </xf>
    <xf numFmtId="0" fontId="30" fillId="7" borderId="226" xfId="0" applyNumberFormat="1" applyFont="1" applyFill="1" applyBorder="1" applyAlignment="1">
      <alignment horizontal="left" vertical="center"/>
    </xf>
    <xf numFmtId="0" fontId="30" fillId="7" borderId="227" xfId="0" applyNumberFormat="1" applyFont="1" applyFill="1" applyBorder="1" applyAlignment="1">
      <alignment horizontal="left" vertical="center"/>
    </xf>
    <xf numFmtId="0" fontId="30" fillId="7" borderId="228" xfId="0" applyNumberFormat="1" applyFont="1" applyFill="1" applyBorder="1" applyAlignment="1">
      <alignment horizontal="left" vertical="center"/>
    </xf>
    <xf numFmtId="41" fontId="29" fillId="0" borderId="3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7" xfId="0" applyNumberFormat="1" applyFont="1" applyFill="1" applyBorder="1" applyAlignment="1">
      <alignment horizontal="left" vertical="center" wrapText="1" indent="1"/>
    </xf>
    <xf numFmtId="0" fontId="1" fillId="0" borderId="18" xfId="0" applyNumberFormat="1" applyFont="1" applyFill="1" applyBorder="1" applyAlignment="1">
      <alignment horizontal="left" vertical="center" wrapText="1" indent="1"/>
    </xf>
    <xf numFmtId="41" fontId="29" fillId="0" borderId="14" xfId="0" applyNumberFormat="1" applyFont="1" applyFill="1" applyBorder="1" applyAlignment="1">
      <alignment horizontal="center" vertical="center"/>
    </xf>
    <xf numFmtId="186" fontId="29" fillId="0" borderId="3" xfId="0" applyNumberFormat="1" applyFont="1" applyFill="1" applyBorder="1" applyAlignment="1">
      <alignment horizontal="center" vertical="center"/>
    </xf>
    <xf numFmtId="0" fontId="30" fillId="0" borderId="86" xfId="0" applyNumberFormat="1" applyFont="1" applyFill="1" applyBorder="1" applyAlignment="1">
      <alignment horizontal="left" vertical="center"/>
    </xf>
    <xf numFmtId="0" fontId="30" fillId="0" borderId="91" xfId="0" applyNumberFormat="1" applyFont="1" applyFill="1" applyBorder="1" applyAlignment="1">
      <alignment horizontal="left" vertical="center"/>
    </xf>
    <xf numFmtId="0" fontId="30" fillId="0" borderId="87" xfId="0" applyNumberFormat="1" applyFont="1" applyFill="1" applyBorder="1" applyAlignment="1">
      <alignment horizontal="left" vertical="center"/>
    </xf>
    <xf numFmtId="41" fontId="29" fillId="0" borderId="86" xfId="3" applyNumberFormat="1" applyFont="1" applyFill="1" applyBorder="1" applyAlignment="1">
      <alignment horizontal="center" vertical="center"/>
    </xf>
    <xf numFmtId="41" fontId="29" fillId="0" borderId="91" xfId="3" applyNumberFormat="1" applyFont="1" applyFill="1" applyBorder="1" applyAlignment="1">
      <alignment horizontal="center" vertical="center"/>
    </xf>
    <xf numFmtId="41" fontId="29" fillId="0" borderId="87" xfId="3" applyNumberFormat="1" applyFont="1" applyFill="1" applyBorder="1" applyAlignment="1">
      <alignment horizontal="center" vertical="center"/>
    </xf>
    <xf numFmtId="211" fontId="30" fillId="0" borderId="164" xfId="0" applyNumberFormat="1" applyFont="1" applyFill="1" applyBorder="1" applyAlignment="1">
      <alignment horizontal="center" vertical="center"/>
    </xf>
    <xf numFmtId="211" fontId="30" fillId="0" borderId="163" xfId="0" applyNumberFormat="1" applyFont="1" applyFill="1" applyBorder="1" applyAlignment="1">
      <alignment horizontal="center" vertical="center"/>
    </xf>
    <xf numFmtId="211" fontId="30" fillId="0" borderId="225" xfId="0" applyNumberFormat="1" applyFont="1" applyFill="1" applyBorder="1" applyAlignment="1">
      <alignment horizontal="center" vertical="center"/>
    </xf>
    <xf numFmtId="176" fontId="29" fillId="0" borderId="4" xfId="0" applyNumberFormat="1" applyFont="1" applyFill="1" applyBorder="1" applyAlignment="1">
      <alignment horizontal="right" vertical="center"/>
    </xf>
    <xf numFmtId="176" fontId="29" fillId="0" borderId="70" xfId="0" applyNumberFormat="1" applyFont="1" applyFill="1" applyBorder="1" applyAlignment="1">
      <alignment horizontal="center" vertical="center"/>
    </xf>
    <xf numFmtId="176" fontId="29" fillId="0" borderId="15" xfId="3" applyNumberFormat="1" applyFont="1" applyFill="1" applyBorder="1" applyAlignment="1">
      <alignment horizontal="right" vertical="center" indent="2"/>
    </xf>
    <xf numFmtId="176" fontId="29" fillId="0" borderId="17" xfId="3" applyNumberFormat="1" applyFont="1" applyFill="1" applyBorder="1" applyAlignment="1">
      <alignment horizontal="right" vertical="center" indent="2"/>
    </xf>
    <xf numFmtId="176" fontId="29" fillId="0" borderId="18" xfId="3" applyNumberFormat="1" applyFont="1" applyFill="1" applyBorder="1" applyAlignment="1">
      <alignment horizontal="right" vertical="center" indent="2"/>
    </xf>
    <xf numFmtId="176" fontId="29" fillId="0" borderId="4" xfId="3" applyNumberFormat="1" applyFont="1" applyFill="1" applyBorder="1" applyAlignment="1">
      <alignment horizontal="right" vertical="center"/>
    </xf>
    <xf numFmtId="41" fontId="29" fillId="0" borderId="16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horizontal="left" vertical="center"/>
    </xf>
    <xf numFmtId="190" fontId="29" fillId="0" borderId="51" xfId="3" applyNumberFormat="1" applyFont="1" applyFill="1" applyBorder="1" applyAlignment="1">
      <alignment horizontal="center" vertical="center"/>
    </xf>
    <xf numFmtId="190" fontId="29" fillId="0" borderId="14" xfId="3" applyNumberFormat="1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/>
    </xf>
    <xf numFmtId="0" fontId="1" fillId="0" borderId="218" xfId="0" applyNumberFormat="1" applyFont="1" applyFill="1" applyBorder="1" applyAlignment="1">
      <alignment horizontal="center" vertical="center"/>
    </xf>
    <xf numFmtId="0" fontId="1" fillId="0" borderId="199" xfId="0" applyNumberFormat="1" applyFont="1" applyFill="1" applyBorder="1" applyAlignment="1">
      <alignment horizontal="center" vertical="center"/>
    </xf>
    <xf numFmtId="0" fontId="1" fillId="0" borderId="219" xfId="0" applyNumberFormat="1" applyFont="1" applyFill="1" applyBorder="1" applyAlignment="1">
      <alignment horizontal="center" vertical="center"/>
    </xf>
    <xf numFmtId="0" fontId="1" fillId="0" borderId="16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66" xfId="0" applyNumberFormat="1" applyFont="1" applyFill="1" applyBorder="1" applyAlignment="1">
      <alignment horizontal="center" vertical="center"/>
    </xf>
    <xf numFmtId="41" fontId="29" fillId="0" borderId="165" xfId="3" applyNumberFormat="1" applyFont="1" applyFill="1" applyBorder="1" applyAlignment="1">
      <alignment horizontal="center" vertical="center"/>
    </xf>
    <xf numFmtId="41" fontId="29" fillId="0" borderId="0" xfId="3" applyNumberFormat="1" applyFont="1" applyFill="1" applyBorder="1" applyAlignment="1">
      <alignment horizontal="center" vertical="center"/>
    </xf>
    <xf numFmtId="41" fontId="29" fillId="0" borderId="166" xfId="3" applyNumberFormat="1" applyFont="1" applyFill="1" applyBorder="1" applyAlignment="1">
      <alignment horizontal="center" vertical="center"/>
    </xf>
    <xf numFmtId="211" fontId="30" fillId="0" borderId="165" xfId="0" applyNumberFormat="1" applyFont="1" applyFill="1" applyBorder="1" applyAlignment="1">
      <alignment horizontal="center" vertical="center"/>
    </xf>
    <xf numFmtId="211" fontId="30" fillId="0" borderId="0" xfId="0" applyNumberFormat="1" applyFont="1" applyFill="1" applyBorder="1" applyAlignment="1">
      <alignment horizontal="center" vertical="center"/>
    </xf>
    <xf numFmtId="211" fontId="30" fillId="0" borderId="166" xfId="0" applyNumberFormat="1" applyFont="1" applyFill="1" applyBorder="1" applyAlignment="1">
      <alignment horizontal="center" vertical="center"/>
    </xf>
    <xf numFmtId="0" fontId="1" fillId="0" borderId="100" xfId="0" applyNumberFormat="1" applyFont="1" applyFill="1" applyBorder="1" applyAlignment="1">
      <alignment horizontal="center" vertical="center"/>
    </xf>
    <xf numFmtId="0" fontId="1" fillId="0" borderId="101" xfId="0" applyNumberFormat="1" applyFont="1" applyFill="1" applyBorder="1" applyAlignment="1">
      <alignment horizontal="left" vertical="center"/>
    </xf>
    <xf numFmtId="0" fontId="1" fillId="0" borderId="102" xfId="0" applyNumberFormat="1" applyFont="1" applyFill="1" applyBorder="1" applyAlignment="1">
      <alignment horizontal="left" vertical="center"/>
    </xf>
    <xf numFmtId="0" fontId="1" fillId="0" borderId="103" xfId="0" applyNumberFormat="1" applyFont="1" applyFill="1" applyBorder="1" applyAlignment="1">
      <alignment horizontal="left" vertical="center"/>
    </xf>
    <xf numFmtId="0" fontId="1" fillId="0" borderId="99" xfId="0" applyNumberFormat="1" applyFont="1" applyFill="1" applyBorder="1" applyAlignment="1">
      <alignment horizontal="center" vertical="center"/>
    </xf>
    <xf numFmtId="0" fontId="1" fillId="0" borderId="68" xfId="0" applyNumberFormat="1" applyFont="1" applyFill="1" applyBorder="1" applyAlignment="1">
      <alignment horizontal="center" vertical="center"/>
    </xf>
    <xf numFmtId="0" fontId="1" fillId="0" borderId="90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0" borderId="85" xfId="0" applyNumberFormat="1" applyFont="1" applyFill="1" applyBorder="1" applyAlignment="1">
      <alignment horizontal="center" vertical="center" wrapText="1"/>
    </xf>
    <xf numFmtId="0" fontId="29" fillId="0" borderId="84" xfId="0" applyNumberFormat="1" applyFont="1" applyFill="1" applyBorder="1" applyAlignment="1">
      <alignment horizontal="center" vertical="center" wrapText="1"/>
    </xf>
    <xf numFmtId="0" fontId="29" fillId="0" borderId="99" xfId="0" applyNumberFormat="1" applyFont="1" applyFill="1" applyBorder="1" applyAlignment="1">
      <alignment horizontal="center" vertical="center" wrapText="1"/>
    </xf>
    <xf numFmtId="0" fontId="29" fillId="0" borderId="90" xfId="0" applyNumberFormat="1" applyFont="1" applyFill="1" applyBorder="1" applyAlignment="1">
      <alignment horizontal="center" vertical="center" wrapText="1"/>
    </xf>
    <xf numFmtId="0" fontId="29" fillId="0" borderId="68" xfId="0" applyNumberFormat="1" applyFont="1" applyFill="1" applyBorder="1" applyAlignment="1">
      <alignment horizontal="center" vertical="center" wrapText="1"/>
    </xf>
    <xf numFmtId="0" fontId="29" fillId="0" borderId="51" xfId="0" applyNumberFormat="1" applyFont="1" applyFill="1" applyBorder="1" applyAlignment="1">
      <alignment horizontal="center" vertical="center"/>
    </xf>
    <xf numFmtId="0" fontId="29" fillId="0" borderId="60" xfId="0" applyNumberFormat="1" applyFont="1" applyFill="1" applyBorder="1" applyAlignment="1">
      <alignment horizontal="center" vertical="center"/>
    </xf>
    <xf numFmtId="210" fontId="1" fillId="0" borderId="70" xfId="0" applyNumberFormat="1" applyFont="1" applyFill="1" applyBorder="1" applyAlignment="1">
      <alignment horizontal="center" vertical="center"/>
    </xf>
    <xf numFmtId="210" fontId="1" fillId="0" borderId="14" xfId="0" applyNumberFormat="1" applyFont="1" applyFill="1" applyBorder="1" applyAlignment="1">
      <alignment horizontal="center" vertical="center"/>
    </xf>
    <xf numFmtId="195" fontId="29" fillId="0" borderId="15" xfId="3" applyNumberFormat="1" applyFont="1" applyFill="1" applyBorder="1" applyAlignment="1">
      <alignment horizontal="center" vertical="center" shrinkToFit="1"/>
    </xf>
    <xf numFmtId="195" fontId="29" fillId="0" borderId="18" xfId="3" applyNumberFormat="1" applyFont="1" applyFill="1" applyBorder="1" applyAlignment="1">
      <alignment horizontal="center" vertical="center" shrinkToFit="1"/>
    </xf>
    <xf numFmtId="41" fontId="1" fillId="0" borderId="17" xfId="3" applyNumberFormat="1" applyFont="1" applyFill="1" applyBorder="1" applyAlignment="1">
      <alignment horizontal="center" vertical="center" shrinkToFit="1"/>
    </xf>
    <xf numFmtId="41" fontId="1" fillId="0" borderId="18" xfId="3" applyNumberFormat="1" applyFont="1" applyFill="1" applyBorder="1" applyAlignment="1">
      <alignment horizontal="center" vertical="center" shrinkToFit="1"/>
    </xf>
    <xf numFmtId="43" fontId="29" fillId="0" borderId="86" xfId="3" applyNumberFormat="1" applyFont="1" applyFill="1" applyBorder="1" applyAlignment="1">
      <alignment horizontal="center" vertical="center" shrinkToFit="1"/>
    </xf>
    <xf numFmtId="43" fontId="29" fillId="0" borderId="87" xfId="3" applyNumberFormat="1" applyFont="1" applyFill="1" applyBorder="1" applyAlignment="1">
      <alignment horizontal="center" vertical="center" shrinkToFit="1"/>
    </xf>
    <xf numFmtId="43" fontId="29" fillId="0" borderId="32" xfId="3" applyNumberFormat="1" applyFont="1" applyFill="1" applyBorder="1" applyAlignment="1">
      <alignment horizontal="center" vertical="center" shrinkToFit="1"/>
    </xf>
    <xf numFmtId="43" fontId="29" fillId="0" borderId="84" xfId="3" applyNumberFormat="1" applyFont="1" applyFill="1" applyBorder="1" applyAlignment="1">
      <alignment horizontal="center" vertical="center" shrinkToFit="1"/>
    </xf>
    <xf numFmtId="43" fontId="29" fillId="0" borderId="13" xfId="3" applyNumberFormat="1" applyFont="1" applyFill="1" applyBorder="1" applyAlignment="1">
      <alignment horizontal="center" vertical="center" shrinkToFit="1"/>
    </xf>
    <xf numFmtId="43" fontId="29" fillId="0" borderId="23" xfId="3" applyNumberFormat="1" applyFont="1" applyFill="1" applyBorder="1" applyAlignment="1">
      <alignment horizontal="center" vertical="center" shrinkToFit="1"/>
    </xf>
    <xf numFmtId="177" fontId="29" fillId="0" borderId="70" xfId="3" applyNumberFormat="1" applyFont="1" applyFill="1" applyBorder="1" applyAlignment="1">
      <alignment horizontal="center" vertical="center"/>
    </xf>
    <xf numFmtId="177" fontId="29" fillId="0" borderId="51" xfId="3" applyNumberFormat="1" applyFont="1" applyFill="1" applyBorder="1" applyAlignment="1">
      <alignment horizontal="center" vertical="center"/>
    </xf>
    <xf numFmtId="177" fontId="29" fillId="0" borderId="14" xfId="3" applyNumberFormat="1" applyFont="1" applyFill="1" applyBorder="1" applyAlignment="1">
      <alignment horizontal="center" vertical="center"/>
    </xf>
    <xf numFmtId="192" fontId="1" fillId="0" borderId="70" xfId="0" applyNumberFormat="1" applyFont="1" applyFill="1" applyBorder="1" applyAlignment="1">
      <alignment horizontal="center" vertical="center"/>
    </xf>
    <xf numFmtId="192" fontId="1" fillId="0" borderId="51" xfId="0" applyNumberFormat="1" applyFont="1" applyFill="1" applyBorder="1" applyAlignment="1">
      <alignment horizontal="center" vertical="center"/>
    </xf>
    <xf numFmtId="192" fontId="1" fillId="0" borderId="14" xfId="0" applyNumberFormat="1" applyFont="1" applyFill="1" applyBorder="1" applyAlignment="1">
      <alignment horizontal="center" vertical="center"/>
    </xf>
    <xf numFmtId="195" fontId="29" fillId="0" borderId="26" xfId="3" applyNumberFormat="1" applyFont="1" applyFill="1" applyBorder="1" applyAlignment="1">
      <alignment horizontal="center" vertical="center" shrinkToFit="1"/>
    </xf>
    <xf numFmtId="195" fontId="29" fillId="0" borderId="28" xfId="3" applyNumberFormat="1" applyFont="1" applyFill="1" applyBorder="1" applyAlignment="1">
      <alignment horizontal="center" vertical="center" shrinkToFit="1"/>
    </xf>
    <xf numFmtId="41" fontId="1" fillId="0" borderId="26" xfId="3" applyNumberFormat="1" applyFont="1" applyFill="1" applyBorder="1" applyAlignment="1">
      <alignment horizontal="center" vertical="center" shrinkToFit="1"/>
    </xf>
    <xf numFmtId="41" fontId="1" fillId="0" borderId="27" xfId="3" applyNumberFormat="1" applyFont="1" applyFill="1" applyBorder="1" applyAlignment="1">
      <alignment horizontal="center" vertical="center" shrinkToFit="1"/>
    </xf>
    <xf numFmtId="41" fontId="1" fillId="0" borderId="28" xfId="3" applyNumberFormat="1" applyFont="1" applyFill="1" applyBorder="1" applyAlignment="1">
      <alignment horizontal="center" vertical="center" shrinkToFit="1"/>
    </xf>
    <xf numFmtId="41" fontId="65" fillId="3" borderId="5" xfId="3" applyNumberFormat="1" applyFont="1" applyFill="1" applyBorder="1" applyAlignment="1">
      <alignment horizontal="center"/>
    </xf>
    <xf numFmtId="41" fontId="65" fillId="3" borderId="111" xfId="3" applyNumberFormat="1" applyFont="1" applyFill="1" applyBorder="1" applyAlignment="1">
      <alignment horizontal="center"/>
    </xf>
    <xf numFmtId="41" fontId="65" fillId="3" borderId="12" xfId="3" applyNumberFormat="1" applyFont="1" applyFill="1" applyBorder="1" applyAlignment="1">
      <alignment horizontal="center"/>
    </xf>
    <xf numFmtId="0" fontId="1" fillId="0" borderId="11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1" fontId="1" fillId="0" borderId="11" xfId="3" applyNumberFormat="1" applyFont="1" applyBorder="1" applyAlignment="1">
      <alignment horizontal="center" vertical="center"/>
    </xf>
    <xf numFmtId="41" fontId="65" fillId="3" borderId="21" xfId="3" applyNumberFormat="1" applyFont="1" applyFill="1" applyBorder="1" applyAlignment="1">
      <alignment horizontal="center" vertical="center"/>
    </xf>
    <xf numFmtId="41" fontId="65" fillId="3" borderId="47" xfId="3" applyNumberFormat="1" applyFont="1" applyFill="1" applyBorder="1" applyAlignment="1">
      <alignment horizontal="center" vertical="center"/>
    </xf>
    <xf numFmtId="41" fontId="65" fillId="3" borderId="22" xfId="3" applyNumberFormat="1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1" fontId="1" fillId="0" borderId="14" xfId="3" applyNumberFormat="1" applyFont="1" applyBorder="1" applyAlignment="1">
      <alignment horizontal="center" vertical="center"/>
    </xf>
    <xf numFmtId="41" fontId="88" fillId="0" borderId="15" xfId="3" applyNumberFormat="1" applyFont="1" applyBorder="1" applyAlignment="1">
      <alignment horizontal="left" vertical="center"/>
    </xf>
    <xf numFmtId="41" fontId="88" fillId="0" borderId="17" xfId="3" applyNumberFormat="1" applyFont="1" applyBorder="1" applyAlignment="1">
      <alignment horizontal="left" vertical="center"/>
    </xf>
    <xf numFmtId="41" fontId="88" fillId="0" borderId="33" xfId="3" applyNumberFormat="1" applyFont="1" applyBorder="1" applyAlignment="1">
      <alignment horizontal="left" vertical="center"/>
    </xf>
    <xf numFmtId="41" fontId="30" fillId="0" borderId="11" xfId="3" applyNumberFormat="1" applyFont="1" applyBorder="1" applyAlignment="1">
      <alignment horizontal="center" vertical="center"/>
    </xf>
    <xf numFmtId="41" fontId="30" fillId="0" borderId="105" xfId="3" applyNumberFormat="1" applyFont="1" applyBorder="1" applyAlignment="1">
      <alignment horizontal="center" vertical="center"/>
    </xf>
    <xf numFmtId="0" fontId="1" fillId="0" borderId="114" xfId="0" applyNumberFormat="1" applyFont="1" applyBorder="1" applyAlignment="1">
      <alignment horizontal="center" vertical="center"/>
    </xf>
    <xf numFmtId="0" fontId="1" fillId="0" borderId="115" xfId="0" applyNumberFormat="1" applyFont="1" applyBorder="1" applyAlignment="1">
      <alignment horizontal="center" vertical="center"/>
    </xf>
    <xf numFmtId="41" fontId="1" fillId="0" borderId="115" xfId="3" applyNumberFormat="1" applyFont="1" applyBorder="1" applyAlignment="1">
      <alignment horizontal="center" vertical="center"/>
    </xf>
    <xf numFmtId="41" fontId="1" fillId="0" borderId="115" xfId="0" applyNumberFormat="1" applyFont="1" applyBorder="1" applyAlignment="1">
      <alignment horizontal="center" vertical="center"/>
    </xf>
    <xf numFmtId="0" fontId="1" fillId="0" borderId="120" xfId="0" applyNumberFormat="1" applyFont="1" applyBorder="1" applyAlignment="1">
      <alignment horizontal="center" vertical="center"/>
    </xf>
    <xf numFmtId="0" fontId="1" fillId="5" borderId="113" xfId="0" applyNumberFormat="1" applyFont="1" applyFill="1" applyBorder="1" applyAlignment="1">
      <alignment horizontal="center" vertical="center" textRotation="255"/>
    </xf>
    <xf numFmtId="0" fontId="1" fillId="5" borderId="121" xfId="0" applyNumberFormat="1" applyFont="1" applyFill="1" applyBorder="1" applyAlignment="1">
      <alignment horizontal="center" vertical="center" textRotation="255"/>
    </xf>
    <xf numFmtId="0" fontId="1" fillId="5" borderId="25" xfId="0" applyNumberFormat="1" applyFont="1" applyFill="1" applyBorder="1" applyAlignment="1">
      <alignment horizontal="center" vertical="center" textRotation="255"/>
    </xf>
    <xf numFmtId="0" fontId="1" fillId="3" borderId="15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41" fontId="1" fillId="3" borderId="15" xfId="3" applyNumberFormat="1" applyFont="1" applyFill="1" applyBorder="1" applyAlignment="1">
      <alignment horizontal="center" vertical="center"/>
    </xf>
    <xf numFmtId="41" fontId="1" fillId="3" borderId="17" xfId="3" applyNumberFormat="1" applyFont="1" applyFill="1" applyBorder="1" applyAlignment="1">
      <alignment horizontal="center" vertical="center"/>
    </xf>
    <xf numFmtId="41" fontId="1" fillId="3" borderId="33" xfId="3" applyNumberFormat="1" applyFont="1" applyFill="1" applyBorder="1" applyAlignment="1">
      <alignment horizontal="center" vertical="center"/>
    </xf>
    <xf numFmtId="0" fontId="1" fillId="3" borderId="80" xfId="0" applyNumberFormat="1" applyFont="1" applyFill="1" applyBorder="1" applyAlignment="1">
      <alignment horizontal="center" vertical="center"/>
    </xf>
    <xf numFmtId="0" fontId="1" fillId="5" borderId="122" xfId="0" applyNumberFormat="1" applyFont="1" applyFill="1" applyBorder="1" applyAlignment="1">
      <alignment horizontal="center" vertical="center" textRotation="255"/>
    </xf>
    <xf numFmtId="41" fontId="65" fillId="3" borderId="40" xfId="3" applyNumberFormat="1" applyFont="1" applyFill="1" applyBorder="1" applyAlignment="1">
      <alignment horizontal="center" vertical="center"/>
    </xf>
    <xf numFmtId="41" fontId="65" fillId="3" borderId="48" xfId="3" applyNumberFormat="1" applyFont="1" applyFill="1" applyBorder="1" applyAlignment="1">
      <alignment horizontal="center" vertical="center"/>
    </xf>
    <xf numFmtId="41" fontId="65" fillId="3" borderId="41" xfId="3" applyNumberFormat="1" applyFont="1" applyFill="1" applyBorder="1" applyAlignment="1">
      <alignment horizontal="center" vertical="center"/>
    </xf>
    <xf numFmtId="0" fontId="1" fillId="3" borderId="24" xfId="0" applyNumberFormat="1" applyFont="1" applyFill="1" applyBorder="1" applyAlignment="1">
      <alignment horizontal="center" vertical="center"/>
    </xf>
    <xf numFmtId="0" fontId="1" fillId="3" borderId="81" xfId="0" applyNumberFormat="1" applyFont="1" applyFill="1" applyBorder="1" applyAlignment="1">
      <alignment horizontal="center" vertical="center"/>
    </xf>
    <xf numFmtId="0" fontId="1" fillId="3" borderId="82" xfId="0" applyNumberFormat="1" applyFont="1" applyFill="1" applyBorder="1" applyAlignment="1">
      <alignment horizontal="center" vertical="center"/>
    </xf>
    <xf numFmtId="41" fontId="34" fillId="0" borderId="0" xfId="3" applyNumberFormat="1" applyFont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111" xfId="0" applyNumberFormat="1" applyFont="1" applyBorder="1" applyAlignment="1">
      <alignment horizontal="center" vertical="center"/>
    </xf>
    <xf numFmtId="41" fontId="1" fillId="3" borderId="24" xfId="3" applyNumberFormat="1" applyFont="1" applyFill="1" applyBorder="1" applyAlignment="1">
      <alignment horizontal="center" vertical="center"/>
    </xf>
    <xf numFmtId="41" fontId="1" fillId="3" borderId="81" xfId="3" applyNumberFormat="1" applyFont="1" applyFill="1" applyBorder="1" applyAlignment="1">
      <alignment horizontal="center" vertical="center"/>
    </xf>
    <xf numFmtId="41" fontId="1" fillId="3" borderId="82" xfId="3" applyNumberFormat="1" applyFont="1" applyFill="1" applyBorder="1" applyAlignment="1">
      <alignment horizontal="center" vertical="center"/>
    </xf>
    <xf numFmtId="41" fontId="64" fillId="3" borderId="0" xfId="3" applyNumberFormat="1" applyFont="1" applyFill="1" applyBorder="1" applyAlignment="1">
      <alignment horizontal="center" vertical="center" shrinkToFit="1"/>
    </xf>
    <xf numFmtId="0" fontId="1" fillId="0" borderId="3" xfId="0" applyNumberFormat="1" applyFont="1" applyBorder="1" applyAlignment="1">
      <alignment horizontal="center" vertical="center"/>
    </xf>
    <xf numFmtId="41" fontId="92" fillId="0" borderId="3" xfId="3" applyNumberFormat="1" applyFont="1" applyBorder="1" applyAlignment="1">
      <alignment horizontal="center" vertical="center"/>
    </xf>
    <xf numFmtId="41" fontId="25" fillId="0" borderId="3" xfId="3" applyNumberFormat="1" applyFont="1" applyBorder="1" applyAlignment="1">
      <alignment horizontal="center" vertical="center"/>
    </xf>
    <xf numFmtId="197" fontId="1" fillId="0" borderId="3" xfId="0" applyNumberFormat="1" applyFont="1" applyBorder="1" applyAlignment="1">
      <alignment horizontal="center" vertical="center"/>
    </xf>
    <xf numFmtId="41" fontId="34" fillId="0" borderId="18" xfId="3" applyNumberFormat="1" applyFont="1" applyBorder="1" applyAlignment="1">
      <alignment horizontal="center" vertical="center"/>
    </xf>
    <xf numFmtId="41" fontId="34" fillId="0" borderId="3" xfId="3" applyNumberFormat="1" applyFont="1" applyBorder="1" applyAlignment="1">
      <alignment horizontal="center" vertical="center"/>
    </xf>
    <xf numFmtId="197" fontId="29" fillId="0" borderId="14" xfId="0" applyNumberFormat="1" applyFont="1" applyBorder="1" applyAlignment="1">
      <alignment horizontal="center" vertical="center"/>
    </xf>
    <xf numFmtId="0" fontId="55" fillId="3" borderId="16" xfId="0" applyNumberFormat="1" applyFont="1" applyFill="1" applyBorder="1" applyAlignment="1">
      <alignment horizontal="center" vertical="center"/>
    </xf>
    <xf numFmtId="0" fontId="55" fillId="3" borderId="51" xfId="0" applyNumberFormat="1" applyFont="1" applyFill="1" applyBorder="1" applyAlignment="1">
      <alignment horizontal="center" vertical="center"/>
    </xf>
    <xf numFmtId="0" fontId="55" fillId="3" borderId="14" xfId="0" applyNumberFormat="1" applyFont="1" applyFill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 wrapText="1"/>
    </xf>
    <xf numFmtId="0" fontId="29" fillId="0" borderId="3" xfId="0" applyNumberFormat="1" applyFont="1" applyBorder="1" applyAlignment="1">
      <alignment horizontal="center" vertical="center"/>
    </xf>
    <xf numFmtId="41" fontId="1" fillId="0" borderId="3" xfId="3" applyNumberFormat="1" applyFont="1" applyBorder="1" applyAlignment="1">
      <alignment horizontal="center" vertical="center"/>
    </xf>
    <xf numFmtId="41" fontId="1" fillId="0" borderId="16" xfId="3" applyNumberFormat="1" applyFont="1" applyBorder="1" applyAlignment="1">
      <alignment horizontal="center" vertical="center"/>
    </xf>
    <xf numFmtId="0" fontId="55" fillId="3" borderId="3" xfId="0" applyNumberFormat="1" applyFont="1" applyFill="1" applyBorder="1" applyAlignment="1">
      <alignment horizontal="center" vertical="center"/>
    </xf>
    <xf numFmtId="41" fontId="90" fillId="3" borderId="40" xfId="3" applyNumberFormat="1" applyFont="1" applyFill="1" applyBorder="1" applyAlignment="1">
      <alignment horizontal="center" vertical="center"/>
    </xf>
    <xf numFmtId="41" fontId="90" fillId="3" borderId="48" xfId="3" applyNumberFormat="1" applyFont="1" applyFill="1" applyBorder="1" applyAlignment="1">
      <alignment horizontal="center" vertical="center"/>
    </xf>
    <xf numFmtId="41" fontId="90" fillId="3" borderId="41" xfId="3" applyNumberFormat="1" applyFont="1" applyFill="1" applyBorder="1" applyAlignment="1">
      <alignment horizontal="center" vertical="center"/>
    </xf>
    <xf numFmtId="196" fontId="24" fillId="0" borderId="0" xfId="0" applyNumberFormat="1" applyFont="1" applyAlignment="1">
      <alignment horizontal="center" vertical="center"/>
    </xf>
    <xf numFmtId="0" fontId="1" fillId="5" borderId="80" xfId="0" applyNumberFormat="1" applyFont="1" applyFill="1" applyBorder="1" applyAlignment="1">
      <alignment horizontal="center" vertical="center"/>
    </xf>
    <xf numFmtId="0" fontId="1" fillId="5" borderId="17" xfId="0" applyNumberFormat="1" applyFont="1" applyFill="1" applyBorder="1" applyAlignment="1">
      <alignment horizontal="center" vertical="center"/>
    </xf>
    <xf numFmtId="0" fontId="1" fillId="5" borderId="18" xfId="0" applyNumberFormat="1" applyFont="1" applyFill="1" applyBorder="1" applyAlignment="1">
      <alignment horizontal="center" vertical="center"/>
    </xf>
    <xf numFmtId="196" fontId="91" fillId="0" borderId="116" xfId="3" applyNumberFormat="1" applyFont="1" applyBorder="1" applyAlignment="1">
      <alignment horizontal="center" vertical="center"/>
    </xf>
    <xf numFmtId="41" fontId="91" fillId="0" borderId="117" xfId="3" applyNumberFormat="1" applyFont="1" applyBorder="1" applyAlignment="1">
      <alignment horizontal="center" vertical="center"/>
    </xf>
    <xf numFmtId="41" fontId="91" fillId="0" borderId="118" xfId="3" applyNumberFormat="1" applyFont="1" applyBorder="1" applyAlignment="1">
      <alignment horizontal="center" vertical="center"/>
    </xf>
    <xf numFmtId="0" fontId="29" fillId="5" borderId="15" xfId="0" applyNumberFormat="1" applyFont="1" applyFill="1" applyBorder="1" applyAlignment="1">
      <alignment horizontal="center" vertical="center"/>
    </xf>
    <xf numFmtId="0" fontId="29" fillId="5" borderId="17" xfId="0" applyNumberFormat="1" applyFont="1" applyFill="1" applyBorder="1" applyAlignment="1">
      <alignment horizontal="center" vertical="center"/>
    </xf>
    <xf numFmtId="0" fontId="29" fillId="5" borderId="18" xfId="0" applyNumberFormat="1" applyFont="1" applyFill="1" applyBorder="1" applyAlignment="1">
      <alignment horizontal="center" vertical="center"/>
    </xf>
    <xf numFmtId="41" fontId="65" fillId="3" borderId="40" xfId="3" applyNumberFormat="1" applyFont="1" applyFill="1" applyBorder="1" applyAlignment="1">
      <alignment horizontal="left" vertical="center"/>
    </xf>
    <xf numFmtId="41" fontId="65" fillId="3" borderId="48" xfId="3" applyNumberFormat="1" applyFont="1" applyFill="1" applyBorder="1" applyAlignment="1">
      <alignment horizontal="left" vertical="center"/>
    </xf>
    <xf numFmtId="41" fontId="65" fillId="3" borderId="41" xfId="3" applyNumberFormat="1" applyFont="1" applyFill="1" applyBorder="1" applyAlignment="1">
      <alignment horizontal="left" vertical="center"/>
    </xf>
    <xf numFmtId="41" fontId="1" fillId="0" borderId="15" xfId="3" applyNumberFormat="1" applyFont="1" applyBorder="1" applyAlignment="1">
      <alignment horizontal="left" vertical="center"/>
    </xf>
    <xf numFmtId="41" fontId="1" fillId="0" borderId="17" xfId="3" applyNumberFormat="1" applyFont="1" applyBorder="1" applyAlignment="1">
      <alignment horizontal="left" vertical="center"/>
    </xf>
    <xf numFmtId="41" fontId="1" fillId="0" borderId="33" xfId="3" applyNumberFormat="1" applyFont="1" applyBorder="1" applyAlignment="1">
      <alignment horizontal="left" vertical="center"/>
    </xf>
    <xf numFmtId="0" fontId="25" fillId="0" borderId="106" xfId="0" applyNumberFormat="1" applyFont="1" applyBorder="1" applyAlignment="1">
      <alignment horizontal="center" vertical="center"/>
    </xf>
    <xf numFmtId="0" fontId="25" fillId="0" borderId="94" xfId="0" applyNumberFormat="1" applyFont="1" applyBorder="1" applyAlignment="1">
      <alignment horizontal="center" vertical="center"/>
    </xf>
    <xf numFmtId="0" fontId="25" fillId="0" borderId="95" xfId="0" applyNumberFormat="1" applyFont="1" applyBorder="1" applyAlignment="1">
      <alignment horizontal="center" vertical="center"/>
    </xf>
    <xf numFmtId="0" fontId="1" fillId="5" borderId="15" xfId="0" applyNumberFormat="1" applyFont="1" applyFill="1" applyBorder="1" applyAlignment="1">
      <alignment horizontal="center" vertical="center"/>
    </xf>
    <xf numFmtId="200" fontId="1" fillId="0" borderId="25" xfId="0" applyNumberFormat="1" applyFont="1" applyBorder="1" applyAlignment="1">
      <alignment horizontal="center" vertical="center"/>
    </xf>
    <xf numFmtId="200" fontId="1" fillId="0" borderId="14" xfId="0" applyNumberFormat="1" applyFont="1" applyBorder="1" applyAlignment="1">
      <alignment horizontal="center" vertical="center"/>
    </xf>
    <xf numFmtId="41" fontId="3" fillId="0" borderId="15" xfId="3" applyNumberFormat="1" applyFont="1" applyFill="1" applyBorder="1" applyAlignment="1">
      <alignment horizontal="center" vertical="center" shrinkToFit="1"/>
    </xf>
    <xf numFmtId="41" fontId="3" fillId="0" borderId="17" xfId="3" applyNumberFormat="1" applyFont="1" applyFill="1" applyBorder="1" applyAlignment="1">
      <alignment horizontal="center" vertical="center" shrinkToFit="1"/>
    </xf>
    <xf numFmtId="41" fontId="3" fillId="0" borderId="18" xfId="3" applyNumberFormat="1" applyFont="1" applyFill="1" applyBorder="1" applyAlignment="1">
      <alignment horizontal="center" vertical="center" shrinkToFit="1"/>
    </xf>
    <xf numFmtId="41" fontId="32" fillId="3" borderId="196" xfId="3" applyNumberFormat="1" applyFont="1" applyFill="1" applyBorder="1" applyAlignment="1">
      <alignment horizontal="left" vertical="center"/>
    </xf>
    <xf numFmtId="41" fontId="32" fillId="3" borderId="197" xfId="3" applyNumberFormat="1" applyFont="1" applyFill="1" applyBorder="1" applyAlignment="1">
      <alignment horizontal="left" vertical="center"/>
    </xf>
    <xf numFmtId="41" fontId="32" fillId="3" borderId="198" xfId="3" applyNumberFormat="1" applyFont="1" applyFill="1" applyBorder="1" applyAlignment="1">
      <alignment horizontal="left" vertical="center"/>
    </xf>
    <xf numFmtId="0" fontId="55" fillId="3" borderId="0" xfId="0" applyNumberFormat="1" applyFont="1" applyFill="1" applyAlignment="1">
      <alignment horizontal="center" vertical="center"/>
    </xf>
    <xf numFmtId="41" fontId="55" fillId="3" borderId="0" xfId="3" applyNumberFormat="1" applyFont="1" applyFill="1" applyAlignment="1">
      <alignment horizontal="center" vertical="center"/>
    </xf>
    <xf numFmtId="198" fontId="1" fillId="0" borderId="0" xfId="5" applyNumberFormat="1" applyFont="1" applyAlignment="1">
      <alignment horizontal="center" vertical="center"/>
    </xf>
    <xf numFmtId="41" fontId="3" fillId="0" borderId="13" xfId="3" applyNumberFormat="1" applyFont="1" applyFill="1" applyBorder="1" applyAlignment="1">
      <alignment horizontal="center" vertical="center" shrinkToFit="1"/>
    </xf>
    <xf numFmtId="41" fontId="3" fillId="0" borderId="19" xfId="3" applyNumberFormat="1" applyFont="1" applyFill="1" applyBorder="1" applyAlignment="1">
      <alignment horizontal="center" vertical="center" shrinkToFit="1"/>
    </xf>
    <xf numFmtId="41" fontId="3" fillId="0" borderId="23" xfId="3" applyNumberFormat="1" applyFont="1" applyFill="1" applyBorder="1" applyAlignment="1">
      <alignment horizontal="center" vertical="center" shrinkToFit="1"/>
    </xf>
    <xf numFmtId="0" fontId="66" fillId="3" borderId="0" xfId="0" applyNumberFormat="1" applyFont="1" applyFill="1" applyAlignment="1">
      <alignment horizontal="center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112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198" fontId="1" fillId="0" borderId="0" xfId="3" applyNumberFormat="1" applyFont="1" applyBorder="1" applyAlignment="1">
      <alignment horizontal="center" vertical="center"/>
    </xf>
    <xf numFmtId="199" fontId="1" fillId="0" borderId="0" xfId="0" applyNumberFormat="1" applyFont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0" fontId="1" fillId="0" borderId="110" xfId="0" applyNumberFormat="1" applyFont="1" applyBorder="1" applyAlignment="1">
      <alignment horizontal="center" vertical="center"/>
    </xf>
    <xf numFmtId="43" fontId="1" fillId="0" borderId="86" xfId="0" applyNumberFormat="1" applyFont="1" applyBorder="1" applyAlignment="1">
      <alignment horizontal="center" vertical="center"/>
    </xf>
    <xf numFmtId="43" fontId="1" fillId="0" borderId="91" xfId="0" applyNumberFormat="1" applyFont="1" applyBorder="1" applyAlignment="1">
      <alignment horizontal="center" vertical="center"/>
    </xf>
    <xf numFmtId="43" fontId="1" fillId="0" borderId="87" xfId="0" applyNumberFormat="1" applyFont="1" applyBorder="1" applyAlignment="1">
      <alignment horizontal="center" vertical="center"/>
    </xf>
    <xf numFmtId="43" fontId="1" fillId="0" borderId="32" xfId="0" applyNumberFormat="1" applyFont="1" applyBorder="1" applyAlignment="1">
      <alignment horizontal="center" vertical="center"/>
    </xf>
    <xf numFmtId="43" fontId="1" fillId="0" borderId="84" xfId="0" applyNumberFormat="1" applyFont="1" applyBorder="1" applyAlignment="1">
      <alignment horizontal="center" vertical="center"/>
    </xf>
    <xf numFmtId="43" fontId="1" fillId="0" borderId="99" xfId="0" applyNumberFormat="1" applyFont="1" applyBorder="1" applyAlignment="1">
      <alignment horizontal="center" vertical="center"/>
    </xf>
    <xf numFmtId="43" fontId="1" fillId="0" borderId="90" xfId="0" applyNumberFormat="1" applyFont="1" applyBorder="1" applyAlignment="1">
      <alignment horizontal="center" vertical="center"/>
    </xf>
    <xf numFmtId="43" fontId="1" fillId="0" borderId="68" xfId="0" applyNumberFormat="1" applyFont="1" applyBorder="1" applyAlignment="1">
      <alignment horizontal="center" vertical="center"/>
    </xf>
    <xf numFmtId="200" fontId="1" fillId="0" borderId="113" xfId="0" applyNumberFormat="1" applyFont="1" applyBorder="1" applyAlignment="1">
      <alignment horizontal="center" vertical="center"/>
    </xf>
    <xf numFmtId="200" fontId="1" fillId="0" borderId="16" xfId="0" applyNumberFormat="1" applyFont="1" applyBorder="1" applyAlignment="1">
      <alignment horizontal="center" vertical="center"/>
    </xf>
    <xf numFmtId="41" fontId="3" fillId="0" borderId="24" xfId="3" applyNumberFormat="1" applyFont="1" applyFill="1" applyBorder="1" applyAlignment="1">
      <alignment horizontal="center" vertical="center" shrinkToFit="1"/>
    </xf>
    <xf numFmtId="41" fontId="3" fillId="0" borderId="81" xfId="3" applyNumberFormat="1" applyFont="1" applyFill="1" applyBorder="1" applyAlignment="1">
      <alignment horizontal="center" vertical="center" shrinkToFit="1"/>
    </xf>
    <xf numFmtId="41" fontId="3" fillId="0" borderId="82" xfId="3" applyNumberFormat="1" applyFont="1" applyFill="1" applyBorder="1" applyAlignment="1">
      <alignment horizontal="center" vertical="center" shrinkToFit="1"/>
    </xf>
    <xf numFmtId="0" fontId="25" fillId="0" borderId="93" xfId="0" applyNumberFormat="1" applyFont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84" xfId="0" applyNumberFormat="1" applyFont="1" applyBorder="1" applyAlignment="1">
      <alignment horizontal="center" vertical="center"/>
    </xf>
    <xf numFmtId="41" fontId="34" fillId="0" borderId="15" xfId="3" applyNumberFormat="1" applyFont="1" applyBorder="1" applyAlignment="1">
      <alignment horizontal="center" vertical="center"/>
    </xf>
    <xf numFmtId="0" fontId="25" fillId="0" borderId="108" xfId="0" applyNumberFormat="1" applyFont="1" applyBorder="1" applyAlignment="1">
      <alignment horizontal="center" vertical="center"/>
    </xf>
    <xf numFmtId="0" fontId="89" fillId="0" borderId="93" xfId="0" applyNumberFormat="1" applyFont="1" applyBorder="1" applyAlignment="1">
      <alignment horizontal="center" vertical="center"/>
    </xf>
    <xf numFmtId="0" fontId="89" fillId="0" borderId="94" xfId="0" applyNumberFormat="1" applyFont="1" applyBorder="1" applyAlignment="1">
      <alignment horizontal="center" vertical="center"/>
    </xf>
    <xf numFmtId="0" fontId="89" fillId="0" borderId="95" xfId="0" applyNumberFormat="1" applyFont="1" applyBorder="1" applyAlignment="1">
      <alignment horizontal="center" vertical="center"/>
    </xf>
    <xf numFmtId="196" fontId="24" fillId="0" borderId="0" xfId="5" applyNumberFormat="1" applyFont="1" applyAlignment="1">
      <alignment horizontal="right" vertical="center"/>
    </xf>
    <xf numFmtId="41" fontId="1" fillId="3" borderId="26" xfId="3" applyNumberFormat="1" applyFont="1" applyFill="1" applyBorder="1" applyAlignment="1">
      <alignment horizontal="left" vertical="center"/>
    </xf>
    <xf numFmtId="41" fontId="1" fillId="3" borderId="27" xfId="3" applyNumberFormat="1" applyFont="1" applyFill="1" applyBorder="1" applyAlignment="1">
      <alignment horizontal="left" vertical="center"/>
    </xf>
    <xf numFmtId="41" fontId="1" fillId="3" borderId="107" xfId="3" applyNumberFormat="1" applyFont="1" applyFill="1" applyBorder="1" applyAlignment="1">
      <alignment horizontal="left" vertical="center"/>
    </xf>
    <xf numFmtId="0" fontId="1" fillId="3" borderId="109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>
      <alignment horizontal="center" vertical="center"/>
    </xf>
    <xf numFmtId="176" fontId="34" fillId="5" borderId="15" xfId="3" applyNumberFormat="1" applyFont="1" applyFill="1" applyBorder="1" applyAlignment="1">
      <alignment horizontal="right" vertical="center"/>
    </xf>
    <xf numFmtId="176" fontId="34" fillId="5" borderId="17" xfId="3" applyNumberFormat="1" applyFont="1" applyFill="1" applyBorder="1" applyAlignment="1">
      <alignment horizontal="right" vertical="center"/>
    </xf>
    <xf numFmtId="176" fontId="34" fillId="5" borderId="18" xfId="3" applyNumberFormat="1" applyFont="1" applyFill="1" applyBorder="1" applyAlignment="1">
      <alignment horizontal="right" vertical="center"/>
    </xf>
    <xf numFmtId="41" fontId="1" fillId="3" borderId="18" xfId="3" applyNumberFormat="1" applyFont="1" applyFill="1" applyBorder="1" applyAlignment="1">
      <alignment horizontal="center" vertical="center"/>
    </xf>
    <xf numFmtId="41" fontId="1" fillId="0" borderId="104" xfId="3" applyNumberFormat="1" applyFont="1" applyBorder="1" applyAlignment="1">
      <alignment horizontal="center" vertical="center"/>
    </xf>
    <xf numFmtId="41" fontId="1" fillId="3" borderId="26" xfId="3" applyNumberFormat="1" applyFont="1" applyFill="1" applyBorder="1" applyAlignment="1">
      <alignment horizontal="center" vertical="center"/>
    </xf>
    <xf numFmtId="41" fontId="1" fillId="3" borderId="27" xfId="3" applyNumberFormat="1" applyFont="1" applyFill="1" applyBorder="1" applyAlignment="1">
      <alignment horizontal="center" vertical="center"/>
    </xf>
    <xf numFmtId="41" fontId="1" fillId="3" borderId="28" xfId="3" applyNumberFormat="1" applyFont="1" applyFill="1" applyBorder="1" applyAlignment="1">
      <alignment horizontal="center" vertical="center"/>
    </xf>
    <xf numFmtId="41" fontId="34" fillId="5" borderId="15" xfId="3" applyNumberFormat="1" applyFont="1" applyFill="1" applyBorder="1" applyAlignment="1">
      <alignment horizontal="center" vertical="center"/>
    </xf>
    <xf numFmtId="41" fontId="34" fillId="5" borderId="17" xfId="3" applyNumberFormat="1" applyFont="1" applyFill="1" applyBorder="1" applyAlignment="1">
      <alignment horizontal="center" vertical="center"/>
    </xf>
    <xf numFmtId="41" fontId="34" fillId="5" borderId="18" xfId="3" applyNumberFormat="1" applyFont="1" applyFill="1" applyBorder="1" applyAlignment="1">
      <alignment horizontal="center" vertical="center"/>
    </xf>
    <xf numFmtId="176" fontId="1" fillId="3" borderId="15" xfId="3" applyNumberFormat="1" applyFont="1" applyFill="1" applyBorder="1" applyAlignment="1">
      <alignment horizontal="right" vertical="center"/>
    </xf>
    <xf numFmtId="176" fontId="1" fillId="3" borderId="17" xfId="3" applyNumberFormat="1" applyFont="1" applyFill="1" applyBorder="1" applyAlignment="1">
      <alignment horizontal="right" vertical="center"/>
    </xf>
    <xf numFmtId="176" fontId="1" fillId="3" borderId="18" xfId="3" applyNumberFormat="1" applyFont="1" applyFill="1" applyBorder="1" applyAlignment="1">
      <alignment horizontal="right" vertical="center"/>
    </xf>
    <xf numFmtId="0" fontId="0" fillId="0" borderId="17" xfId="0" applyNumberFormat="1" applyBorder="1" applyAlignment="1"/>
    <xf numFmtId="0" fontId="0" fillId="0" borderId="33" xfId="0" applyNumberFormat="1" applyBorder="1" applyAlignment="1"/>
    <xf numFmtId="181" fontId="3" fillId="5" borderId="20" xfId="0" applyNumberFormat="1" applyFont="1" applyFill="1" applyBorder="1" applyAlignment="1">
      <alignment horizontal="center" vertical="center"/>
    </xf>
    <xf numFmtId="181" fontId="3" fillId="5" borderId="32" xfId="0" applyNumberFormat="1" applyFont="1" applyFill="1" applyBorder="1" applyAlignment="1">
      <alignment horizontal="center" vertical="center"/>
    </xf>
    <xf numFmtId="181" fontId="3" fillId="5" borderId="13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>
      <alignment horizontal="center" vertical="center"/>
    </xf>
    <xf numFmtId="181" fontId="3" fillId="0" borderId="51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/>
    </xf>
    <xf numFmtId="180" fontId="93" fillId="5" borderId="0" xfId="0" applyNumberFormat="1" applyFont="1" applyFill="1" applyBorder="1" applyAlignment="1">
      <alignment horizontal="left" vertical="center"/>
    </xf>
    <xf numFmtId="181" fontId="3" fillId="0" borderId="20" xfId="0" applyNumberFormat="1" applyFont="1" applyFill="1" applyBorder="1" applyAlignment="1">
      <alignment horizontal="center" vertical="center"/>
    </xf>
    <xf numFmtId="181" fontId="3" fillId="0" borderId="32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center" vertical="center"/>
    </xf>
    <xf numFmtId="0" fontId="93" fillId="5" borderId="0" xfId="0" applyNumberFormat="1" applyFont="1" applyFill="1" applyBorder="1" applyAlignment="1">
      <alignment horizontal="center" vertical="center"/>
    </xf>
    <xf numFmtId="41" fontId="3" fillId="0" borderId="19" xfId="3" applyNumberFormat="1" applyFont="1" applyFill="1" applyBorder="1" applyAlignment="1">
      <alignment horizontal="left" vertical="center"/>
    </xf>
    <xf numFmtId="0" fontId="87" fillId="0" borderId="31" xfId="0" applyNumberFormat="1" applyFont="1" applyFill="1" applyBorder="1" applyAlignment="1">
      <alignment horizontal="center" vertical="center"/>
    </xf>
    <xf numFmtId="0" fontId="87" fillId="0" borderId="60" xfId="0" applyNumberFormat="1" applyFont="1" applyFill="1" applyBorder="1" applyAlignment="1">
      <alignment horizontal="center" vertical="center"/>
    </xf>
    <xf numFmtId="41" fontId="87" fillId="0" borderId="60" xfId="3" applyNumberFormat="1" applyFont="1" applyFill="1" applyBorder="1" applyAlignment="1">
      <alignment horizontal="center" vertical="center"/>
    </xf>
    <xf numFmtId="0" fontId="87" fillId="0" borderId="60" xfId="0" applyNumberFormat="1" applyFont="1" applyFill="1" applyBorder="1" applyAlignment="1">
      <alignment horizontal="left" vertical="center"/>
    </xf>
    <xf numFmtId="178" fontId="87" fillId="0" borderId="19" xfId="3" applyNumberFormat="1" applyFont="1" applyFill="1" applyBorder="1" applyAlignment="1">
      <alignment horizontal="right" vertical="center"/>
    </xf>
    <xf numFmtId="187" fontId="87" fillId="0" borderId="19" xfId="3" applyNumberFormat="1" applyFont="1" applyFill="1" applyBorder="1" applyAlignment="1">
      <alignment horizontal="center" vertical="center" shrinkToFit="1"/>
    </xf>
    <xf numFmtId="177" fontId="87" fillId="0" borderId="0" xfId="3" applyNumberFormat="1" applyFont="1" applyFill="1" applyBorder="1" applyAlignment="1">
      <alignment horizontal="left" vertical="center"/>
    </xf>
    <xf numFmtId="186" fontId="87" fillId="0" borderId="31" xfId="0" applyNumberFormat="1" applyFont="1" applyFill="1" applyBorder="1" applyAlignment="1">
      <alignment horizontal="center" vertical="center"/>
    </xf>
    <xf numFmtId="0" fontId="87" fillId="0" borderId="24" xfId="0" applyNumberFormat="1" applyFont="1" applyFill="1" applyBorder="1" applyAlignment="1">
      <alignment horizontal="center" vertical="center"/>
    </xf>
    <xf numFmtId="0" fontId="87" fillId="0" borderId="81" xfId="0" applyNumberFormat="1" applyFont="1" applyFill="1" applyBorder="1" applyAlignment="1">
      <alignment horizontal="center" vertical="center"/>
    </xf>
    <xf numFmtId="0" fontId="87" fillId="0" borderId="82" xfId="0" applyNumberFormat="1" applyFont="1" applyFill="1" applyBorder="1" applyAlignment="1">
      <alignment horizontal="center" vertical="center"/>
    </xf>
    <xf numFmtId="186" fontId="87" fillId="0" borderId="14" xfId="0" applyNumberFormat="1" applyFont="1" applyFill="1" applyBorder="1" applyAlignment="1">
      <alignment horizontal="center" vertical="center"/>
    </xf>
    <xf numFmtId="201" fontId="87" fillId="0" borderId="51" xfId="3" applyNumberFormat="1" applyFont="1" applyFill="1" applyBorder="1" applyAlignment="1">
      <alignment horizontal="center" vertical="center"/>
    </xf>
    <xf numFmtId="201" fontId="87" fillId="0" borderId="14" xfId="3" applyNumberFormat="1" applyFont="1" applyFill="1" applyBorder="1" applyAlignment="1">
      <alignment horizontal="center" vertical="center"/>
    </xf>
    <xf numFmtId="176" fontId="87" fillId="0" borderId="14" xfId="3" applyNumberFormat="1" applyFont="1" applyFill="1" applyBorder="1" applyAlignment="1">
      <alignment horizontal="right" vertical="center" indent="2"/>
    </xf>
    <xf numFmtId="176" fontId="87" fillId="0" borderId="13" xfId="3" applyNumberFormat="1" applyFont="1" applyFill="1" applyBorder="1" applyAlignment="1">
      <alignment horizontal="right" vertical="center" indent="2"/>
    </xf>
    <xf numFmtId="176" fontId="87" fillId="0" borderId="19" xfId="3" applyNumberFormat="1" applyFont="1" applyFill="1" applyBorder="1" applyAlignment="1">
      <alignment horizontal="right" vertical="center" indent="2"/>
    </xf>
    <xf numFmtId="176" fontId="87" fillId="0" borderId="23" xfId="3" applyNumberFormat="1" applyFont="1" applyFill="1" applyBorder="1" applyAlignment="1">
      <alignment horizontal="right" vertical="center" indent="2"/>
    </xf>
    <xf numFmtId="41" fontId="87" fillId="0" borderId="14" xfId="0" applyNumberFormat="1" applyFont="1" applyFill="1" applyBorder="1" applyAlignment="1">
      <alignment horizontal="center" vertical="center"/>
    </xf>
    <xf numFmtId="186" fontId="87" fillId="0" borderId="3" xfId="0" applyNumberFormat="1" applyFont="1" applyFill="1" applyBorder="1" applyAlignment="1">
      <alignment horizontal="center" vertical="center"/>
    </xf>
    <xf numFmtId="176" fontId="87" fillId="0" borderId="15" xfId="3" applyNumberFormat="1" applyFont="1" applyFill="1" applyBorder="1" applyAlignment="1">
      <alignment horizontal="right" vertical="center" indent="2"/>
    </xf>
    <xf numFmtId="176" fontId="87" fillId="0" borderId="17" xfId="3" applyNumberFormat="1" applyFont="1" applyFill="1" applyBorder="1" applyAlignment="1">
      <alignment horizontal="right" vertical="center" indent="2"/>
    </xf>
    <xf numFmtId="176" fontId="87" fillId="0" borderId="18" xfId="3" applyNumberFormat="1" applyFont="1" applyFill="1" applyBorder="1" applyAlignment="1">
      <alignment horizontal="right" vertical="center" indent="2"/>
    </xf>
    <xf numFmtId="41" fontId="87" fillId="0" borderId="3" xfId="0" applyNumberFormat="1" applyFont="1" applyFill="1" applyBorder="1" applyAlignment="1">
      <alignment horizontal="center" vertical="center"/>
    </xf>
    <xf numFmtId="41" fontId="87" fillId="0" borderId="16" xfId="0" applyNumberFormat="1" applyFont="1" applyFill="1" applyBorder="1" applyAlignment="1">
      <alignment horizontal="center" vertical="center"/>
    </xf>
    <xf numFmtId="0" fontId="87" fillId="0" borderId="3" xfId="0" applyNumberFormat="1" applyFont="1" applyFill="1" applyBorder="1" applyAlignment="1">
      <alignment horizontal="center" vertical="center"/>
    </xf>
    <xf numFmtId="176" fontId="87" fillId="0" borderId="3" xfId="3" applyNumberFormat="1" applyFont="1" applyFill="1" applyBorder="1" applyAlignment="1">
      <alignment horizontal="right" vertical="center" indent="2"/>
    </xf>
    <xf numFmtId="176" fontId="87" fillId="0" borderId="15" xfId="0" applyNumberFormat="1" applyFont="1" applyFill="1" applyBorder="1" applyAlignment="1">
      <alignment horizontal="right" vertical="center" indent="2"/>
    </xf>
    <xf numFmtId="176" fontId="87" fillId="0" borderId="17" xfId="0" applyNumberFormat="1" applyFont="1" applyFill="1" applyBorder="1" applyAlignment="1">
      <alignment horizontal="right" vertical="center" indent="2"/>
    </xf>
    <xf numFmtId="176" fontId="87" fillId="0" borderId="18" xfId="0" applyNumberFormat="1" applyFont="1" applyFill="1" applyBorder="1" applyAlignment="1">
      <alignment horizontal="right" vertical="center" indent="2"/>
    </xf>
    <xf numFmtId="0" fontId="57" fillId="0" borderId="0" xfId="0" applyNumberFormat="1" applyFont="1" applyFill="1" applyBorder="1" applyAlignment="1">
      <alignment horizontal="center" vertical="center"/>
    </xf>
    <xf numFmtId="0" fontId="61" fillId="0" borderId="137" xfId="0" applyNumberFormat="1" applyFont="1" applyFill="1" applyBorder="1" applyAlignment="1">
      <alignment horizontal="distributed" vertical="center" wrapText="1"/>
    </xf>
    <xf numFmtId="0" fontId="61" fillId="0" borderId="138" xfId="0" applyNumberFormat="1" applyFont="1" applyFill="1" applyBorder="1" applyAlignment="1">
      <alignment horizontal="distributed" wrapText="1"/>
    </xf>
    <xf numFmtId="0" fontId="61" fillId="0" borderId="55" xfId="0" applyNumberFormat="1" applyFont="1" applyFill="1" applyBorder="1" applyAlignment="1">
      <alignment horizontal="distributed" vertical="center" wrapText="1"/>
    </xf>
    <xf numFmtId="0" fontId="61" fillId="0" borderId="56" xfId="0" applyNumberFormat="1" applyFont="1" applyFill="1" applyBorder="1" applyAlignment="1">
      <alignment horizontal="distributed" wrapText="1"/>
    </xf>
    <xf numFmtId="176" fontId="61" fillId="7" borderId="55" xfId="3" applyNumberFormat="1" applyFont="1" applyFill="1" applyBorder="1" applyAlignment="1">
      <alignment horizontal="right" vertical="center" indent="1"/>
    </xf>
    <xf numFmtId="0" fontId="61" fillId="7" borderId="56" xfId="0" applyNumberFormat="1" applyFont="1" applyFill="1" applyBorder="1" applyAlignment="1"/>
    <xf numFmtId="0" fontId="61" fillId="7" borderId="138" xfId="0" applyNumberFormat="1" applyFont="1" applyFill="1" applyBorder="1" applyAlignment="1"/>
    <xf numFmtId="0" fontId="61" fillId="7" borderId="55" xfId="0" applyNumberFormat="1" applyFont="1" applyFill="1" applyBorder="1" applyAlignment="1">
      <alignment horizontal="center" vertical="center" wrapText="1"/>
    </xf>
    <xf numFmtId="0" fontId="61" fillId="7" borderId="126" xfId="0" applyNumberFormat="1" applyFont="1" applyFill="1" applyBorder="1" applyAlignment="1"/>
    <xf numFmtId="0" fontId="61" fillId="0" borderId="56" xfId="0" applyNumberFormat="1" applyFont="1" applyFill="1" applyBorder="1" applyAlignment="1">
      <alignment horizontal="distributed" vertical="center" wrapText="1"/>
    </xf>
    <xf numFmtId="0" fontId="61" fillId="0" borderId="138" xfId="0" applyNumberFormat="1" applyFont="1" applyFill="1" applyBorder="1" applyAlignment="1">
      <alignment horizontal="distributed" vertical="center" wrapText="1"/>
    </xf>
    <xf numFmtId="0" fontId="61" fillId="0" borderId="123" xfId="0" applyNumberFormat="1" applyFont="1" applyFill="1" applyBorder="1" applyAlignment="1">
      <alignment horizontal="center" vertical="center" wrapText="1"/>
    </xf>
    <xf numFmtId="0" fontId="61" fillId="0" borderId="48" xfId="0" applyNumberFormat="1" applyFont="1" applyFill="1" applyBorder="1" applyAlignment="1">
      <alignment horizontal="center" vertical="center" wrapText="1"/>
    </xf>
    <xf numFmtId="0" fontId="61" fillId="0" borderId="41" xfId="0" applyNumberFormat="1" applyFont="1" applyFill="1" applyBorder="1" applyAlignment="1">
      <alignment horizontal="center" vertical="center" wrapText="1"/>
    </xf>
    <xf numFmtId="176" fontId="95" fillId="7" borderId="40" xfId="3" applyNumberFormat="1" applyFont="1" applyFill="1" applyBorder="1" applyAlignment="1">
      <alignment horizontal="right" vertical="center" indent="1"/>
    </xf>
    <xf numFmtId="176" fontId="95" fillId="7" borderId="48" xfId="3" applyNumberFormat="1" applyFont="1" applyFill="1" applyBorder="1" applyAlignment="1">
      <alignment horizontal="right" vertical="center" indent="1"/>
    </xf>
    <xf numFmtId="176" fontId="95" fillId="7" borderId="41" xfId="3" applyNumberFormat="1" applyFont="1" applyFill="1" applyBorder="1" applyAlignment="1">
      <alignment horizontal="right" vertical="center" indent="1"/>
    </xf>
    <xf numFmtId="0" fontId="61" fillId="0" borderId="131" xfId="0" applyNumberFormat="1" applyFont="1" applyFill="1" applyBorder="1" applyAlignment="1">
      <alignment horizontal="distributed" vertical="center" wrapText="1"/>
    </xf>
    <xf numFmtId="0" fontId="61" fillId="0" borderId="84" xfId="0" applyNumberFormat="1" applyFont="1" applyFill="1" applyBorder="1" applyAlignment="1">
      <alignment horizontal="distributed" vertical="center" wrapText="1"/>
    </xf>
    <xf numFmtId="176" fontId="61" fillId="7" borderId="32" xfId="3" applyNumberFormat="1" applyFont="1" applyFill="1" applyBorder="1" applyAlignment="1">
      <alignment horizontal="right" vertical="center" indent="1"/>
    </xf>
    <xf numFmtId="176" fontId="61" fillId="7" borderId="0" xfId="3" applyNumberFormat="1" applyFont="1" applyFill="1" applyBorder="1" applyAlignment="1">
      <alignment horizontal="right" vertical="center" indent="1"/>
    </xf>
    <xf numFmtId="176" fontId="61" fillId="7" borderId="84" xfId="3" applyNumberFormat="1" applyFont="1" applyFill="1" applyBorder="1" applyAlignment="1">
      <alignment horizontal="right" vertical="center" indent="1"/>
    </xf>
    <xf numFmtId="0" fontId="61" fillId="7" borderId="32" xfId="0" applyNumberFormat="1" applyFont="1" applyFill="1" applyBorder="1" applyAlignment="1">
      <alignment horizontal="center" vertical="center"/>
    </xf>
    <xf numFmtId="0" fontId="61" fillId="7" borderId="135" xfId="0" applyNumberFormat="1" applyFont="1" applyFill="1" applyBorder="1" applyAlignment="1">
      <alignment horizontal="center" vertical="center"/>
    </xf>
    <xf numFmtId="176" fontId="61" fillId="7" borderId="51" xfId="3" applyNumberFormat="1" applyFont="1" applyFill="1" applyBorder="1" applyAlignment="1">
      <alignment horizontal="right" vertical="center" indent="1"/>
    </xf>
    <xf numFmtId="0" fontId="61" fillId="7" borderId="39" xfId="0" applyNumberFormat="1" applyFont="1" applyFill="1" applyBorder="1" applyAlignment="1">
      <alignment horizontal="distributed" vertical="center" wrapText="1"/>
    </xf>
    <xf numFmtId="0" fontId="61" fillId="7" borderId="134" xfId="0" applyNumberFormat="1" applyFont="1" applyFill="1" applyBorder="1" applyAlignment="1">
      <alignment horizontal="distributed" vertical="center" wrapText="1"/>
    </xf>
    <xf numFmtId="14" fontId="61" fillId="7" borderId="55" xfId="0" applyNumberFormat="1" applyFont="1" applyFill="1" applyBorder="1" applyAlignment="1" applyProtection="1">
      <alignment horizontal="center" vertical="center" wrapText="1"/>
    </xf>
    <xf numFmtId="0" fontId="61" fillId="7" borderId="126" xfId="0" applyNumberFormat="1" applyFont="1" applyFill="1" applyBorder="1" applyAlignment="1" applyProtection="1">
      <alignment horizontal="center" vertical="center" wrapText="1"/>
    </xf>
    <xf numFmtId="0" fontId="61" fillId="7" borderId="55" xfId="0" applyNumberFormat="1" applyFont="1" applyFill="1" applyBorder="1" applyAlignment="1">
      <alignment horizontal="center" vertical="center"/>
    </xf>
    <xf numFmtId="0" fontId="61" fillId="7" borderId="126" xfId="0" applyNumberFormat="1" applyFont="1" applyFill="1" applyBorder="1" applyAlignment="1">
      <alignment horizontal="center" vertical="center"/>
    </xf>
    <xf numFmtId="0" fontId="61" fillId="7" borderId="144" xfId="0" applyNumberFormat="1" applyFont="1" applyFill="1" applyBorder="1" applyAlignment="1" applyProtection="1">
      <alignment horizontal="center" vertical="center" wrapText="1"/>
    </xf>
    <xf numFmtId="0" fontId="61" fillId="7" borderId="145" xfId="0" applyNumberFormat="1" applyFont="1" applyFill="1" applyBorder="1" applyAlignment="1" applyProtection="1">
      <alignment horizontal="center" vertical="center" wrapText="1"/>
    </xf>
    <xf numFmtId="176" fontId="61" fillId="7" borderId="56" xfId="3" applyNumberFormat="1" applyFont="1" applyFill="1" applyBorder="1" applyAlignment="1">
      <alignment horizontal="right" vertical="center" indent="1"/>
    </xf>
    <xf numFmtId="176" fontId="61" fillId="7" borderId="138" xfId="3" applyNumberFormat="1" applyFont="1" applyFill="1" applyBorder="1" applyAlignment="1">
      <alignment horizontal="right" vertical="center" indent="1"/>
    </xf>
    <xf numFmtId="176" fontId="61" fillId="7" borderId="136" xfId="3" applyNumberFormat="1" applyFont="1" applyFill="1" applyBorder="1" applyAlignment="1">
      <alignment horizontal="right" vertical="center" indent="1"/>
    </xf>
    <xf numFmtId="0" fontId="61" fillId="7" borderId="55" xfId="0" applyNumberFormat="1" applyFont="1" applyFill="1" applyBorder="1" applyAlignment="1" applyProtection="1">
      <alignment horizontal="center" vertical="center" wrapText="1"/>
    </xf>
    <xf numFmtId="0" fontId="61" fillId="0" borderId="32" xfId="0" applyNumberFormat="1" applyFont="1" applyFill="1" applyBorder="1" applyAlignment="1">
      <alignment horizontal="distributed" vertical="center" wrapText="1"/>
    </xf>
    <xf numFmtId="0" fontId="61" fillId="0" borderId="0" xfId="0" applyNumberFormat="1" applyFont="1" applyFill="1" applyBorder="1" applyAlignment="1">
      <alignment horizontal="distributed" vertical="center" wrapText="1"/>
    </xf>
    <xf numFmtId="0" fontId="61" fillId="0" borderId="141" xfId="0" applyNumberFormat="1" applyFont="1" applyFill="1" applyBorder="1" applyAlignment="1">
      <alignment horizontal="center" vertical="center"/>
    </xf>
    <xf numFmtId="0" fontId="61" fillId="0" borderId="103" xfId="0" applyNumberFormat="1" applyFont="1" applyFill="1" applyBorder="1" applyAlignment="1">
      <alignment horizontal="center" vertical="center"/>
    </xf>
    <xf numFmtId="0" fontId="61" fillId="0" borderId="101" xfId="0" applyNumberFormat="1" applyFont="1" applyFill="1" applyBorder="1" applyAlignment="1">
      <alignment horizontal="center" vertical="center"/>
    </xf>
    <xf numFmtId="0" fontId="61" fillId="0" borderId="102" xfId="0" applyNumberFormat="1" applyFont="1" applyFill="1" applyBorder="1" applyAlignment="1">
      <alignment horizontal="center" vertical="center"/>
    </xf>
    <xf numFmtId="0" fontId="61" fillId="0" borderId="100" xfId="0" applyNumberFormat="1" applyFont="1" applyFill="1" applyBorder="1" applyAlignment="1">
      <alignment horizontal="center" vertical="center"/>
    </xf>
    <xf numFmtId="0" fontId="61" fillId="0" borderId="140" xfId="0" applyNumberFormat="1" applyFont="1" applyFill="1" applyBorder="1" applyAlignment="1">
      <alignment horizontal="center" vertical="center"/>
    </xf>
    <xf numFmtId="0" fontId="61" fillId="0" borderId="130" xfId="0" applyNumberFormat="1" applyFont="1" applyFill="1" applyBorder="1" applyAlignment="1">
      <alignment horizontal="distributed" vertical="center" wrapText="1"/>
    </xf>
    <xf numFmtId="0" fontId="61" fillId="0" borderId="87" xfId="0" applyNumberFormat="1" applyFont="1" applyFill="1" applyBorder="1" applyAlignment="1">
      <alignment horizontal="distributed" vertical="center" wrapText="1"/>
    </xf>
    <xf numFmtId="14" fontId="57" fillId="0" borderId="0" xfId="0" applyNumberFormat="1" applyFont="1" applyFill="1" applyBorder="1" applyAlignment="1">
      <alignment horizontal="right" vertical="center"/>
    </xf>
    <xf numFmtId="0" fontId="61" fillId="0" borderId="86" xfId="0" applyNumberFormat="1" applyFont="1" applyFill="1" applyBorder="1" applyAlignment="1">
      <alignment horizontal="distributed" vertical="center" wrapText="1"/>
    </xf>
    <xf numFmtId="0" fontId="61" fillId="0" borderId="91" xfId="0" applyNumberFormat="1" applyFont="1" applyFill="1" applyBorder="1" applyAlignment="1">
      <alignment horizontal="distributed" vertical="center" wrapText="1"/>
    </xf>
    <xf numFmtId="0" fontId="61" fillId="7" borderId="51" xfId="0" applyNumberFormat="1" applyFont="1" applyFill="1" applyBorder="1" applyAlignment="1">
      <alignment horizontal="distributed" vertical="center" wrapText="1"/>
    </xf>
    <xf numFmtId="0" fontId="61" fillId="7" borderId="142" xfId="0" applyNumberFormat="1" applyFont="1" applyFill="1" applyBorder="1" applyAlignment="1">
      <alignment horizontal="distributed" vertical="center" wrapText="1"/>
    </xf>
    <xf numFmtId="0" fontId="61" fillId="7" borderId="136" xfId="0" applyNumberFormat="1" applyFont="1" applyFill="1" applyBorder="1" applyAlignment="1">
      <alignment horizontal="distributed" vertical="center" wrapText="1"/>
    </xf>
    <xf numFmtId="0" fontId="61" fillId="7" borderId="143" xfId="0" applyNumberFormat="1" applyFont="1" applyFill="1" applyBorder="1" applyAlignment="1">
      <alignment horizontal="distributed" vertical="center" wrapText="1"/>
    </xf>
    <xf numFmtId="0" fontId="96" fillId="0" borderId="0" xfId="0" applyNumberFormat="1" applyFont="1" applyFill="1" applyBorder="1" applyAlignment="1">
      <alignment horizontal="left" vertical="center" wrapText="1"/>
    </xf>
    <xf numFmtId="0" fontId="61" fillId="7" borderId="55" xfId="0" applyNumberFormat="1" applyFont="1" applyFill="1" applyBorder="1" applyAlignment="1" applyProtection="1">
      <alignment horizontal="center" vertical="center"/>
    </xf>
    <xf numFmtId="0" fontId="61" fillId="7" borderId="126" xfId="0" applyNumberFormat="1" applyFont="1" applyFill="1" applyBorder="1" applyAlignment="1" applyProtection="1">
      <alignment horizontal="center" vertical="center"/>
    </xf>
    <xf numFmtId="0" fontId="61" fillId="7" borderId="40" xfId="0" applyNumberFormat="1" applyFont="1" applyFill="1" applyBorder="1" applyAlignment="1">
      <alignment horizontal="distributed" vertical="distributed"/>
    </xf>
    <xf numFmtId="0" fontId="61" fillId="7" borderId="127" xfId="0" applyNumberFormat="1" applyFont="1" applyFill="1" applyBorder="1" applyAlignment="1">
      <alignment horizontal="distributed" vertical="distributed"/>
    </xf>
    <xf numFmtId="0" fontId="61" fillId="0" borderId="73" xfId="0" applyNumberFormat="1" applyFont="1" applyFill="1" applyBorder="1" applyAlignment="1">
      <alignment horizontal="center" vertical="center"/>
    </xf>
    <xf numFmtId="0" fontId="61" fillId="0" borderId="74" xfId="0" applyNumberFormat="1" applyFont="1" applyFill="1" applyBorder="1" applyAlignment="1">
      <alignment horizontal="center" vertical="center"/>
    </xf>
    <xf numFmtId="0" fontId="61" fillId="7" borderId="32" xfId="0" applyNumberFormat="1" applyFont="1" applyFill="1" applyBorder="1" applyAlignment="1">
      <alignment horizontal="center" vertical="center" wrapText="1"/>
    </xf>
    <xf numFmtId="0" fontId="61" fillId="7" borderId="135" xfId="0" applyNumberFormat="1" applyFont="1" applyFill="1" applyBorder="1" applyAlignment="1">
      <alignment horizontal="center" vertical="center" wrapText="1"/>
    </xf>
    <xf numFmtId="0" fontId="95" fillId="0" borderId="96" xfId="0" applyNumberFormat="1" applyFont="1" applyFill="1" applyBorder="1" applyAlignment="1">
      <alignment horizontal="center" vertical="center"/>
    </xf>
    <xf numFmtId="0" fontId="95" fillId="0" borderId="94" xfId="0" applyNumberFormat="1" applyFont="1" applyFill="1" applyBorder="1" applyAlignment="1">
      <alignment horizontal="center" vertical="center"/>
    </xf>
    <xf numFmtId="0" fontId="95" fillId="0" borderId="95" xfId="0" applyNumberFormat="1" applyFont="1" applyFill="1" applyBorder="1" applyAlignment="1">
      <alignment horizontal="center" vertical="center"/>
    </xf>
    <xf numFmtId="176" fontId="95" fillId="7" borderId="73" xfId="3" applyNumberFormat="1" applyFont="1" applyFill="1" applyBorder="1" applyAlignment="1">
      <alignment horizontal="right" vertical="center" indent="1"/>
    </xf>
    <xf numFmtId="0" fontId="61" fillId="0" borderId="32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/>
    </xf>
    <xf numFmtId="0" fontId="61" fillId="0" borderId="84" xfId="0" applyNumberFormat="1" applyFont="1" applyFill="1" applyBorder="1" applyAlignment="1">
      <alignment horizontal="center" vertical="center"/>
    </xf>
    <xf numFmtId="41" fontId="61" fillId="0" borderId="3" xfId="3" applyNumberFormat="1" applyFont="1" applyFill="1" applyBorder="1" applyAlignment="1">
      <alignment horizontal="center" vertical="center"/>
    </xf>
    <xf numFmtId="176" fontId="95" fillId="0" borderId="40" xfId="3" applyNumberFormat="1" applyFont="1" applyFill="1" applyBorder="1" applyAlignment="1">
      <alignment vertical="center"/>
    </xf>
    <xf numFmtId="176" fontId="95" fillId="0" borderId="127" xfId="3" applyNumberFormat="1" applyFont="1" applyFill="1" applyBorder="1" applyAlignment="1">
      <alignment vertical="center"/>
    </xf>
    <xf numFmtId="41" fontId="95" fillId="0" borderId="39" xfId="3" applyNumberFormat="1" applyFont="1" applyFill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distributed" vertical="center" wrapText="1"/>
    </xf>
    <xf numFmtId="0" fontId="96" fillId="0" borderId="18" xfId="0" applyNumberFormat="1" applyFont="1" applyFill="1" applyBorder="1" applyAlignment="1">
      <alignment horizontal="distributed" vertical="center" wrapText="1"/>
    </xf>
    <xf numFmtId="41" fontId="61" fillId="0" borderId="15" xfId="3" applyNumberFormat="1" applyFont="1" applyFill="1" applyBorder="1" applyAlignment="1">
      <alignment horizontal="center" vertical="center"/>
    </xf>
    <xf numFmtId="41" fontId="61" fillId="0" borderId="17" xfId="3" applyNumberFormat="1" applyFont="1" applyFill="1" applyBorder="1" applyAlignment="1">
      <alignment horizontal="center" vertical="center"/>
    </xf>
    <xf numFmtId="41" fontId="61" fillId="0" borderId="18" xfId="3" applyNumberFormat="1" applyFont="1" applyFill="1" applyBorder="1" applyAlignment="1">
      <alignment horizontal="center" vertical="center"/>
    </xf>
    <xf numFmtId="41" fontId="61" fillId="0" borderId="16" xfId="3" applyNumberFormat="1" applyFont="1" applyFill="1" applyBorder="1" applyAlignment="1">
      <alignment horizontal="center" vertical="center"/>
    </xf>
    <xf numFmtId="176" fontId="95" fillId="0" borderId="39" xfId="3" applyNumberFormat="1" applyFont="1" applyFill="1" applyBorder="1" applyAlignment="1">
      <alignment vertical="center"/>
    </xf>
    <xf numFmtId="176" fontId="95" fillId="0" borderId="134" xfId="3" applyNumberFormat="1" applyFont="1" applyFill="1" applyBorder="1" applyAlignment="1">
      <alignment vertical="center"/>
    </xf>
    <xf numFmtId="176" fontId="61" fillId="0" borderId="11" xfId="3" applyNumberFormat="1" applyFont="1" applyFill="1" applyBorder="1" applyAlignment="1">
      <alignment vertical="center"/>
    </xf>
    <xf numFmtId="176" fontId="61" fillId="0" borderId="65" xfId="3" applyNumberFormat="1" applyFont="1" applyFill="1" applyBorder="1" applyAlignment="1">
      <alignment vertical="center"/>
    </xf>
    <xf numFmtId="0" fontId="59" fillId="0" borderId="13" xfId="0" applyNumberFormat="1" applyFont="1" applyFill="1" applyBorder="1" applyAlignment="1">
      <alignment horizontal="distributed" vertical="center" wrapText="1"/>
    </xf>
    <xf numFmtId="0" fontId="59" fillId="0" borderId="23" xfId="0" applyNumberFormat="1" applyFont="1" applyFill="1" applyBorder="1" applyAlignment="1">
      <alignment horizontal="distributed" vertical="center" wrapText="1"/>
    </xf>
    <xf numFmtId="176" fontId="61" fillId="0" borderId="13" xfId="3" applyNumberFormat="1" applyFont="1" applyFill="1" applyBorder="1" applyAlignment="1">
      <alignment vertical="center"/>
    </xf>
    <xf numFmtId="176" fontId="61" fillId="0" borderId="133" xfId="3" applyNumberFormat="1" applyFont="1" applyFill="1" applyBorder="1" applyAlignment="1">
      <alignment vertical="center"/>
    </xf>
    <xf numFmtId="41" fontId="61" fillId="0" borderId="13" xfId="3" applyNumberFormat="1" applyFont="1" applyFill="1" applyBorder="1" applyAlignment="1">
      <alignment horizontal="center" vertical="center"/>
    </xf>
    <xf numFmtId="41" fontId="61" fillId="0" borderId="19" xfId="3" applyNumberFormat="1" applyFont="1" applyFill="1" applyBorder="1" applyAlignment="1">
      <alignment horizontal="center" vertical="center"/>
    </xf>
    <xf numFmtId="41" fontId="61" fillId="0" borderId="23" xfId="3" applyNumberFormat="1" applyFont="1" applyFill="1" applyBorder="1" applyAlignment="1">
      <alignment horizontal="center" vertical="center"/>
    </xf>
    <xf numFmtId="41" fontId="61" fillId="0" borderId="14" xfId="3" applyNumberFormat="1" applyFont="1" applyFill="1" applyBorder="1" applyAlignment="1">
      <alignment horizontal="center" vertical="center"/>
    </xf>
    <xf numFmtId="41" fontId="95" fillId="0" borderId="40" xfId="3" applyNumberFormat="1" applyFont="1" applyFill="1" applyBorder="1" applyAlignment="1">
      <alignment horizontal="center" vertical="center"/>
    </xf>
    <xf numFmtId="41" fontId="95" fillId="0" borderId="48" xfId="3" applyNumberFormat="1" applyFont="1" applyFill="1" applyBorder="1" applyAlignment="1">
      <alignment horizontal="center" vertical="center"/>
    </xf>
    <xf numFmtId="41" fontId="95" fillId="0" borderId="41" xfId="3" applyNumberFormat="1" applyFont="1" applyFill="1" applyBorder="1" applyAlignment="1">
      <alignment horizontal="center" vertical="center"/>
    </xf>
    <xf numFmtId="0" fontId="94" fillId="0" borderId="123" xfId="0" applyNumberFormat="1" applyFont="1" applyFill="1" applyBorder="1" applyAlignment="1">
      <alignment horizontal="center" vertical="center"/>
    </xf>
    <xf numFmtId="0" fontId="94" fillId="0" borderId="48" xfId="0" applyNumberFormat="1" applyFont="1" applyFill="1" applyBorder="1" applyAlignment="1">
      <alignment horizontal="center" vertical="center"/>
    </xf>
    <xf numFmtId="0" fontId="94" fillId="0" borderId="41" xfId="0" applyNumberFormat="1" applyFont="1" applyFill="1" applyBorder="1" applyAlignment="1">
      <alignment horizontal="center" vertical="center"/>
    </xf>
    <xf numFmtId="0" fontId="97" fillId="0" borderId="39" xfId="0" applyNumberFormat="1" applyFont="1" applyFill="1" applyBorder="1" applyAlignment="1">
      <alignment horizontal="center" vertical="center" wrapText="1"/>
    </xf>
    <xf numFmtId="41" fontId="61" fillId="0" borderId="11" xfId="3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distributed" vertical="center" wrapText="1"/>
    </xf>
    <xf numFmtId="0" fontId="59" fillId="0" borderId="6" xfId="0" applyNumberFormat="1" applyFont="1" applyFill="1" applyBorder="1" applyAlignment="1">
      <alignment horizontal="center" vertical="center"/>
    </xf>
    <xf numFmtId="176" fontId="61" fillId="0" borderId="16" xfId="3" applyNumberFormat="1" applyFont="1" applyFill="1" applyBorder="1" applyAlignment="1">
      <alignment vertical="center"/>
    </xf>
    <xf numFmtId="176" fontId="61" fillId="0" borderId="59" xfId="3" applyNumberFormat="1" applyFont="1" applyFill="1" applyBorder="1" applyAlignment="1">
      <alignment vertical="center"/>
    </xf>
    <xf numFmtId="176" fontId="61" fillId="5" borderId="14" xfId="3" applyNumberFormat="1" applyFont="1" applyFill="1" applyBorder="1" applyAlignment="1">
      <alignment vertical="center"/>
    </xf>
    <xf numFmtId="176" fontId="61" fillId="5" borderId="129" xfId="3" applyNumberFormat="1" applyFont="1" applyFill="1" applyBorder="1" applyAlignment="1">
      <alignment vertical="center"/>
    </xf>
    <xf numFmtId="0" fontId="59" fillId="0" borderId="15" xfId="0" applyNumberFormat="1" applyFont="1" applyFill="1" applyBorder="1" applyAlignment="1">
      <alignment horizontal="distributed" vertical="center" wrapText="1"/>
    </xf>
    <xf numFmtId="0" fontId="59" fillId="0" borderId="18" xfId="0" applyNumberFormat="1" applyFont="1" applyFill="1" applyBorder="1" applyAlignment="1">
      <alignment horizontal="distributed" vertical="center" wrapText="1"/>
    </xf>
    <xf numFmtId="176" fontId="61" fillId="0" borderId="15" xfId="3" applyNumberFormat="1" applyFont="1" applyFill="1" applyBorder="1" applyAlignment="1">
      <alignment vertical="center"/>
    </xf>
    <xf numFmtId="176" fontId="61" fillId="0" borderId="78" xfId="3" applyNumberFormat="1" applyFont="1" applyFill="1" applyBorder="1" applyAlignment="1">
      <alignment vertical="center"/>
    </xf>
    <xf numFmtId="176" fontId="61" fillId="0" borderId="3" xfId="3" applyNumberFormat="1" applyFont="1" applyFill="1" applyBorder="1" applyAlignment="1">
      <alignment vertical="center"/>
    </xf>
    <xf numFmtId="176" fontId="61" fillId="0" borderId="50" xfId="3" applyNumberFormat="1" applyFont="1" applyFill="1" applyBorder="1" applyAlignment="1">
      <alignment vertical="center"/>
    </xf>
    <xf numFmtId="0" fontId="59" fillId="0" borderId="16" xfId="0" applyNumberFormat="1" applyFont="1" applyFill="1" applyBorder="1" applyAlignment="1">
      <alignment horizontal="distributed" vertical="center" wrapText="1" shrinkToFit="1"/>
    </xf>
    <xf numFmtId="0" fontId="62" fillId="0" borderId="3" xfId="0" applyNumberFormat="1" applyFont="1" applyFill="1" applyBorder="1" applyAlignment="1">
      <alignment horizontal="distributed" vertical="center" wrapText="1"/>
    </xf>
    <xf numFmtId="0" fontId="59" fillId="0" borderId="3" xfId="0" applyNumberFormat="1" applyFont="1" applyFill="1" applyBorder="1" applyAlignment="1">
      <alignment horizontal="distributed" vertical="center" wrapText="1"/>
    </xf>
    <xf numFmtId="0" fontId="97" fillId="0" borderId="39" xfId="0" applyNumberFormat="1" applyFont="1" applyFill="1" applyBorder="1" applyAlignment="1">
      <alignment horizontal="center" vertical="center" wrapText="1" shrinkToFit="1"/>
    </xf>
    <xf numFmtId="41" fontId="61" fillId="0" borderId="14" xfId="3" applyNumberFormat="1" applyFont="1" applyFill="1" applyBorder="1" applyAlignment="1">
      <alignment horizontal="right" vertical="center"/>
    </xf>
    <xf numFmtId="0" fontId="61" fillId="0" borderId="16" xfId="0" applyNumberFormat="1" applyFont="1" applyFill="1" applyBorder="1" applyAlignment="1">
      <alignment horizontal="center" vertical="center" shrinkToFit="1"/>
    </xf>
    <xf numFmtId="0" fontId="61" fillId="0" borderId="51" xfId="0" applyNumberFormat="1" applyFont="1" applyFill="1" applyBorder="1" applyAlignment="1">
      <alignment horizontal="center" vertical="center" shrinkToFit="1"/>
    </xf>
    <xf numFmtId="0" fontId="61" fillId="0" borderId="220" xfId="0" applyNumberFormat="1" applyFont="1" applyFill="1" applyBorder="1" applyAlignment="1">
      <alignment horizontal="center" vertical="center"/>
    </xf>
    <xf numFmtId="0" fontId="61" fillId="0" borderId="186" xfId="0" applyNumberFormat="1" applyFont="1" applyFill="1" applyBorder="1" applyAlignment="1">
      <alignment horizontal="center" vertical="center"/>
    </xf>
    <xf numFmtId="0" fontId="61" fillId="0" borderId="221" xfId="0" applyNumberFormat="1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distributed" vertical="center" wrapText="1"/>
    </xf>
    <xf numFmtId="0" fontId="96" fillId="0" borderId="16" xfId="0" applyNumberFormat="1" applyFont="1" applyFill="1" applyBorder="1" applyAlignment="1">
      <alignment horizontal="distributed" vertical="center" wrapText="1"/>
    </xf>
    <xf numFmtId="0" fontId="94" fillId="0" borderId="96" xfId="0" applyNumberFormat="1" applyFont="1" applyFill="1" applyBorder="1" applyAlignment="1">
      <alignment horizontal="center" vertical="center"/>
    </xf>
    <xf numFmtId="0" fontId="94" fillId="0" borderId="94" xfId="0" applyNumberFormat="1" applyFont="1" applyFill="1" applyBorder="1" applyAlignment="1">
      <alignment horizontal="center" vertical="center"/>
    </xf>
    <xf numFmtId="0" fontId="94" fillId="0" borderId="95" xfId="0" applyNumberFormat="1" applyFont="1" applyFill="1" applyBorder="1" applyAlignment="1">
      <alignment horizontal="center" vertical="center"/>
    </xf>
    <xf numFmtId="41" fontId="95" fillId="0" borderId="93" xfId="3" applyNumberFormat="1" applyFont="1" applyFill="1" applyBorder="1" applyAlignment="1">
      <alignment horizontal="center" vertical="center"/>
    </xf>
    <xf numFmtId="41" fontId="95" fillId="0" borderId="94" xfId="3" applyNumberFormat="1" applyFont="1" applyFill="1" applyBorder="1" applyAlignment="1">
      <alignment horizontal="center" vertical="center"/>
    </xf>
    <xf numFmtId="41" fontId="95" fillId="0" borderId="95" xfId="3" applyNumberFormat="1" applyFont="1" applyFill="1" applyBorder="1" applyAlignment="1">
      <alignment horizontal="center" vertical="center"/>
    </xf>
    <xf numFmtId="41" fontId="95" fillId="0" borderId="73" xfId="3" applyNumberFormat="1" applyFont="1" applyFill="1" applyBorder="1" applyAlignment="1">
      <alignment horizontal="center" vertical="center"/>
    </xf>
    <xf numFmtId="176" fontId="95" fillId="0" borderId="93" xfId="3" applyNumberFormat="1" applyFont="1" applyFill="1" applyBorder="1" applyAlignment="1">
      <alignment vertical="center"/>
    </xf>
    <xf numFmtId="176" fontId="95" fillId="0" borderId="128" xfId="3" applyNumberFormat="1" applyFont="1" applyFill="1" applyBorder="1" applyAlignment="1">
      <alignment vertical="center"/>
    </xf>
    <xf numFmtId="0" fontId="61" fillId="0" borderId="124" xfId="0" applyNumberFormat="1" applyFont="1" applyFill="1" applyBorder="1" applyAlignment="1">
      <alignment horizontal="center" vertical="center" textRotation="255" shrinkToFit="1"/>
    </xf>
    <xf numFmtId="0" fontId="61" fillId="0" borderId="88" xfId="0" applyNumberFormat="1" applyFont="1" applyFill="1" applyBorder="1" applyAlignment="1">
      <alignment horizontal="center" vertical="center" textRotation="255" shrinkToFit="1"/>
    </xf>
    <xf numFmtId="0" fontId="61" fillId="0" borderId="125" xfId="0" applyNumberFormat="1" applyFont="1" applyFill="1" applyBorder="1" applyAlignment="1">
      <alignment horizontal="center" vertical="center" textRotation="255" shrinkToFit="1"/>
    </xf>
    <xf numFmtId="0" fontId="96" fillId="0" borderId="15" xfId="0" applyNumberFormat="1" applyFont="1" applyFill="1" applyBorder="1" applyAlignment="1">
      <alignment horizontal="distributed" vertical="center" wrapText="1"/>
    </xf>
    <xf numFmtId="0" fontId="59" fillId="0" borderId="14" xfId="0" applyNumberFormat="1" applyFont="1" applyFill="1" applyBorder="1" applyAlignment="1">
      <alignment horizontal="center" vertical="center"/>
    </xf>
    <xf numFmtId="176" fontId="61" fillId="0" borderId="14" xfId="3" applyNumberFormat="1" applyFont="1" applyFill="1" applyBorder="1" applyAlignment="1">
      <alignment vertical="center"/>
    </xf>
    <xf numFmtId="176" fontId="61" fillId="0" borderId="129" xfId="3" applyNumberFormat="1" applyFont="1" applyFill="1" applyBorder="1" applyAlignment="1">
      <alignment vertical="center"/>
    </xf>
    <xf numFmtId="0" fontId="61" fillId="0" borderId="130" xfId="0" applyNumberFormat="1" applyFont="1" applyFill="1" applyBorder="1" applyAlignment="1">
      <alignment horizontal="center" vertical="center" textRotation="255"/>
    </xf>
    <xf numFmtId="0" fontId="61" fillId="0" borderId="131" xfId="0" applyNumberFormat="1" applyFont="1" applyFill="1" applyBorder="1" applyAlignment="1">
      <alignment horizontal="center" vertical="center" textRotation="255"/>
    </xf>
    <xf numFmtId="0" fontId="61" fillId="0" borderId="132" xfId="0" applyNumberFormat="1" applyFont="1" applyFill="1" applyBorder="1" applyAlignment="1">
      <alignment horizontal="center" vertical="center" textRotation="255"/>
    </xf>
    <xf numFmtId="176" fontId="95" fillId="5" borderId="39" xfId="3" applyNumberFormat="1" applyFont="1" applyFill="1" applyBorder="1" applyAlignment="1">
      <alignment vertical="center"/>
    </xf>
    <xf numFmtId="176" fontId="95" fillId="5" borderId="134" xfId="3" applyNumberFormat="1" applyFont="1" applyFill="1" applyBorder="1" applyAlignment="1">
      <alignment vertical="center"/>
    </xf>
    <xf numFmtId="176" fontId="61" fillId="5" borderId="3" xfId="3" applyNumberFormat="1" applyFont="1" applyFill="1" applyBorder="1" applyAlignment="1">
      <alignment vertical="center"/>
    </xf>
    <xf numFmtId="176" fontId="61" fillId="5" borderId="50" xfId="3" applyNumberFormat="1" applyFont="1" applyFill="1" applyBorder="1" applyAlignment="1">
      <alignment vertical="center"/>
    </xf>
    <xf numFmtId="176" fontId="61" fillId="5" borderId="16" xfId="3" applyNumberFormat="1" applyFont="1" applyFill="1" applyBorder="1" applyAlignment="1">
      <alignment vertical="center"/>
    </xf>
    <xf numFmtId="176" fontId="61" fillId="5" borderId="59" xfId="3" applyNumberFormat="1" applyFont="1" applyFill="1" applyBorder="1" applyAlignment="1">
      <alignment vertical="center"/>
    </xf>
    <xf numFmtId="0" fontId="57" fillId="0" borderId="141" xfId="0" applyNumberFormat="1" applyFont="1" applyFill="1" applyBorder="1" applyAlignment="1">
      <alignment horizontal="center" vertical="center"/>
    </xf>
    <xf numFmtId="0" fontId="57" fillId="0" borderId="103" xfId="0" applyNumberFormat="1" applyFont="1" applyFill="1" applyBorder="1" applyAlignment="1">
      <alignment horizontal="center" vertical="center"/>
    </xf>
    <xf numFmtId="41" fontId="61" fillId="0" borderId="34" xfId="3" applyNumberFormat="1" applyFont="1" applyFill="1" applyBorder="1" applyAlignment="1">
      <alignment horizontal="center" vertical="center"/>
    </xf>
    <xf numFmtId="0" fontId="57" fillId="0" borderId="0" xfId="0" applyNumberFormat="1" applyFont="1" applyFill="1" applyAlignment="1">
      <alignment horizontal="right" vertical="center"/>
    </xf>
    <xf numFmtId="0" fontId="57" fillId="0" borderId="101" xfId="0" applyNumberFormat="1" applyFont="1" applyFill="1" applyBorder="1" applyAlignment="1">
      <alignment horizontal="center" vertical="center"/>
    </xf>
    <xf numFmtId="0" fontId="57" fillId="0" borderId="102" xfId="0" applyNumberFormat="1" applyFont="1" applyFill="1" applyBorder="1" applyAlignment="1">
      <alignment horizontal="center" vertical="center"/>
    </xf>
    <xf numFmtId="176" fontId="61" fillId="0" borderId="34" xfId="3" applyNumberFormat="1" applyFont="1" applyFill="1" applyBorder="1" applyAlignment="1">
      <alignment vertical="center"/>
    </xf>
    <xf numFmtId="176" fontId="61" fillId="0" borderId="139" xfId="3" applyNumberFormat="1" applyFont="1" applyFill="1" applyBorder="1" applyAlignment="1">
      <alignment vertical="center"/>
    </xf>
    <xf numFmtId="0" fontId="57" fillId="0" borderId="100" xfId="0" applyNumberFormat="1" applyFont="1" applyFill="1" applyBorder="1" applyAlignment="1">
      <alignment horizontal="center" vertical="center"/>
    </xf>
    <xf numFmtId="0" fontId="57" fillId="0" borderId="140" xfId="0" applyNumberFormat="1" applyFont="1" applyFill="1" applyBorder="1" applyAlignment="1">
      <alignment horizontal="center" vertical="center"/>
    </xf>
    <xf numFmtId="0" fontId="59" fillId="0" borderId="34" xfId="0" applyNumberFormat="1" applyFont="1" applyFill="1" applyBorder="1" applyAlignment="1">
      <alignment horizontal="distributed" vertical="center" wrapText="1"/>
    </xf>
    <xf numFmtId="0" fontId="94" fillId="0" borderId="8" xfId="0" applyNumberFormat="1" applyFont="1" applyFill="1" applyBorder="1" applyAlignment="1">
      <alignment horizontal="left" vertical="center"/>
    </xf>
    <xf numFmtId="0" fontId="94" fillId="0" borderId="2" xfId="0" applyNumberFormat="1" applyFont="1" applyFill="1" applyBorder="1" applyAlignment="1">
      <alignment horizontal="left" vertical="center"/>
    </xf>
    <xf numFmtId="3" fontId="98" fillId="0" borderId="44" xfId="0" applyNumberFormat="1" applyFont="1" applyFill="1" applyBorder="1" applyAlignment="1">
      <alignment horizontal="right" vertical="center" indent="3"/>
    </xf>
    <xf numFmtId="3" fontId="98" fillId="0" borderId="45" xfId="0" applyNumberFormat="1" applyFont="1" applyFill="1" applyBorder="1" applyAlignment="1">
      <alignment horizontal="right" vertical="center" indent="3"/>
    </xf>
    <xf numFmtId="3" fontId="98" fillId="0" borderId="172" xfId="0" applyNumberFormat="1" applyFont="1" applyFill="1" applyBorder="1" applyAlignment="1">
      <alignment horizontal="right" vertical="center" indent="3"/>
    </xf>
    <xf numFmtId="41" fontId="123" fillId="0" borderId="55" xfId="3" applyNumberFormat="1" applyFont="1" applyFill="1" applyBorder="1" applyAlignment="1">
      <alignment horizontal="center" vertical="center"/>
    </xf>
    <xf numFmtId="41" fontId="123" fillId="0" borderId="57" xfId="3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 indent="3"/>
    </xf>
    <xf numFmtId="3" fontId="3" fillId="0" borderId="17" xfId="0" applyNumberFormat="1" applyFont="1" applyFill="1" applyBorder="1" applyAlignment="1">
      <alignment horizontal="right" vertical="center" indent="3"/>
    </xf>
    <xf numFmtId="3" fontId="3" fillId="0" borderId="33" xfId="0" applyNumberFormat="1" applyFont="1" applyFill="1" applyBorder="1" applyAlignment="1">
      <alignment horizontal="right" vertical="center" indent="3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148" xfId="0" applyNumberFormat="1" applyFont="1" applyFill="1" applyBorder="1" applyAlignment="1">
      <alignment horizontal="center" vertical="center"/>
    </xf>
    <xf numFmtId="0" fontId="3" fillId="0" borderId="8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52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148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 indent="3"/>
    </xf>
    <xf numFmtId="3" fontId="6" fillId="0" borderId="17" xfId="0" applyNumberFormat="1" applyFont="1" applyFill="1" applyBorder="1" applyAlignment="1">
      <alignment horizontal="right" vertical="center" indent="3"/>
    </xf>
    <xf numFmtId="3" fontId="6" fillId="0" borderId="33" xfId="0" applyNumberFormat="1" applyFont="1" applyFill="1" applyBorder="1" applyAlignment="1">
      <alignment horizontal="right" vertical="center" indent="3"/>
    </xf>
    <xf numFmtId="41" fontId="11" fillId="0" borderId="55" xfId="3" applyNumberFormat="1" applyFont="1" applyFill="1" applyBorder="1" applyAlignment="1">
      <alignment horizontal="center" vertical="center"/>
    </xf>
    <xf numFmtId="41" fontId="11" fillId="0" borderId="57" xfId="3" applyNumberFormat="1" applyFont="1" applyFill="1" applyBorder="1" applyAlignment="1">
      <alignment horizontal="center" vertical="center"/>
    </xf>
    <xf numFmtId="0" fontId="54" fillId="0" borderId="56" xfId="0" applyNumberFormat="1" applyFont="1" applyFill="1" applyBorder="1" applyAlignment="1">
      <alignment horizontal="center" vertical="center" wrapText="1"/>
    </xf>
    <xf numFmtId="0" fontId="54" fillId="0" borderId="56" xfId="0" applyNumberFormat="1" applyFont="1" applyFill="1" applyBorder="1" applyAlignment="1">
      <alignment horizontal="center" vertical="center"/>
    </xf>
    <xf numFmtId="0" fontId="54" fillId="0" borderId="138" xfId="0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/>
    </xf>
    <xf numFmtId="0" fontId="11" fillId="0" borderId="138" xfId="0" applyNumberFormat="1" applyFont="1" applyFill="1" applyBorder="1" applyAlignment="1">
      <alignment horizontal="center" vertical="center"/>
    </xf>
    <xf numFmtId="0" fontId="12" fillId="0" borderId="56" xfId="0" applyNumberFormat="1" applyFont="1" applyFill="1" applyBorder="1" applyAlignment="1">
      <alignment horizontal="center" vertical="center"/>
    </xf>
    <xf numFmtId="0" fontId="12" fillId="0" borderId="138" xfId="0" applyNumberFormat="1" applyFont="1" applyFill="1" applyBorder="1" applyAlignment="1">
      <alignment horizontal="center" vertical="center"/>
    </xf>
    <xf numFmtId="0" fontId="4" fillId="0" borderId="192" xfId="0" applyNumberFormat="1" applyFont="1" applyFill="1" applyBorder="1" applyAlignment="1">
      <alignment horizontal="center" vertical="center"/>
    </xf>
    <xf numFmtId="0" fontId="4" fillId="0" borderId="193" xfId="0" applyNumberFormat="1" applyFont="1" applyFill="1" applyBorder="1" applyAlignment="1">
      <alignment horizontal="center" vertical="center"/>
    </xf>
    <xf numFmtId="0" fontId="4" fillId="0" borderId="194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41" fontId="123" fillId="0" borderId="67" xfId="3" applyNumberFormat="1" applyFont="1" applyFill="1" applyBorder="1" applyAlignment="1">
      <alignment horizontal="center" vertical="center"/>
    </xf>
    <xf numFmtId="41" fontId="123" fillId="0" borderId="29" xfId="3" applyNumberFormat="1" applyFont="1" applyFill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/>
    </xf>
    <xf numFmtId="0" fontId="13" fillId="0" borderId="53" xfId="0" applyNumberFormat="1" applyFont="1" applyFill="1" applyBorder="1" applyAlignment="1">
      <alignment horizontal="center" vertical="center"/>
    </xf>
    <xf numFmtId="0" fontId="13" fillId="0" borderId="146" xfId="0" applyNumberFormat="1" applyFont="1" applyFill="1" applyBorder="1" applyAlignment="1">
      <alignment horizontal="center" vertical="center"/>
    </xf>
    <xf numFmtId="41" fontId="3" fillId="0" borderId="164" xfId="3" applyNumberFormat="1" applyFont="1" applyFill="1" applyBorder="1" applyAlignment="1">
      <alignment horizontal="center" vertical="center"/>
    </xf>
    <xf numFmtId="41" fontId="3" fillId="0" borderId="163" xfId="3" applyNumberFormat="1" applyFont="1" applyFill="1" applyBorder="1" applyAlignment="1">
      <alignment horizontal="center" vertical="center"/>
    </xf>
    <xf numFmtId="41" fontId="3" fillId="0" borderId="180" xfId="3" applyNumberFormat="1" applyFont="1" applyFill="1" applyBorder="1" applyAlignment="1">
      <alignment horizontal="center" vertical="center"/>
    </xf>
    <xf numFmtId="41" fontId="3" fillId="0" borderId="181" xfId="3" applyNumberFormat="1" applyFont="1" applyFill="1" applyBorder="1" applyAlignment="1">
      <alignment horizontal="center" vertical="center"/>
    </xf>
    <xf numFmtId="41" fontId="3" fillId="0" borderId="164" xfId="0" applyNumberFormat="1" applyFont="1" applyFill="1" applyBorder="1" applyAlignment="1">
      <alignment horizontal="center" vertical="center"/>
    </xf>
    <xf numFmtId="41" fontId="3" fillId="0" borderId="176" xfId="0" applyNumberFormat="1" applyFont="1" applyFill="1" applyBorder="1" applyAlignment="1">
      <alignment horizontal="center" vertical="center"/>
    </xf>
    <xf numFmtId="41" fontId="3" fillId="0" borderId="180" xfId="0" applyNumberFormat="1" applyFont="1" applyFill="1" applyBorder="1" applyAlignment="1">
      <alignment horizontal="center" vertical="center"/>
    </xf>
    <xf numFmtId="41" fontId="3" fillId="0" borderId="182" xfId="0" applyNumberFormat="1" applyFont="1" applyFill="1" applyBorder="1" applyAlignment="1">
      <alignment horizontal="center" vertical="center"/>
    </xf>
    <xf numFmtId="0" fontId="11" fillId="0" borderId="177" xfId="0" applyNumberFormat="1" applyFont="1" applyFill="1" applyBorder="1" applyAlignment="1">
      <alignment horizontal="center" vertical="center"/>
    </xf>
    <xf numFmtId="0" fontId="11" fillId="0" borderId="178" xfId="0" applyNumberFormat="1" applyFont="1" applyFill="1" applyBorder="1" applyAlignment="1">
      <alignment horizontal="center" vertical="center"/>
    </xf>
    <xf numFmtId="0" fontId="11" fillId="0" borderId="17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right" vertical="center"/>
    </xf>
    <xf numFmtId="31" fontId="3" fillId="0" borderId="30" xfId="0" applyNumberFormat="1" applyFont="1" applyFill="1" applyBorder="1" applyAlignment="1">
      <alignment horizontal="right" vertical="center"/>
    </xf>
    <xf numFmtId="0" fontId="3" fillId="0" borderId="173" xfId="0" applyNumberFormat="1" applyFont="1" applyFill="1" applyBorder="1" applyAlignment="1">
      <alignment horizontal="center" vertical="center"/>
    </xf>
    <xf numFmtId="0" fontId="0" fillId="0" borderId="169" xfId="0" applyNumberFormat="1" applyBorder="1" applyAlignment="1">
      <alignment horizontal="center" vertical="center"/>
    </xf>
    <xf numFmtId="0" fontId="0" fillId="0" borderId="174" xfId="0" applyNumberFormat="1" applyBorder="1" applyAlignment="1">
      <alignment horizontal="center" vertical="center"/>
    </xf>
    <xf numFmtId="0" fontId="99" fillId="0" borderId="0" xfId="0" applyNumberFormat="1" applyFont="1" applyAlignment="1">
      <alignment horizontal="center"/>
    </xf>
    <xf numFmtId="0" fontId="101" fillId="0" borderId="0" xfId="0" applyNumberFormat="1" applyFont="1" applyFill="1" applyAlignment="1">
      <alignment horizontal="center" vertical="center"/>
    </xf>
    <xf numFmtId="0" fontId="43" fillId="0" borderId="15" xfId="0" applyNumberFormat="1" applyFont="1" applyFill="1" applyBorder="1" applyAlignment="1">
      <alignment horizontal="distributed" vertical="center" wrapText="1"/>
    </xf>
    <xf numFmtId="0" fontId="43" fillId="0" borderId="18" xfId="0" applyNumberFormat="1" applyFont="1" applyFill="1" applyBorder="1" applyAlignment="1">
      <alignment horizontal="distributed" vertical="center" wrapText="1"/>
    </xf>
    <xf numFmtId="0" fontId="47" fillId="0" borderId="15" xfId="0" applyNumberFormat="1" applyFont="1" applyFill="1" applyBorder="1" applyAlignment="1">
      <alignment horizontal="center" vertical="center" shrinkToFit="1"/>
    </xf>
    <xf numFmtId="0" fontId="47" fillId="0" borderId="18" xfId="0" applyNumberFormat="1" applyFont="1" applyFill="1" applyBorder="1" applyAlignment="1">
      <alignment horizontal="center" vertical="center" shrinkToFit="1"/>
    </xf>
    <xf numFmtId="0" fontId="43" fillId="0" borderId="3" xfId="0" applyNumberFormat="1" applyFont="1" applyFill="1" applyBorder="1" applyAlignment="1">
      <alignment horizontal="distributed" vertical="center" wrapText="1"/>
    </xf>
    <xf numFmtId="0" fontId="43" fillId="0" borderId="16" xfId="0" applyNumberFormat="1" applyFont="1" applyFill="1" applyBorder="1" applyAlignment="1">
      <alignment horizontal="distributed" vertical="center" textRotation="255" wrapText="1"/>
    </xf>
    <xf numFmtId="0" fontId="43" fillId="0" borderId="51" xfId="0" applyNumberFormat="1" applyFont="1" applyFill="1" applyBorder="1" applyAlignment="1">
      <alignment horizontal="distributed" vertical="center" textRotation="255" wrapText="1"/>
    </xf>
    <xf numFmtId="0" fontId="43" fillId="0" borderId="14" xfId="0" applyNumberFormat="1" applyFont="1" applyFill="1" applyBorder="1" applyAlignment="1">
      <alignment horizontal="distributed" vertical="center" textRotation="255" wrapText="1"/>
    </xf>
    <xf numFmtId="0" fontId="47" fillId="0" borderId="3" xfId="0" applyNumberFormat="1" applyFont="1" applyFill="1" applyBorder="1" applyAlignment="1">
      <alignment horizontal="center" vertical="center" shrinkToFit="1"/>
    </xf>
    <xf numFmtId="0" fontId="47" fillId="0" borderId="3" xfId="0" applyNumberFormat="1" applyFont="1" applyFill="1" applyBorder="1" applyAlignment="1">
      <alignment horizontal="center" vertical="center"/>
    </xf>
    <xf numFmtId="41" fontId="48" fillId="0" borderId="3" xfId="0" applyNumberFormat="1" applyFont="1" applyFill="1" applyBorder="1" applyAlignment="1">
      <alignment horizontal="center" vertical="center"/>
    </xf>
    <xf numFmtId="0" fontId="48" fillId="0" borderId="3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Alignment="1">
      <alignment horizontal="right" vertical="center"/>
    </xf>
    <xf numFmtId="0" fontId="46" fillId="0" borderId="0" xfId="0" applyNumberFormat="1" applyFont="1" applyFill="1" applyAlignment="1">
      <alignment horizontal="right" vertical="center"/>
    </xf>
    <xf numFmtId="0" fontId="47" fillId="0" borderId="3" xfId="0" applyNumberFormat="1" applyFont="1" applyFill="1" applyBorder="1" applyAlignment="1">
      <alignment horizontal="center" vertical="center" wrapText="1"/>
    </xf>
    <xf numFmtId="41" fontId="46" fillId="0" borderId="3" xfId="3" applyNumberFormat="1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horizontal="left" vertical="center"/>
    </xf>
    <xf numFmtId="0" fontId="43" fillId="0" borderId="3" xfId="0" applyNumberFormat="1" applyFont="1" applyFill="1" applyBorder="1" applyAlignment="1">
      <alignment horizontal="distributed" vertical="center" wrapText="1" shrinkToFit="1"/>
    </xf>
    <xf numFmtId="0" fontId="46" fillId="0" borderId="13" xfId="0" applyNumberFormat="1" applyFont="1" applyFill="1" applyBorder="1" applyAlignment="1">
      <alignment horizontal="center" vertical="center" textRotation="255"/>
    </xf>
    <xf numFmtId="0" fontId="46" fillId="0" borderId="19" xfId="0" applyNumberFormat="1" applyFont="1" applyFill="1" applyBorder="1" applyAlignment="1">
      <alignment horizontal="center" vertical="center" textRotation="255"/>
    </xf>
    <xf numFmtId="0" fontId="43" fillId="0" borderId="3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 textRotation="255"/>
    </xf>
    <xf numFmtId="0" fontId="43" fillId="0" borderId="14" xfId="0" applyNumberFormat="1" applyFont="1" applyFill="1" applyBorder="1" applyAlignment="1">
      <alignment horizontal="center" vertical="center" textRotation="255"/>
    </xf>
    <xf numFmtId="0" fontId="99" fillId="0" borderId="0" xfId="0" applyNumberFormat="1" applyFont="1" applyAlignment="1">
      <alignment horizontal="center" vertical="center"/>
    </xf>
    <xf numFmtId="31" fontId="11" fillId="0" borderId="26" xfId="0" applyNumberFormat="1" applyFont="1" applyBorder="1" applyAlignment="1">
      <alignment horizontal="center" vertical="center"/>
    </xf>
    <xf numFmtId="31" fontId="11" fillId="0" borderId="76" xfId="0" applyNumberFormat="1" applyFont="1" applyBorder="1" applyAlignment="1">
      <alignment horizontal="center" vertical="center"/>
    </xf>
    <xf numFmtId="0" fontId="11" fillId="0" borderId="139" xfId="0" applyNumberFormat="1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horizontal="center" vertical="center"/>
    </xf>
    <xf numFmtId="0" fontId="10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90" xfId="0" applyNumberFormat="1" applyFont="1" applyBorder="1" applyAlignment="1">
      <alignment horizontal="center" vertical="center"/>
    </xf>
    <xf numFmtId="0" fontId="11" fillId="0" borderId="89" xfId="0" applyNumberFormat="1" applyFont="1" applyBorder="1" applyAlignment="1">
      <alignment horizontal="center" vertical="center"/>
    </xf>
    <xf numFmtId="0" fontId="11" fillId="0" borderId="149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center"/>
    </xf>
    <xf numFmtId="31" fontId="11" fillId="0" borderId="27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right" vertical="center"/>
    </xf>
    <xf numFmtId="0" fontId="22" fillId="0" borderId="17" xfId="0" applyNumberFormat="1" applyFont="1" applyBorder="1" applyAlignment="1">
      <alignment horizontal="right" vertical="center"/>
    </xf>
    <xf numFmtId="0" fontId="22" fillId="0" borderId="18" xfId="0" applyNumberFormat="1" applyFont="1" applyBorder="1" applyAlignment="1">
      <alignment horizontal="right" vertical="center"/>
    </xf>
    <xf numFmtId="209" fontId="11" fillId="0" borderId="62" xfId="0" applyNumberFormat="1" applyFont="1" applyBorder="1" applyAlignment="1" applyProtection="1">
      <alignment horizontal="center" vertical="center" wrapText="1"/>
      <protection locked="0"/>
    </xf>
    <xf numFmtId="209" fontId="11" fillId="0" borderId="3" xfId="0" applyNumberFormat="1" applyFont="1" applyBorder="1" applyAlignment="1" applyProtection="1">
      <alignment horizontal="center" vertical="center" wrapText="1"/>
      <protection locked="0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0" fontId="22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89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 wrapText="1"/>
      <protection locked="0"/>
    </xf>
    <xf numFmtId="0" fontId="11" fillId="0" borderId="149" xfId="0" applyNumberFormat="1" applyFont="1" applyBorder="1" applyAlignment="1" applyProtection="1">
      <alignment horizontal="center" vertical="center" wrapText="1"/>
      <protection locked="0"/>
    </xf>
    <xf numFmtId="176" fontId="22" fillId="0" borderId="43" xfId="0" applyNumberFormat="1" applyFont="1" applyBorder="1" applyAlignment="1" applyProtection="1">
      <alignment horizontal="right" vertical="center" wrapText="1"/>
      <protection locked="0"/>
    </xf>
    <xf numFmtId="176" fontId="11" fillId="0" borderId="3" xfId="0" applyNumberFormat="1" applyFont="1" applyBorder="1" applyAlignment="1" applyProtection="1">
      <alignment horizontal="right" vertical="center" wrapText="1"/>
      <protection locked="0"/>
    </xf>
    <xf numFmtId="41" fontId="11" fillId="0" borderId="85" xfId="3" applyNumberFormat="1" applyFont="1" applyBorder="1" applyAlignment="1">
      <alignment horizontal="center"/>
    </xf>
    <xf numFmtId="0" fontId="11" fillId="0" borderId="0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>
      <alignment horizontal="center"/>
    </xf>
    <xf numFmtId="0" fontId="11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209" fontId="11" fillId="0" borderId="61" xfId="0" applyNumberFormat="1" applyFont="1" applyBorder="1" applyAlignment="1" applyProtection="1">
      <alignment horizontal="center" vertical="center" wrapText="1"/>
      <protection locked="0"/>
    </xf>
    <xf numFmtId="209" fontId="11" fillId="0" borderId="43" xfId="0" applyNumberFormat="1" applyFont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Border="1" applyAlignment="1" applyProtection="1">
      <alignment horizontal="right" vertical="center" wrapText="1"/>
      <protection locked="0"/>
    </xf>
    <xf numFmtId="209" fontId="72" fillId="0" borderId="3" xfId="0" applyNumberFormat="1" applyFont="1" applyBorder="1" applyAlignment="1" applyProtection="1">
      <alignment horizontal="center" vertical="center" wrapText="1"/>
      <protection locked="0"/>
    </xf>
    <xf numFmtId="176" fontId="72" fillId="0" borderId="3" xfId="0" applyNumberFormat="1" applyFont="1" applyBorder="1" applyAlignment="1" applyProtection="1">
      <alignment horizontal="right" vertical="center" wrapText="1"/>
      <protection locked="0"/>
    </xf>
    <xf numFmtId="0" fontId="102" fillId="0" borderId="0" xfId="0" applyNumberFormat="1" applyFont="1" applyBorder="1" applyAlignment="1" applyProtection="1">
      <alignment horizontal="center" vertical="center" wrapText="1"/>
      <protection locked="0"/>
    </xf>
    <xf numFmtId="0" fontId="103" fillId="0" borderId="0" xfId="0" applyNumberFormat="1" applyFont="1" applyBorder="1" applyAlignment="1" applyProtection="1">
      <alignment horizontal="left" vertical="center" wrapText="1"/>
      <protection locked="0"/>
    </xf>
    <xf numFmtId="0" fontId="72" fillId="0" borderId="3" xfId="0" applyNumberFormat="1" applyFont="1" applyBorder="1" applyAlignment="1" applyProtection="1">
      <alignment horizontal="center" vertical="center" wrapText="1"/>
      <protection locked="0"/>
    </xf>
    <xf numFmtId="176" fontId="73" fillId="0" borderId="3" xfId="0" applyNumberFormat="1" applyFont="1" applyBorder="1" applyAlignment="1" applyProtection="1">
      <alignment horizontal="right" vertical="center" wrapText="1"/>
      <protection locked="0"/>
    </xf>
    <xf numFmtId="176" fontId="74" fillId="0" borderId="31" xfId="0" applyNumberFormat="1" applyFont="1" applyBorder="1" applyAlignment="1" applyProtection="1">
      <alignment horizontal="right" vertical="center" wrapText="1"/>
      <protection locked="0"/>
    </xf>
    <xf numFmtId="0" fontId="7" fillId="0" borderId="75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 horizontal="center" vertical="center" wrapText="1"/>
      <protection locked="0"/>
    </xf>
    <xf numFmtId="0" fontId="104" fillId="0" borderId="0" xfId="0" applyNumberFormat="1" applyFont="1" applyBorder="1" applyAlignment="1" applyProtection="1">
      <alignment horizontal="right" vertical="center" wrapText="1"/>
      <protection locked="0"/>
    </xf>
    <xf numFmtId="0" fontId="16" fillId="0" borderId="192" xfId="0" applyNumberFormat="1" applyFont="1" applyBorder="1" applyAlignment="1">
      <alignment horizontal="center" vertical="center"/>
    </xf>
    <xf numFmtId="0" fontId="16" fillId="0" borderId="193" xfId="0" applyNumberFormat="1" applyFont="1" applyBorder="1" applyAlignment="1">
      <alignment horizontal="center" vertical="center"/>
    </xf>
    <xf numFmtId="0" fontId="16" fillId="0" borderId="194" xfId="0" applyNumberFormat="1" applyFont="1" applyBorder="1" applyAlignment="1">
      <alignment horizontal="center" vertical="center"/>
    </xf>
    <xf numFmtId="0" fontId="17" fillId="0" borderId="173" xfId="0" applyNumberFormat="1" applyFont="1" applyBorder="1" applyAlignment="1">
      <alignment horizontal="center" vertical="center"/>
    </xf>
    <xf numFmtId="0" fontId="17" fillId="0" borderId="169" xfId="0" applyNumberFormat="1" applyFont="1" applyBorder="1" applyAlignment="1">
      <alignment horizontal="center" vertical="center"/>
    </xf>
    <xf numFmtId="0" fontId="17" fillId="0" borderId="171" xfId="0" applyNumberFormat="1" applyFont="1" applyBorder="1" applyAlignment="1">
      <alignment horizontal="center" vertical="center"/>
    </xf>
    <xf numFmtId="0" fontId="17" fillId="0" borderId="177" xfId="0" applyNumberFormat="1" applyFont="1" applyBorder="1" applyAlignment="1">
      <alignment horizontal="center" vertical="center"/>
    </xf>
    <xf numFmtId="0" fontId="17" fillId="0" borderId="178" xfId="0" applyNumberFormat="1" applyFont="1" applyBorder="1" applyAlignment="1">
      <alignment horizontal="center" vertical="center"/>
    </xf>
    <xf numFmtId="0" fontId="17" fillId="0" borderId="179" xfId="0" applyNumberFormat="1" applyFont="1" applyBorder="1" applyAlignment="1">
      <alignment horizontal="center" vertical="center"/>
    </xf>
    <xf numFmtId="0" fontId="17" fillId="0" borderId="162" xfId="0" applyNumberFormat="1" applyFont="1" applyBorder="1" applyAlignment="1">
      <alignment horizontal="center" vertical="center"/>
    </xf>
    <xf numFmtId="0" fontId="17" fillId="0" borderId="157" xfId="0" applyNumberFormat="1" applyFont="1" applyBorder="1" applyAlignment="1">
      <alignment horizontal="center" vertical="center"/>
    </xf>
    <xf numFmtId="0" fontId="17" fillId="0" borderId="158" xfId="0" applyNumberFormat="1" applyFont="1" applyBorder="1" applyAlignment="1">
      <alignment horizontal="center" vertical="center"/>
    </xf>
    <xf numFmtId="0" fontId="12" fillId="0" borderId="162" xfId="0" applyNumberFormat="1" applyFont="1" applyBorder="1" applyAlignment="1">
      <alignment horizontal="center" vertical="center"/>
    </xf>
    <xf numFmtId="0" fontId="12" fillId="0" borderId="157" xfId="0" applyNumberFormat="1" applyFont="1" applyBorder="1" applyAlignment="1">
      <alignment horizontal="center" vertical="center"/>
    </xf>
    <xf numFmtId="0" fontId="12" fillId="0" borderId="158" xfId="0" applyNumberFormat="1" applyFont="1" applyBorder="1" applyAlignment="1">
      <alignment horizontal="center" vertical="center"/>
    </xf>
    <xf numFmtId="0" fontId="17" fillId="0" borderId="208" xfId="0" applyNumberFormat="1" applyFont="1" applyBorder="1" applyAlignment="1">
      <alignment horizontal="center" vertical="center" textRotation="255"/>
    </xf>
    <xf numFmtId="0" fontId="17" fillId="0" borderId="209" xfId="0" applyNumberFormat="1" applyFont="1" applyBorder="1" applyAlignment="1">
      <alignment horizontal="center" vertical="center" textRotation="255"/>
    </xf>
    <xf numFmtId="0" fontId="17" fillId="0" borderId="210" xfId="0" applyNumberFormat="1" applyFont="1" applyBorder="1" applyAlignment="1">
      <alignment horizontal="center" vertical="center" textRotation="255"/>
    </xf>
    <xf numFmtId="0" fontId="17" fillId="0" borderId="166" xfId="0" applyNumberFormat="1" applyFont="1" applyBorder="1" applyAlignment="1">
      <alignment horizontal="center" vertical="center" textRotation="255"/>
    </xf>
    <xf numFmtId="0" fontId="17" fillId="0" borderId="213" xfId="0" applyNumberFormat="1" applyFont="1" applyBorder="1" applyAlignment="1">
      <alignment horizontal="center" vertical="center" textRotation="255"/>
    </xf>
    <xf numFmtId="0" fontId="17" fillId="0" borderId="167" xfId="0" applyNumberFormat="1" applyFont="1" applyBorder="1" applyAlignment="1">
      <alignment horizontal="center" vertical="center" textRotation="255"/>
    </xf>
    <xf numFmtId="0" fontId="17" fillId="0" borderId="211" xfId="0" applyNumberFormat="1" applyFont="1" applyBorder="1" applyAlignment="1">
      <alignment horizontal="center" vertical="center" textRotation="255"/>
    </xf>
    <xf numFmtId="0" fontId="17" fillId="0" borderId="212" xfId="0" applyNumberFormat="1" applyFont="1" applyBorder="1" applyAlignment="1">
      <alignment horizontal="center" vertical="center" textRotation="255"/>
    </xf>
    <xf numFmtId="0" fontId="17" fillId="0" borderId="192" xfId="0" applyNumberFormat="1" applyFont="1" applyBorder="1" applyAlignment="1">
      <alignment horizontal="center" vertical="center"/>
    </xf>
    <xf numFmtId="0" fontId="17" fillId="0" borderId="193" xfId="0" applyNumberFormat="1" applyFont="1" applyBorder="1" applyAlignment="1">
      <alignment horizontal="center" vertical="center"/>
    </xf>
    <xf numFmtId="0" fontId="17" fillId="0" borderId="194" xfId="0" applyNumberFormat="1" applyFont="1" applyBorder="1" applyAlignment="1">
      <alignment horizontal="center" vertical="center"/>
    </xf>
    <xf numFmtId="0" fontId="7" fillId="0" borderId="207" xfId="0" applyNumberFormat="1" applyFont="1" applyBorder="1" applyAlignment="1">
      <alignment horizontal="center" vertical="center" wrapText="1"/>
    </xf>
    <xf numFmtId="0" fontId="7" fillId="0" borderId="194" xfId="0" applyNumberFormat="1" applyFont="1" applyBorder="1" applyAlignment="1">
      <alignment horizontal="center" vertical="center" wrapText="1"/>
    </xf>
    <xf numFmtId="0" fontId="16" fillId="0" borderId="150" xfId="0" applyNumberFormat="1" applyFont="1" applyBorder="1" applyAlignment="1">
      <alignment horizontal="center" vertical="center"/>
    </xf>
    <xf numFmtId="0" fontId="16" fillId="0" borderId="39" xfId="0" applyNumberFormat="1" applyFont="1" applyBorder="1" applyAlignment="1">
      <alignment horizontal="center" vertical="center"/>
    </xf>
    <xf numFmtId="0" fontId="17" fillId="0" borderId="80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2" fillId="0" borderId="80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7" fillId="0" borderId="151" xfId="0" applyNumberFormat="1" applyFont="1" applyBorder="1" applyAlignment="1">
      <alignment horizontal="center" vertical="center" textRotation="255"/>
    </xf>
    <xf numFmtId="0" fontId="17" fillId="0" borderId="36" xfId="0" applyNumberFormat="1" applyFont="1" applyBorder="1" applyAlignment="1">
      <alignment horizontal="center" vertical="center" textRotation="255"/>
    </xf>
    <xf numFmtId="0" fontId="17" fillId="0" borderId="1" xfId="0" applyNumberFormat="1" applyFont="1" applyBorder="1" applyAlignment="1">
      <alignment horizontal="center" vertical="center" textRotation="255"/>
    </xf>
    <xf numFmtId="0" fontId="17" fillId="0" borderId="84" xfId="0" applyNumberFormat="1" applyFont="1" applyBorder="1" applyAlignment="1">
      <alignment horizontal="center" vertical="center" textRotation="255"/>
    </xf>
    <xf numFmtId="0" fontId="17" fillId="0" borderId="79" xfId="0" applyNumberFormat="1" applyFont="1" applyBorder="1" applyAlignment="1">
      <alignment horizontal="center" vertical="center" textRotation="255"/>
    </xf>
    <xf numFmtId="0" fontId="17" fillId="0" borderId="23" xfId="0" applyNumberFormat="1" applyFont="1" applyBorder="1" applyAlignment="1">
      <alignment horizontal="center" vertical="center" textRotation="255"/>
    </xf>
    <xf numFmtId="0" fontId="17" fillId="0" borderId="8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17" fillId="0" borderId="152" xfId="0" applyNumberFormat="1" applyFont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54" fillId="0" borderId="37" xfId="0" applyNumberFormat="1" applyFont="1" applyBorder="1" applyAlignment="1">
      <alignment horizontal="center" vertical="center" wrapText="1"/>
    </xf>
    <xf numFmtId="0" fontId="54" fillId="0" borderId="111" xfId="0" applyNumberFormat="1" applyFont="1" applyBorder="1" applyAlignment="1">
      <alignment horizontal="center" vertical="center"/>
    </xf>
    <xf numFmtId="0" fontId="54" fillId="0" borderId="104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distributed" vertical="center" textRotation="255" wrapText="1"/>
    </xf>
    <xf numFmtId="0" fontId="17" fillId="0" borderId="3" xfId="0" applyNumberFormat="1" applyFont="1" applyBorder="1" applyAlignment="1">
      <alignment horizontal="distributed" vertical="center" wrapText="1"/>
    </xf>
    <xf numFmtId="0" fontId="17" fillId="0" borderId="153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22" fillId="0" borderId="80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left"/>
    </xf>
    <xf numFmtId="0" fontId="16" fillId="0" borderId="4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distributed" vertical="center" wrapText="1"/>
    </xf>
    <xf numFmtId="0" fontId="17" fillId="0" borderId="18" xfId="0" applyNumberFormat="1" applyFont="1" applyBorder="1" applyAlignment="1">
      <alignment horizontal="distributed" vertical="center" wrapText="1"/>
    </xf>
    <xf numFmtId="0" fontId="106" fillId="0" borderId="147" xfId="0" applyNumberFormat="1" applyFont="1" applyBorder="1" applyAlignment="1">
      <alignment horizontal="left" vertical="center" wrapText="1"/>
    </xf>
    <xf numFmtId="0" fontId="33" fillId="0" borderId="47" xfId="0" applyNumberFormat="1" applyFont="1" applyBorder="1" applyAlignment="1">
      <alignment horizontal="left" vertical="center"/>
    </xf>
    <xf numFmtId="0" fontId="33" fillId="0" borderId="154" xfId="0" applyNumberFormat="1" applyFont="1" applyBorder="1" applyAlignment="1">
      <alignment horizontal="left" vertical="center"/>
    </xf>
    <xf numFmtId="0" fontId="3" fillId="0" borderId="141" xfId="0" applyNumberFormat="1" applyFont="1" applyBorder="1" applyAlignment="1">
      <alignment horizontal="center" vertical="center"/>
    </xf>
    <xf numFmtId="0" fontId="3" fillId="0" borderId="102" xfId="0" applyNumberFormat="1" applyFont="1" applyBorder="1" applyAlignment="1">
      <alignment horizontal="center" vertical="center"/>
    </xf>
    <xf numFmtId="0" fontId="3" fillId="0" borderId="103" xfId="0" applyNumberFormat="1" applyFont="1" applyBorder="1" applyAlignment="1">
      <alignment horizontal="center" vertical="center"/>
    </xf>
    <xf numFmtId="0" fontId="3" fillId="0" borderId="101" xfId="0" applyNumberFormat="1" applyFont="1" applyBorder="1" applyAlignment="1">
      <alignment horizontal="center" vertical="center"/>
    </xf>
    <xf numFmtId="0" fontId="3" fillId="0" borderId="15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70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41" fontId="3" fillId="0" borderId="43" xfId="3" applyNumberFormat="1" applyFont="1" applyBorder="1" applyAlignment="1">
      <alignment horizontal="center" vertical="center"/>
    </xf>
    <xf numFmtId="41" fontId="3" fillId="0" borderId="3" xfId="3" applyNumberFormat="1" applyFont="1" applyBorder="1" applyAlignment="1">
      <alignment horizontal="center" vertical="center"/>
    </xf>
    <xf numFmtId="41" fontId="3" fillId="0" borderId="31" xfId="3" applyNumberFormat="1" applyFont="1" applyBorder="1" applyAlignment="1">
      <alignment horizontal="center" vertical="center"/>
    </xf>
    <xf numFmtId="0" fontId="3" fillId="0" borderId="86" xfId="0" applyNumberFormat="1" applyFont="1" applyBorder="1" applyAlignment="1">
      <alignment horizontal="center" vertical="center"/>
    </xf>
    <xf numFmtId="0" fontId="3" fillId="0" borderId="92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77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78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56" xfId="0" applyNumberFormat="1" applyFont="1" applyBorder="1" applyAlignment="1">
      <alignment horizontal="center" vertical="center"/>
    </xf>
    <xf numFmtId="41" fontId="3" fillId="0" borderId="100" xfId="3" applyNumberFormat="1" applyFont="1" applyBorder="1" applyAlignment="1">
      <alignment horizontal="center" vertical="center"/>
    </xf>
  </cellXfs>
  <cellStyles count="7">
    <cellStyle name="40% - 강조색2 2" xfId="1" xr:uid="{00000000-0005-0000-0000-000000000000}"/>
    <cellStyle name="백분율" xfId="2" builtinId="5"/>
    <cellStyle name="쉼표 [0]" xfId="3" builtinId="6"/>
    <cellStyle name="쉼표 [0] 2" xfId="4" xr:uid="{00000000-0005-0000-0000-000003000000}"/>
    <cellStyle name="통화 [0] 2" xfId="5" xr:uid="{00000000-0005-0000-0000-000004000000}"/>
    <cellStyle name="표준" xfId="0" builtinId="0"/>
    <cellStyle name="표준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6</xdr:row>
      <xdr:rowOff>152400</xdr:rowOff>
    </xdr:from>
    <xdr:to>
      <xdr:col>7</xdr:col>
      <xdr:colOff>619125</xdr:colOff>
      <xdr:row>8</xdr:row>
      <xdr:rowOff>228600</xdr:rowOff>
    </xdr:to>
    <xdr:sp macro="" textlink="">
      <xdr:nvSpPr>
        <xdr:cNvPr id="28361" name="AutoShape 1">
          <a:extLst>
            <a:ext uri="{FF2B5EF4-FFF2-40B4-BE49-F238E27FC236}">
              <a16:creationId xmlns:a16="http://schemas.microsoft.com/office/drawing/2014/main" id="{00000000-0008-0000-0100-0000C96E0000}"/>
            </a:ext>
          </a:extLst>
        </xdr:cNvPr>
        <xdr:cNvSpPr>
          <a:spLocks noChangeArrowheads="1"/>
        </xdr:cNvSpPr>
      </xdr:nvSpPr>
      <xdr:spPr>
        <a:xfrm>
          <a:off x="381000" y="1400175"/>
          <a:ext cx="5905500" cy="733425"/>
        </a:xfrm>
        <a:prstGeom prst="ribbon2">
          <a:avLst>
            <a:gd name="adj1" fmla="val 12500"/>
            <a:gd name="adj2" fmla="val 60278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2</xdr:col>
      <xdr:colOff>238125</xdr:colOff>
      <xdr:row>6</xdr:row>
      <xdr:rowOff>238125</xdr:rowOff>
    </xdr:from>
    <xdr:to>
      <xdr:col>7</xdr:col>
      <xdr:colOff>0</xdr:colOff>
      <xdr:row>8</xdr:row>
      <xdr:rowOff>38100</xdr:rowOff>
    </xdr:to>
    <xdr:sp macro="" textlink="">
      <xdr:nvSpPr>
        <xdr:cNvPr id="26626" name="Text Box 2">
          <a:extLst>
            <a:ext uri="{FF2B5EF4-FFF2-40B4-BE49-F238E27FC236}">
              <a16:creationId xmlns:a16="http://schemas.microsoft.com/office/drawing/2014/main" id="{00000000-0008-0000-0100-000002680000}"/>
            </a:ext>
          </a:extLst>
        </xdr:cNvPr>
        <xdr:cNvSpPr txBox="1">
          <a:spLocks noRot="1" noChangeArrowheads="1"/>
        </xdr:cNvSpPr>
      </xdr:nvSpPr>
      <xdr:spPr>
        <a:xfrm>
          <a:off x="1381125" y="1485900"/>
          <a:ext cx="42862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txBody>
        <a:bodyPr vertOverflow="clip" lIns="54610" tIns="41275" rIns="54610" bIns="0"/>
        <a:lstStyle/>
        <a:p>
          <a:pPr algn="ctr">
            <a:lnSpc>
              <a:spcPct val="100000"/>
            </a:lnSpc>
          </a:pPr>
          <a:r>
            <a:rPr sz="2400" b="1">
              <a:solidFill>
                <a:srgbClr val="000000"/>
              </a:solidFill>
              <a:latin typeface="궁서"/>
              <a:ea typeface="궁서"/>
            </a:rPr>
            <a:t>관리비 부과 명세서</a:t>
          </a:r>
        </a:p>
      </xdr:txBody>
    </xdr:sp>
    <xdr:clientData/>
  </xdr:twoCellAnchor>
  <xdr:twoCellAnchor>
    <xdr:from>
      <xdr:col>5</xdr:col>
      <xdr:colOff>333375</xdr:colOff>
      <xdr:row>10</xdr:row>
      <xdr:rowOff>85724</xdr:rowOff>
    </xdr:from>
    <xdr:to>
      <xdr:col>8</xdr:col>
      <xdr:colOff>304800</xdr:colOff>
      <xdr:row>10</xdr:row>
      <xdr:rowOff>85724</xdr:rowOff>
    </xdr:to>
    <xdr:sp macro="" textlink="">
      <xdr:nvSpPr>
        <xdr:cNvPr id="28363" name="Line 3">
          <a:extLst>
            <a:ext uri="{FF2B5EF4-FFF2-40B4-BE49-F238E27FC236}">
              <a16:creationId xmlns:a16="http://schemas.microsoft.com/office/drawing/2014/main" id="{00000000-0008-0000-0100-0000CB6E0000}"/>
            </a:ext>
          </a:extLst>
        </xdr:cNvPr>
        <xdr:cNvSpPr>
          <a:spLocks noChangeShapeType="1"/>
        </xdr:cNvSpPr>
      </xdr:nvSpPr>
      <xdr:spPr>
        <a:xfrm>
          <a:off x="4305300" y="2390775"/>
          <a:ext cx="2295525" cy="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28575</xdr:colOff>
      <xdr:row>10</xdr:row>
      <xdr:rowOff>85724</xdr:rowOff>
    </xdr:from>
    <xdr:to>
      <xdr:col>3</xdr:col>
      <xdr:colOff>723900</xdr:colOff>
      <xdr:row>10</xdr:row>
      <xdr:rowOff>104775</xdr:rowOff>
    </xdr:to>
    <xdr:sp macro="" textlink="">
      <xdr:nvSpPr>
        <xdr:cNvPr id="28364" name="Line 4">
          <a:extLst>
            <a:ext uri="{FF2B5EF4-FFF2-40B4-BE49-F238E27FC236}">
              <a16:creationId xmlns:a16="http://schemas.microsoft.com/office/drawing/2014/main" id="{00000000-0008-0000-0100-0000CC6E0000}"/>
            </a:ext>
          </a:extLst>
        </xdr:cNvPr>
        <xdr:cNvSpPr>
          <a:spLocks noChangeShapeType="1"/>
        </xdr:cNvSpPr>
      </xdr:nvSpPr>
      <xdr:spPr>
        <a:xfrm>
          <a:off x="28575" y="2390775"/>
          <a:ext cx="2085975" cy="1905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38100</xdr:colOff>
      <xdr:row>10</xdr:row>
      <xdr:rowOff>114300</xdr:rowOff>
    </xdr:from>
    <xdr:to>
      <xdr:col>0</xdr:col>
      <xdr:colOff>38100</xdr:colOff>
      <xdr:row>48</xdr:row>
      <xdr:rowOff>114300</xdr:rowOff>
    </xdr:to>
    <xdr:sp macro="" textlink="">
      <xdr:nvSpPr>
        <xdr:cNvPr id="28365" name="Line 5">
          <a:extLst>
            <a:ext uri="{FF2B5EF4-FFF2-40B4-BE49-F238E27FC236}">
              <a16:creationId xmlns:a16="http://schemas.microsoft.com/office/drawing/2014/main" id="{00000000-0008-0000-0100-0000CD6E0000}"/>
            </a:ext>
          </a:extLst>
        </xdr:cNvPr>
        <xdr:cNvSpPr>
          <a:spLocks noChangeShapeType="1"/>
        </xdr:cNvSpPr>
      </xdr:nvSpPr>
      <xdr:spPr>
        <a:xfrm>
          <a:off x="38100" y="2419350"/>
          <a:ext cx="0" cy="701040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8</xdr:col>
      <xdr:colOff>304800</xdr:colOff>
      <xdr:row>10</xdr:row>
      <xdr:rowOff>104775</xdr:rowOff>
    </xdr:from>
    <xdr:to>
      <xdr:col>8</xdr:col>
      <xdr:colOff>304800</xdr:colOff>
      <xdr:row>48</xdr:row>
      <xdr:rowOff>85724</xdr:rowOff>
    </xdr:to>
    <xdr:sp macro="" textlink="">
      <xdr:nvSpPr>
        <xdr:cNvPr id="28366" name="Line 6">
          <a:extLst>
            <a:ext uri="{FF2B5EF4-FFF2-40B4-BE49-F238E27FC236}">
              <a16:creationId xmlns:a16="http://schemas.microsoft.com/office/drawing/2014/main" id="{00000000-0008-0000-0100-0000CE6E0000}"/>
            </a:ext>
          </a:extLst>
        </xdr:cNvPr>
        <xdr:cNvSpPr>
          <a:spLocks noChangeShapeType="1"/>
        </xdr:cNvSpPr>
      </xdr:nvSpPr>
      <xdr:spPr>
        <a:xfrm>
          <a:off x="6600825" y="2409825"/>
          <a:ext cx="0" cy="699135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38100</xdr:colOff>
      <xdr:row>48</xdr:row>
      <xdr:rowOff>104775</xdr:rowOff>
    </xdr:from>
    <xdr:to>
      <xdr:col>8</xdr:col>
      <xdr:colOff>304800</xdr:colOff>
      <xdr:row>48</xdr:row>
      <xdr:rowOff>104775</xdr:rowOff>
    </xdr:to>
    <xdr:sp macro="" textlink="">
      <xdr:nvSpPr>
        <xdr:cNvPr id="28367" name="Line 7">
          <a:extLst>
            <a:ext uri="{FF2B5EF4-FFF2-40B4-BE49-F238E27FC236}">
              <a16:creationId xmlns:a16="http://schemas.microsoft.com/office/drawing/2014/main" id="{00000000-0008-0000-0100-0000CF6E0000}"/>
            </a:ext>
          </a:extLst>
        </xdr:cNvPr>
        <xdr:cNvSpPr>
          <a:spLocks noChangeShapeType="1"/>
        </xdr:cNvSpPr>
      </xdr:nvSpPr>
      <xdr:spPr>
        <a:xfrm>
          <a:off x="38100" y="9420225"/>
          <a:ext cx="6562725" cy="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2</xdr:col>
      <xdr:colOff>66675</xdr:colOff>
      <xdr:row>50</xdr:row>
      <xdr:rowOff>0</xdr:rowOff>
    </xdr:from>
    <xdr:to>
      <xdr:col>7</xdr:col>
      <xdr:colOff>495299</xdr:colOff>
      <xdr:row>50</xdr:row>
      <xdr:rowOff>0</xdr:rowOff>
    </xdr:to>
    <xdr:sp macro="" textlink="">
      <xdr:nvSpPr>
        <xdr:cNvPr id="26632" name="Text Box 8">
          <a:extLst>
            <a:ext uri="{FF2B5EF4-FFF2-40B4-BE49-F238E27FC236}">
              <a16:creationId xmlns:a16="http://schemas.microsoft.com/office/drawing/2014/main" id="{00000000-0008-0000-0100-000008680000}"/>
            </a:ext>
          </a:extLst>
        </xdr:cNvPr>
        <xdr:cNvSpPr txBox="1">
          <a:spLocks noRot="1" noChangeArrowheads="1"/>
        </xdr:cNvSpPr>
      </xdr:nvSpPr>
      <xdr:spPr>
        <a:xfrm>
          <a:off x="1209675" y="9658350"/>
          <a:ext cx="4953000" cy="0"/>
        </a:xfrm>
        <a:prstGeom prst="rect">
          <a:avLst/>
        </a:prstGeom>
        <a:solidFill>
          <a:srgbClr val="FFFFFF"/>
        </a:solidFill>
        <a:ln w="9525">
          <a:noFill/>
          <a:miter/>
        </a:ln>
        <a:effectLst/>
      </xdr:spPr>
      <xdr:txBody>
        <a:bodyPr vertOverflow="clip" lIns="45720" tIns="27305" rIns="0" bIns="0"/>
        <a:lstStyle/>
        <a:p>
          <a:pPr algn="l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굴림체"/>
              <a:ea typeface="굴림체"/>
            </a:rPr>
            <a:t>2003년도12월 사업장 회계 증빙서류</a:t>
          </a:r>
        </a:p>
      </xdr:txBody>
    </xdr:sp>
    <xdr:clientData/>
  </xdr:twoCellAnchor>
  <xdr:twoCellAnchor>
    <xdr:from>
      <xdr:col>2</xdr:col>
      <xdr:colOff>238125</xdr:colOff>
      <xdr:row>2</xdr:row>
      <xdr:rowOff>95250</xdr:rowOff>
    </xdr:from>
    <xdr:to>
      <xdr:col>7</xdr:col>
      <xdr:colOff>190500</xdr:colOff>
      <xdr:row>5</xdr:row>
      <xdr:rowOff>85724</xdr:rowOff>
    </xdr:to>
    <xdr:sp macro="" textlink="">
      <xdr:nvSpPr>
        <xdr:cNvPr id="26633" name="WordArt 9">
          <a:extLst>
            <a:ext uri="{FF2B5EF4-FFF2-40B4-BE49-F238E27FC236}">
              <a16:creationId xmlns:a16="http://schemas.microsoft.com/office/drawing/2014/main" id="{00000000-0008-0000-0100-000009680000}"/>
            </a:ext>
          </a:extLst>
        </xdr:cNvPr>
        <xdr:cNvSpPr>
          <a:spLocks noRot="1" noChangeArrowheads="1" noChangeShapeType="1" noTextEdit="1"/>
        </xdr:cNvSpPr>
      </xdr:nvSpPr>
      <xdr:spPr>
        <a:xfrm>
          <a:off x="1381125" y="438150"/>
          <a:ext cx="4476750" cy="514350"/>
        </a:xfrm>
        <a:prstGeom prst="rect">
          <a:avLst/>
        </a:prstGeom>
      </xdr:spPr>
      <xdr:txBody>
        <a:bodyPr vert="horz" wrap="none" fromWordArt="1" anchor="t" anchorCtr="0">
          <a:prstTxWarp prst="textArchUp">
            <a:avLst>
              <a:gd name="adj" fmla="val 10770743"/>
            </a:avLst>
          </a:prstTxWarp>
        </a:bodyPr>
        <a:lstStyle/>
        <a:p>
          <a:pPr algn="ctr" rtl="0"/>
          <a:r>
            <a:rPr lang="ko-KR" altLang="en-US" sz="1400" kern="10" spc="0">
              <a:ln w="9525">
                <a:solidFill>
                  <a:srgbClr val="000000"/>
                </a:solidFill>
                <a:round/>
              </a:ln>
              <a:solidFill>
                <a:srgbClr val="000000"/>
              </a:solidFill>
              <a:effectLst/>
              <a:latin typeface="돋움" panose="00000000000000000000"/>
              <a:ea typeface="돋움" panose="00000000000000000000"/>
            </a:rPr>
            <a:t>주고받는 인사속에 꽃피우는 우리아파트</a:t>
          </a:r>
        </a:p>
      </xdr:txBody>
    </xdr:sp>
    <xdr:clientData/>
  </xdr:twoCellAnchor>
  <xdr:twoCellAnchor>
    <xdr:from>
      <xdr:col>1</xdr:col>
      <xdr:colOff>561975</xdr:colOff>
      <xdr:row>2</xdr:row>
      <xdr:rowOff>95250</xdr:rowOff>
    </xdr:from>
    <xdr:to>
      <xdr:col>1</xdr:col>
      <xdr:colOff>666750</xdr:colOff>
      <xdr:row>3</xdr:row>
      <xdr:rowOff>123824</xdr:rowOff>
    </xdr:to>
    <xdr:sp macro="" textlink="">
      <xdr:nvSpPr>
        <xdr:cNvPr id="26634" name="Music">
          <a:extLst>
            <a:ext uri="{FF2B5EF4-FFF2-40B4-BE49-F238E27FC236}">
              <a16:creationId xmlns:a16="http://schemas.microsoft.com/office/drawing/2014/main" id="{00000000-0008-0000-0100-00000A680000}"/>
            </a:ext>
          </a:extLst>
        </xdr:cNvPr>
        <xdr:cNvSpPr>
          <a:spLocks noEditPoints="1" noChangeArrowheads="1"/>
        </xdr:cNvSpPr>
      </xdr:nvSpPr>
      <xdr:spPr>
        <a:xfrm>
          <a:off x="952500" y="438150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6642" name="AutoShape 18">
          <a:extLst>
            <a:ext uri="{FF2B5EF4-FFF2-40B4-BE49-F238E27FC236}">
              <a16:creationId xmlns:a16="http://schemas.microsoft.com/office/drawing/2014/main" id="{00000000-0008-0000-0100-000012680000}"/>
            </a:ext>
          </a:extLst>
        </xdr:cNvPr>
        <xdr:cNvSpPr>
          <a:spLocks noChangeArrowheads="1"/>
        </xdr:cNvSpPr>
      </xdr:nvSpPr>
      <xdr:spPr>
        <a:xfrm>
          <a:off x="8162925" y="4476750"/>
          <a:ext cx="0" cy="0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txBody>
        <a:bodyPr vertOverflow="clip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7</xdr:col>
      <xdr:colOff>361950</xdr:colOff>
      <xdr:row>3</xdr:row>
      <xdr:rowOff>19050</xdr:rowOff>
    </xdr:from>
    <xdr:to>
      <xdr:col>7</xdr:col>
      <xdr:colOff>466725</xdr:colOff>
      <xdr:row>4</xdr:row>
      <xdr:rowOff>57150</xdr:rowOff>
    </xdr:to>
    <xdr:sp macro="" textlink="">
      <xdr:nvSpPr>
        <xdr:cNvPr id="13" name="Music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EditPoints="1" noChangeArrowheads="1"/>
        </xdr:cNvSpPr>
      </xdr:nvSpPr>
      <xdr:spPr>
        <a:xfrm>
          <a:off x="6029325" y="542925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142875</xdr:rowOff>
    </xdr:from>
    <xdr:to>
      <xdr:col>7</xdr:col>
      <xdr:colOff>161925</xdr:colOff>
      <xdr:row>0</xdr:row>
      <xdr:rowOff>838200</xdr:rowOff>
    </xdr:to>
    <xdr:pic>
      <xdr:nvPicPr>
        <xdr:cNvPr id="6634" name="_x96193288" descr="DRW000004f43703">
          <a:extLst>
            <a:ext uri="{FF2B5EF4-FFF2-40B4-BE49-F238E27FC236}">
              <a16:creationId xmlns:a16="http://schemas.microsoft.com/office/drawing/2014/main" id="{00000000-0008-0000-1000-0000EA19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1914525" y="142875"/>
          <a:ext cx="3524250" cy="6953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1381125</xdr:colOff>
      <xdr:row>39</xdr:row>
      <xdr:rowOff>85725</xdr:rowOff>
    </xdr:to>
    <xdr:sp macro="" textlink="">
      <xdr:nvSpPr>
        <xdr:cNvPr id="23697" name="AutoShape 145" hidden="1">
          <a:extLst>
            <a:ext uri="{FF2B5EF4-FFF2-40B4-BE49-F238E27FC236}">
              <a16:creationId xmlns:a16="http://schemas.microsoft.com/office/drawing/2014/main" id="{00000000-0008-0000-1000-0000915C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</xdr:row>
          <xdr:rowOff>142875</xdr:rowOff>
        </xdr:from>
        <xdr:to>
          <xdr:col>7</xdr:col>
          <xdr:colOff>2200275</xdr:colOff>
          <xdr:row>3</xdr:row>
          <xdr:rowOff>0</xdr:rowOff>
        </xdr:to>
        <xdr:pic>
          <xdr:nvPicPr>
            <xdr:cNvPr id="23695" name="Picture 2" descr="rId1">
              <a:extLst>
                <a:ext uri="{FF2B5EF4-FFF2-40B4-BE49-F238E27FC236}">
                  <a16:creationId xmlns:a16="http://schemas.microsoft.com/office/drawing/2014/main" id="{00000000-0008-0000-1000-00008F5C0000}"/>
                </a:ext>
              </a:extLst>
            </xdr:cNvPr>
            <xdr:cNvPicPr preferRelativeResize="0">
              <a:picLocks noChangeArrowheads="1"/>
              <a:extLst>
                <a:ext uri="{84589F7E-364E-4C9E-8A38-B11213B215E9}">
                  <a14:cameraTool cellRange="'인쇄안함-체납세대변경'!$A$1:$B$2" spid="_x0000_s13211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248150" y="1314450"/>
              <a:ext cx="3133725" cy="46672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76</xdr:row>
          <xdr:rowOff>76200</xdr:rowOff>
        </xdr:from>
        <xdr:to>
          <xdr:col>12</xdr:col>
          <xdr:colOff>238125</xdr:colOff>
          <xdr:row>77</xdr:row>
          <xdr:rowOff>123825</xdr:rowOff>
        </xdr:to>
        <xdr:pic>
          <xdr:nvPicPr>
            <xdr:cNvPr id="23696" name="Picture 348" descr="rId2">
              <a:extLst>
                <a:ext uri="{FF2B5EF4-FFF2-40B4-BE49-F238E27FC236}">
                  <a16:creationId xmlns:a16="http://schemas.microsoft.com/office/drawing/2014/main" id="{00000000-0008-0000-1000-0000905C0000}"/>
                </a:ext>
              </a:extLst>
            </xdr:cNvPr>
            <xdr:cNvPicPr preferRelativeResize="0">
              <a:picLocks noChangeArrowheads="1"/>
              <a:extLst>
                <a:ext uri="{84589F7E-364E-4C9E-8A38-B11213B215E9}">
                  <a14:cameraTool cellRange="'인쇄안함-체납세대변경'!$A$1:$B$2" spid="_x0000_s13211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848850" y="20916900"/>
              <a:ext cx="3114675" cy="37147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51204;&#44592;&#48512;&#44284;&#45236;&#50669;&#49436;\3&#50900;%20&#49328;&#52636;&#45236;&#506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한전보고"/>
      <sheetName val="공용산출"/>
      <sheetName val="산출내역"/>
      <sheetName val="승강기 검침"/>
      <sheetName val="TV수신료보고"/>
      <sheetName val="산출내역 (저압적용)"/>
      <sheetName val="산출내역(교하-구양식)"/>
      <sheetName val="메임검침표"/>
      <sheetName val="단일요금 계산"/>
      <sheetName val="전기조견표"/>
      <sheetName val="고압요금표"/>
      <sheetName val="저압요금표"/>
      <sheetName val="경비체제"/>
      <sheetName val="승강기 검침대장"/>
    </sheetNames>
    <sheetDataSet>
      <sheetData sheetId="0">
        <row r="27">
          <cell r="H27">
            <v>384285</v>
          </cell>
        </row>
        <row r="39">
          <cell r="C39">
            <v>1408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spDef>
    <a:ln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lnDef>
    <a:txDef>
      <a:spPr>
        <a:solidFill>
          <a:schemeClr val="lt1"/>
        </a:solidFill>
        <a:ln w="9525" cmpd="sng">
          <a:solidFill>
            <a:schemeClr val="tx1">
              <a:alpha val="58000"/>
            </a:schemeClr>
          </a:solidFill>
        </a:ln>
      </a:spPr>
      <a:bodyPr/>
      <a:lstStyle/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zoomScaleNormal="100" zoomScaleSheetLayoutView="6" workbookViewId="0"/>
  </sheetViews>
  <sheetFormatPr defaultColWidth="8.88671875" defaultRowHeight="13.5"/>
  <sheetData/>
  <phoneticPr fontId="118" type="noConversion"/>
  <pageMargins left="0.75" right="0.75" top="1" bottom="1" header="0.5" footer="0.5"/>
  <pageSetup paperSize="9" fitToWidth="0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8"/>
  <sheetViews>
    <sheetView workbookViewId="0">
      <selection activeCell="H29" sqref="H29:L29"/>
    </sheetView>
  </sheetViews>
  <sheetFormatPr defaultRowHeight="13.5"/>
  <cols>
    <col min="2" max="2" width="5.21875" customWidth="1"/>
    <col min="4" max="4" width="12" customWidth="1"/>
    <col min="5" max="7" width="5.5546875" customWidth="1"/>
    <col min="8" max="12" width="3" customWidth="1"/>
    <col min="14" max="14" width="10" customWidth="1"/>
  </cols>
  <sheetData>
    <row r="1" spans="1:14" ht="27" customHeight="1">
      <c r="A1" s="699" t="s">
        <v>830</v>
      </c>
      <c r="B1" s="699"/>
      <c r="C1" s="699"/>
      <c r="D1" s="89" t="s">
        <v>116</v>
      </c>
      <c r="E1" s="89"/>
      <c r="F1" s="89"/>
      <c r="G1" s="89"/>
      <c r="H1" s="89"/>
      <c r="I1" s="89"/>
      <c r="J1" s="89"/>
      <c r="K1" s="89"/>
      <c r="L1" s="702"/>
      <c r="M1" s="931">
        <v>-2822566</v>
      </c>
      <c r="N1" s="931"/>
    </row>
    <row r="2" spans="1:14" ht="16.5" customHeight="1">
      <c r="A2" s="704" t="s">
        <v>170</v>
      </c>
      <c r="B2" s="705"/>
      <c r="C2" s="705"/>
      <c r="D2" s="706"/>
      <c r="E2" s="706"/>
      <c r="F2" s="706"/>
      <c r="G2" s="706"/>
      <c r="H2" s="706"/>
      <c r="I2" s="706"/>
      <c r="J2" s="706"/>
      <c r="K2" s="706"/>
      <c r="L2" s="707"/>
      <c r="M2" s="707"/>
      <c r="N2" s="707"/>
    </row>
    <row r="3" spans="1:14" ht="16.5" customHeight="1" thickBot="1">
      <c r="A3" s="1307" t="s">
        <v>71</v>
      </c>
      <c r="B3" s="1307"/>
      <c r="C3" s="1307"/>
      <c r="D3" s="1307" t="s">
        <v>48</v>
      </c>
      <c r="E3" s="1307"/>
      <c r="F3" s="1307"/>
      <c r="G3" s="1307" t="s">
        <v>208</v>
      </c>
      <c r="H3" s="1307"/>
      <c r="I3" s="1307"/>
      <c r="J3" s="1307"/>
      <c r="K3" s="1307"/>
      <c r="L3" s="1307"/>
      <c r="M3" s="1307"/>
      <c r="N3" s="1307"/>
    </row>
    <row r="4" spans="1:14" ht="16.5" customHeight="1" thickTop="1" thickBot="1">
      <c r="A4" s="1308" t="s">
        <v>831</v>
      </c>
      <c r="B4" s="1308"/>
      <c r="C4" s="1308"/>
      <c r="D4" s="1309">
        <v>-2822566</v>
      </c>
      <c r="E4" s="1309"/>
      <c r="F4" s="1309"/>
      <c r="G4" s="1310" t="s">
        <v>832</v>
      </c>
      <c r="H4" s="1310"/>
      <c r="I4" s="1310"/>
      <c r="J4" s="1310"/>
      <c r="K4" s="1310"/>
      <c r="L4" s="1310"/>
      <c r="M4" s="1310"/>
      <c r="N4" s="1310"/>
    </row>
    <row r="5" spans="1:14" ht="16.5" customHeight="1" thickTop="1">
      <c r="A5" s="708"/>
      <c r="B5" s="708"/>
      <c r="C5" s="708"/>
      <c r="D5" s="709"/>
      <c r="E5" s="709"/>
      <c r="F5" s="709"/>
      <c r="G5" s="710"/>
      <c r="H5" s="710"/>
      <c r="I5" s="710"/>
      <c r="J5" s="710"/>
      <c r="K5" s="710"/>
      <c r="L5" s="710"/>
      <c r="M5" s="710"/>
      <c r="N5" s="710"/>
    </row>
    <row r="6" spans="1:14" ht="16.5" customHeight="1">
      <c r="A6" s="1089" t="s">
        <v>835</v>
      </c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</row>
    <row r="7" spans="1:14" ht="16.5" customHeight="1">
      <c r="A7" s="1311">
        <f>M1</f>
        <v>-2822566</v>
      </c>
      <c r="B7" s="1311"/>
      <c r="C7" s="1311"/>
      <c r="D7" s="711">
        <v>166370</v>
      </c>
      <c r="E7" s="712" t="s">
        <v>491</v>
      </c>
      <c r="F7" s="713" t="s">
        <v>9</v>
      </c>
      <c r="G7" s="1312">
        <f>ROUND(A7/D7,2)</f>
        <v>-16.97</v>
      </c>
      <c r="H7" s="1312"/>
      <c r="I7" s="1313"/>
      <c r="J7" s="1313"/>
      <c r="K7" s="1313"/>
      <c r="L7" s="1313"/>
      <c r="M7" s="1313"/>
      <c r="N7" s="1313"/>
    </row>
    <row r="8" spans="1:14" ht="16.5" customHeight="1" thickBot="1">
      <c r="A8" s="1314" t="s">
        <v>1</v>
      </c>
      <c r="B8" s="1314"/>
      <c r="C8" s="714" t="s">
        <v>16</v>
      </c>
      <c r="D8" s="715" t="s">
        <v>151</v>
      </c>
      <c r="E8" s="1307" t="s">
        <v>153</v>
      </c>
      <c r="F8" s="1307"/>
      <c r="G8" s="1307"/>
      <c r="H8" s="1315" t="s">
        <v>65</v>
      </c>
      <c r="I8" s="1316"/>
      <c r="J8" s="1316"/>
      <c r="K8" s="1316"/>
      <c r="L8" s="1317"/>
      <c r="M8" s="1307" t="s">
        <v>114</v>
      </c>
      <c r="N8" s="1307"/>
    </row>
    <row r="9" spans="1:14" ht="16.5" customHeight="1" thickTop="1">
      <c r="A9" s="1318">
        <v>79.319999999999993</v>
      </c>
      <c r="B9" s="1318"/>
      <c r="C9" s="716">
        <v>258</v>
      </c>
      <c r="D9" s="1319">
        <v>-16.97</v>
      </c>
      <c r="E9" s="1321">
        <f>ROUND(A9*$D$9,-1)</f>
        <v>-1350</v>
      </c>
      <c r="F9" s="1321"/>
      <c r="G9" s="1321"/>
      <c r="H9" s="1322">
        <f t="shared" ref="H9:H15" si="0">ROUND(E9*C9,0)</f>
        <v>-348300</v>
      </c>
      <c r="I9" s="1323"/>
      <c r="J9" s="1323"/>
      <c r="K9" s="1323"/>
      <c r="L9" s="1324"/>
      <c r="M9" s="1325"/>
      <c r="N9" s="1325"/>
    </row>
    <row r="10" spans="1:14" ht="16.5" customHeight="1">
      <c r="A10" s="1326">
        <v>92.54</v>
      </c>
      <c r="B10" s="1326"/>
      <c r="C10" s="717">
        <v>196</v>
      </c>
      <c r="D10" s="1319"/>
      <c r="E10" s="1321">
        <f t="shared" ref="E10:E15" si="1">ROUND(A10*$D$9,-1)</f>
        <v>-1570</v>
      </c>
      <c r="F10" s="1321"/>
      <c r="G10" s="1321"/>
      <c r="H10" s="1327">
        <f t="shared" si="0"/>
        <v>-307720</v>
      </c>
      <c r="I10" s="1328"/>
      <c r="J10" s="1328"/>
      <c r="K10" s="1328"/>
      <c r="L10" s="1329"/>
      <c r="M10" s="1330"/>
      <c r="N10" s="1330"/>
    </row>
    <row r="11" spans="1:14" ht="16.5" customHeight="1">
      <c r="A11" s="1326">
        <v>109.07</v>
      </c>
      <c r="B11" s="1326"/>
      <c r="C11" s="717">
        <v>815</v>
      </c>
      <c r="D11" s="1319"/>
      <c r="E11" s="1321">
        <f t="shared" si="1"/>
        <v>-1850</v>
      </c>
      <c r="F11" s="1321"/>
      <c r="G11" s="1321"/>
      <c r="H11" s="1327">
        <f t="shared" si="0"/>
        <v>-1507750</v>
      </c>
      <c r="I11" s="1328"/>
      <c r="J11" s="1328"/>
      <c r="K11" s="1328"/>
      <c r="L11" s="1329"/>
      <c r="M11" s="1330"/>
      <c r="N11" s="1330"/>
    </row>
    <row r="12" spans="1:14" ht="16.5" customHeight="1">
      <c r="A12" s="1326">
        <v>128.9</v>
      </c>
      <c r="B12" s="1326"/>
      <c r="C12" s="717">
        <v>68</v>
      </c>
      <c r="D12" s="1319"/>
      <c r="E12" s="1321">
        <f t="shared" si="1"/>
        <v>-2190</v>
      </c>
      <c r="F12" s="1321"/>
      <c r="G12" s="1321"/>
      <c r="H12" s="1327">
        <f t="shared" si="0"/>
        <v>-148920</v>
      </c>
      <c r="I12" s="1328"/>
      <c r="J12" s="1328"/>
      <c r="K12" s="1328"/>
      <c r="L12" s="1329"/>
      <c r="M12" s="1330"/>
      <c r="N12" s="1330"/>
    </row>
    <row r="13" spans="1:14" ht="16.5" customHeight="1">
      <c r="A13" s="1326">
        <v>158.63999999999999</v>
      </c>
      <c r="B13" s="1326"/>
      <c r="C13" s="717">
        <v>102</v>
      </c>
      <c r="D13" s="1319"/>
      <c r="E13" s="1321">
        <f t="shared" si="1"/>
        <v>-2690</v>
      </c>
      <c r="F13" s="1321"/>
      <c r="G13" s="1321"/>
      <c r="H13" s="1327">
        <f t="shared" si="0"/>
        <v>-274380</v>
      </c>
      <c r="I13" s="1328"/>
      <c r="J13" s="1328"/>
      <c r="K13" s="1328"/>
      <c r="L13" s="1329"/>
      <c r="M13" s="1330"/>
      <c r="N13" s="1330"/>
    </row>
    <row r="14" spans="1:14" ht="16.5" customHeight="1">
      <c r="A14" s="1326">
        <v>188.39</v>
      </c>
      <c r="B14" s="1326"/>
      <c r="C14" s="717">
        <v>34</v>
      </c>
      <c r="D14" s="1319"/>
      <c r="E14" s="1321">
        <f t="shared" si="1"/>
        <v>-3200</v>
      </c>
      <c r="F14" s="1321"/>
      <c r="G14" s="1321"/>
      <c r="H14" s="1327">
        <f t="shared" si="0"/>
        <v>-108800</v>
      </c>
      <c r="I14" s="1328"/>
      <c r="J14" s="1328"/>
      <c r="K14" s="1328"/>
      <c r="L14" s="1329"/>
      <c r="M14" s="1330"/>
      <c r="N14" s="1330"/>
    </row>
    <row r="15" spans="1:14" ht="16.5" customHeight="1">
      <c r="A15" s="1326">
        <v>221.44</v>
      </c>
      <c r="B15" s="1326"/>
      <c r="C15" s="717">
        <v>34</v>
      </c>
      <c r="D15" s="1320"/>
      <c r="E15" s="1321">
        <f t="shared" si="1"/>
        <v>-3760</v>
      </c>
      <c r="F15" s="1321"/>
      <c r="G15" s="1321"/>
      <c r="H15" s="1327">
        <f t="shared" si="0"/>
        <v>-127840</v>
      </c>
      <c r="I15" s="1328"/>
      <c r="J15" s="1328"/>
      <c r="K15" s="1328"/>
      <c r="L15" s="1329"/>
      <c r="M15" s="1331"/>
      <c r="N15" s="1331"/>
    </row>
    <row r="16" spans="1:14" ht="16.5" customHeight="1">
      <c r="A16" s="1332" t="s">
        <v>17</v>
      </c>
      <c r="B16" s="1332"/>
      <c r="C16" s="718">
        <f>SUM(C9:C15)</f>
        <v>1507</v>
      </c>
      <c r="D16" s="719"/>
      <c r="E16" s="1333"/>
      <c r="F16" s="1333"/>
      <c r="G16" s="1333"/>
      <c r="H16" s="1334">
        <f>SUM(H9:H15)</f>
        <v>-2823710</v>
      </c>
      <c r="I16" s="1335"/>
      <c r="J16" s="1335"/>
      <c r="K16" s="1335"/>
      <c r="L16" s="1336"/>
      <c r="M16" s="720" t="s">
        <v>183</v>
      </c>
      <c r="N16" s="721">
        <f>H16-A7</f>
        <v>-1144</v>
      </c>
    </row>
    <row r="17" spans="1:14" ht="18" customHeight="1">
      <c r="A17" s="702"/>
      <c r="B17" s="702"/>
      <c r="C17" s="99"/>
      <c r="D17" s="702"/>
      <c r="E17" s="295"/>
      <c r="F17" s="295"/>
      <c r="G17" s="295"/>
      <c r="H17" s="296"/>
      <c r="I17" s="296"/>
      <c r="J17" s="296"/>
      <c r="K17" s="296"/>
      <c r="L17" s="296"/>
      <c r="M17" s="702"/>
      <c r="N17" s="291"/>
    </row>
    <row r="18" spans="1:14" ht="27" customHeight="1">
      <c r="A18" s="699" t="s">
        <v>833</v>
      </c>
      <c r="B18" s="699"/>
      <c r="C18" s="699"/>
      <c r="D18" s="89" t="s">
        <v>116</v>
      </c>
      <c r="E18" s="89"/>
      <c r="F18" s="89"/>
      <c r="G18" s="89"/>
      <c r="H18" s="89"/>
      <c r="I18" s="89"/>
      <c r="J18" s="89"/>
      <c r="K18" s="89"/>
      <c r="L18" s="702"/>
      <c r="M18" s="931">
        <v>-999740</v>
      </c>
      <c r="N18" s="931"/>
    </row>
    <row r="19" spans="1:14" ht="15.75" customHeight="1">
      <c r="A19" s="704" t="s">
        <v>170</v>
      </c>
      <c r="B19" s="705"/>
      <c r="C19" s="705"/>
      <c r="D19" s="706"/>
      <c r="E19" s="706"/>
      <c r="F19" s="706"/>
      <c r="G19" s="706"/>
      <c r="H19" s="706"/>
      <c r="I19" s="706"/>
      <c r="J19" s="706"/>
      <c r="K19" s="706"/>
      <c r="L19" s="707"/>
      <c r="M19" s="707"/>
      <c r="N19" s="707"/>
    </row>
    <row r="20" spans="1:14" ht="15.75" customHeight="1" thickBot="1">
      <c r="A20" s="1307" t="s">
        <v>71</v>
      </c>
      <c r="B20" s="1307"/>
      <c r="C20" s="1307"/>
      <c r="D20" s="1307" t="s">
        <v>48</v>
      </c>
      <c r="E20" s="1307"/>
      <c r="F20" s="1307"/>
      <c r="G20" s="1307" t="s">
        <v>208</v>
      </c>
      <c r="H20" s="1307"/>
      <c r="I20" s="1307"/>
      <c r="J20" s="1307"/>
      <c r="K20" s="1307"/>
      <c r="L20" s="1307"/>
      <c r="M20" s="1307"/>
      <c r="N20" s="1307"/>
    </row>
    <row r="21" spans="1:14" ht="15.75" customHeight="1" thickTop="1" thickBot="1">
      <c r="A21" s="1308" t="s">
        <v>834</v>
      </c>
      <c r="B21" s="1308"/>
      <c r="C21" s="1308"/>
      <c r="D21" s="1309">
        <v>-999740</v>
      </c>
      <c r="E21" s="1309"/>
      <c r="F21" s="1309"/>
      <c r="G21" s="1310" t="s">
        <v>1062</v>
      </c>
      <c r="H21" s="1310"/>
      <c r="I21" s="1310"/>
      <c r="J21" s="1310"/>
      <c r="K21" s="1310"/>
      <c r="L21" s="1310"/>
      <c r="M21" s="1310"/>
      <c r="N21" s="1310"/>
    </row>
    <row r="22" spans="1:14" ht="15.75" customHeight="1" thickTop="1">
      <c r="A22" s="708"/>
      <c r="B22" s="708"/>
      <c r="C22" s="708"/>
      <c r="D22" s="709"/>
      <c r="E22" s="709"/>
      <c r="F22" s="709"/>
      <c r="G22" s="710"/>
      <c r="H22" s="710"/>
      <c r="I22" s="710"/>
      <c r="J22" s="710"/>
      <c r="K22" s="710"/>
      <c r="L22" s="710"/>
      <c r="M22" s="710"/>
      <c r="N22" s="710"/>
    </row>
    <row r="23" spans="1:14" ht="15.75" customHeight="1">
      <c r="A23" s="1089" t="s">
        <v>835</v>
      </c>
      <c r="B23" s="1089"/>
      <c r="C23" s="1089"/>
      <c r="D23" s="1089"/>
      <c r="E23" s="1089"/>
      <c r="F23" s="1089"/>
      <c r="G23" s="1089"/>
      <c r="H23" s="1089"/>
      <c r="I23" s="1089"/>
      <c r="J23" s="1089"/>
      <c r="K23" s="1089"/>
      <c r="L23" s="1089"/>
      <c r="M23" s="1089"/>
      <c r="N23" s="1089"/>
    </row>
    <row r="24" spans="1:14" ht="15.75" customHeight="1">
      <c r="A24" s="1311">
        <v>-999740</v>
      </c>
      <c r="B24" s="1311"/>
      <c r="C24" s="1311"/>
      <c r="D24" s="711">
        <v>166370</v>
      </c>
      <c r="E24" s="712" t="s">
        <v>491</v>
      </c>
      <c r="F24" s="713" t="s">
        <v>9</v>
      </c>
      <c r="G24" s="1312">
        <f>ROUND(A24/D24,2)</f>
        <v>-6.01</v>
      </c>
      <c r="H24" s="1312"/>
      <c r="I24" s="1313"/>
      <c r="J24" s="1313"/>
      <c r="K24" s="1313"/>
      <c r="L24" s="1313"/>
      <c r="M24" s="1313"/>
      <c r="N24" s="1313"/>
    </row>
    <row r="25" spans="1:14" ht="15.75" customHeight="1" thickBot="1">
      <c r="A25" s="1314" t="s">
        <v>1</v>
      </c>
      <c r="B25" s="1314"/>
      <c r="C25" s="714" t="s">
        <v>16</v>
      </c>
      <c r="D25" s="715" t="s">
        <v>151</v>
      </c>
      <c r="E25" s="1307" t="s">
        <v>153</v>
      </c>
      <c r="F25" s="1307"/>
      <c r="G25" s="1307"/>
      <c r="H25" s="1315" t="s">
        <v>65</v>
      </c>
      <c r="I25" s="1316"/>
      <c r="J25" s="1316"/>
      <c r="K25" s="1316"/>
      <c r="L25" s="1317"/>
      <c r="M25" s="1307" t="s">
        <v>114</v>
      </c>
      <c r="N25" s="1307"/>
    </row>
    <row r="26" spans="1:14" ht="15.75" customHeight="1" thickTop="1">
      <c r="A26" s="1318">
        <v>79.319999999999993</v>
      </c>
      <c r="B26" s="1318"/>
      <c r="C26" s="716">
        <v>258</v>
      </c>
      <c r="D26" s="1319">
        <f>G24</f>
        <v>-6.01</v>
      </c>
      <c r="E26" s="1321">
        <f>ROUND(A26*$D$26,-1)</f>
        <v>-480</v>
      </c>
      <c r="F26" s="1321"/>
      <c r="G26" s="1321"/>
      <c r="H26" s="1322">
        <f>ROUND(E26*C26,0)</f>
        <v>-123840</v>
      </c>
      <c r="I26" s="1323"/>
      <c r="J26" s="1323"/>
      <c r="K26" s="1323"/>
      <c r="L26" s="1324"/>
      <c r="M26" s="1325"/>
      <c r="N26" s="1325"/>
    </row>
    <row r="27" spans="1:14" ht="15.75" customHeight="1">
      <c r="A27" s="1326">
        <v>92.54</v>
      </c>
      <c r="B27" s="1326"/>
      <c r="C27" s="717">
        <v>196</v>
      </c>
      <c r="D27" s="1319"/>
      <c r="E27" s="1321">
        <f t="shared" ref="E27:E32" si="2">ROUND(A27*$D$26,-1)</f>
        <v>-560</v>
      </c>
      <c r="F27" s="1321"/>
      <c r="G27" s="1321"/>
      <c r="H27" s="1327">
        <f t="shared" ref="H27:H32" si="3">ROUND(E27*C27,0)</f>
        <v>-109760</v>
      </c>
      <c r="I27" s="1328"/>
      <c r="J27" s="1328"/>
      <c r="K27" s="1328"/>
      <c r="L27" s="1329"/>
      <c r="M27" s="1330"/>
      <c r="N27" s="1330"/>
    </row>
    <row r="28" spans="1:14" ht="15.75" customHeight="1">
      <c r="A28" s="1326">
        <v>109.07</v>
      </c>
      <c r="B28" s="1326"/>
      <c r="C28" s="717">
        <v>815</v>
      </c>
      <c r="D28" s="1319"/>
      <c r="E28" s="1321">
        <f t="shared" si="2"/>
        <v>-660</v>
      </c>
      <c r="F28" s="1321"/>
      <c r="G28" s="1321"/>
      <c r="H28" s="1327">
        <f t="shared" si="3"/>
        <v>-537900</v>
      </c>
      <c r="I28" s="1328"/>
      <c r="J28" s="1328"/>
      <c r="K28" s="1328"/>
      <c r="L28" s="1329"/>
      <c r="M28" s="1330"/>
      <c r="N28" s="1330"/>
    </row>
    <row r="29" spans="1:14" ht="15.75" customHeight="1">
      <c r="A29" s="1326">
        <v>128.9</v>
      </c>
      <c r="B29" s="1326"/>
      <c r="C29" s="717">
        <v>68</v>
      </c>
      <c r="D29" s="1319"/>
      <c r="E29" s="1321">
        <f t="shared" si="2"/>
        <v>-770</v>
      </c>
      <c r="F29" s="1321"/>
      <c r="G29" s="1321"/>
      <c r="H29" s="1327">
        <f t="shared" si="3"/>
        <v>-52360</v>
      </c>
      <c r="I29" s="1328"/>
      <c r="J29" s="1328"/>
      <c r="K29" s="1328"/>
      <c r="L29" s="1329"/>
      <c r="M29" s="1330"/>
      <c r="N29" s="1330"/>
    </row>
    <row r="30" spans="1:14" ht="15.75" customHeight="1">
      <c r="A30" s="1326">
        <v>158.63999999999999</v>
      </c>
      <c r="B30" s="1326"/>
      <c r="C30" s="717">
        <v>102</v>
      </c>
      <c r="D30" s="1319"/>
      <c r="E30" s="1321">
        <f t="shared" si="2"/>
        <v>-950</v>
      </c>
      <c r="F30" s="1321"/>
      <c r="G30" s="1321"/>
      <c r="H30" s="1327">
        <f t="shared" si="3"/>
        <v>-96900</v>
      </c>
      <c r="I30" s="1328"/>
      <c r="J30" s="1328"/>
      <c r="K30" s="1328"/>
      <c r="L30" s="1329"/>
      <c r="M30" s="1330"/>
      <c r="N30" s="1330"/>
    </row>
    <row r="31" spans="1:14" ht="15.75" customHeight="1">
      <c r="A31" s="1326">
        <v>188.39</v>
      </c>
      <c r="B31" s="1326"/>
      <c r="C31" s="717">
        <v>34</v>
      </c>
      <c r="D31" s="1319"/>
      <c r="E31" s="1321">
        <f t="shared" si="2"/>
        <v>-1130</v>
      </c>
      <c r="F31" s="1321"/>
      <c r="G31" s="1321"/>
      <c r="H31" s="1327">
        <f t="shared" si="3"/>
        <v>-38420</v>
      </c>
      <c r="I31" s="1328"/>
      <c r="J31" s="1328"/>
      <c r="K31" s="1328"/>
      <c r="L31" s="1329"/>
      <c r="M31" s="1330"/>
      <c r="N31" s="1330"/>
    </row>
    <row r="32" spans="1:14" ht="15.75" customHeight="1">
      <c r="A32" s="1326">
        <v>221.44</v>
      </c>
      <c r="B32" s="1326"/>
      <c r="C32" s="717">
        <v>34</v>
      </c>
      <c r="D32" s="1320"/>
      <c r="E32" s="1321">
        <f t="shared" si="2"/>
        <v>-1330</v>
      </c>
      <c r="F32" s="1321"/>
      <c r="G32" s="1321"/>
      <c r="H32" s="1327">
        <f t="shared" si="3"/>
        <v>-45220</v>
      </c>
      <c r="I32" s="1328"/>
      <c r="J32" s="1328"/>
      <c r="K32" s="1328"/>
      <c r="L32" s="1329"/>
      <c r="M32" s="1331"/>
      <c r="N32" s="1331"/>
    </row>
    <row r="33" spans="1:14" ht="15.75" customHeight="1">
      <c r="A33" s="1332" t="s">
        <v>17</v>
      </c>
      <c r="B33" s="1332"/>
      <c r="C33" s="718">
        <f>SUM(C26:C32)</f>
        <v>1507</v>
      </c>
      <c r="D33" s="719"/>
      <c r="E33" s="1333"/>
      <c r="F33" s="1333"/>
      <c r="G33" s="1333"/>
      <c r="H33" s="1334">
        <f>SUM(H26:H32)</f>
        <v>-1004400</v>
      </c>
      <c r="I33" s="1335"/>
      <c r="J33" s="1335"/>
      <c r="K33" s="1335"/>
      <c r="L33" s="1336"/>
      <c r="M33" s="720" t="s">
        <v>183</v>
      </c>
      <c r="N33" s="721">
        <f>H33-A24</f>
        <v>-4660</v>
      </c>
    </row>
    <row r="34" spans="1:14">
      <c r="A34" s="722"/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2"/>
    </row>
    <row r="35" spans="1:14">
      <c r="A35" s="722"/>
      <c r="B35" s="722"/>
      <c r="C35" s="722"/>
      <c r="D35" s="722"/>
      <c r="E35" s="722"/>
      <c r="F35" s="722"/>
      <c r="G35" s="722"/>
      <c r="H35" s="722"/>
      <c r="I35" s="722"/>
      <c r="J35" s="722"/>
      <c r="K35" s="722"/>
      <c r="L35" s="722"/>
      <c r="M35" s="722"/>
      <c r="N35" s="722"/>
    </row>
    <row r="36" spans="1:14">
      <c r="A36" s="722"/>
      <c r="B36" s="722"/>
      <c r="C36" s="722"/>
      <c r="D36" s="722"/>
      <c r="E36" s="722"/>
      <c r="F36" s="722"/>
      <c r="G36" s="722"/>
      <c r="H36" s="722"/>
      <c r="I36" s="722"/>
      <c r="J36" s="722"/>
      <c r="K36" s="722"/>
      <c r="L36" s="722"/>
      <c r="M36" s="722"/>
      <c r="N36" s="722"/>
    </row>
    <row r="37" spans="1:14">
      <c r="A37" s="722"/>
      <c r="B37" s="722"/>
      <c r="C37" s="722"/>
      <c r="D37" s="722"/>
      <c r="E37" s="722"/>
      <c r="F37" s="722"/>
      <c r="G37" s="722"/>
      <c r="H37" s="722"/>
      <c r="I37" s="722"/>
      <c r="J37" s="722"/>
      <c r="K37" s="722"/>
      <c r="L37" s="722"/>
      <c r="M37" s="722"/>
      <c r="N37" s="722"/>
    </row>
    <row r="38" spans="1:14">
      <c r="A38" s="722"/>
      <c r="B38" s="722"/>
      <c r="C38" s="722"/>
      <c r="D38" s="722"/>
      <c r="E38" s="722"/>
      <c r="F38" s="722"/>
      <c r="G38" s="722"/>
      <c r="H38" s="722"/>
      <c r="I38" s="722"/>
      <c r="J38" s="722"/>
      <c r="K38" s="722"/>
      <c r="L38" s="722"/>
      <c r="M38" s="722"/>
      <c r="N38" s="722"/>
    </row>
  </sheetData>
  <mergeCells count="94">
    <mergeCell ref="A32:B32"/>
    <mergeCell ref="E32:G32"/>
    <mergeCell ref="H32:L32"/>
    <mergeCell ref="M32:N32"/>
    <mergeCell ref="A33:B33"/>
    <mergeCell ref="E33:G33"/>
    <mergeCell ref="H33:L33"/>
    <mergeCell ref="A30:B30"/>
    <mergeCell ref="E30:G30"/>
    <mergeCell ref="H30:L30"/>
    <mergeCell ref="M30:N30"/>
    <mergeCell ref="A31:B31"/>
    <mergeCell ref="E31:G31"/>
    <mergeCell ref="H31:L31"/>
    <mergeCell ref="M31:N31"/>
    <mergeCell ref="M28:N28"/>
    <mergeCell ref="A29:B29"/>
    <mergeCell ref="E29:G29"/>
    <mergeCell ref="H29:L29"/>
    <mergeCell ref="M29:N29"/>
    <mergeCell ref="A25:B25"/>
    <mergeCell ref="E25:G25"/>
    <mergeCell ref="H25:L25"/>
    <mergeCell ref="M25:N25"/>
    <mergeCell ref="A26:B26"/>
    <mergeCell ref="D26:D32"/>
    <mergeCell ref="E26:G26"/>
    <mergeCell ref="H26:L26"/>
    <mergeCell ref="M26:N26"/>
    <mergeCell ref="A27:B27"/>
    <mergeCell ref="E27:G27"/>
    <mergeCell ref="H27:L27"/>
    <mergeCell ref="M27:N27"/>
    <mergeCell ref="A28:B28"/>
    <mergeCell ref="E28:G28"/>
    <mergeCell ref="H28:L28"/>
    <mergeCell ref="A21:C21"/>
    <mergeCell ref="D21:F21"/>
    <mergeCell ref="G21:N21"/>
    <mergeCell ref="A23:N23"/>
    <mergeCell ref="A24:C24"/>
    <mergeCell ref="G24:H24"/>
    <mergeCell ref="I24:N24"/>
    <mergeCell ref="A16:B16"/>
    <mergeCell ref="E16:G16"/>
    <mergeCell ref="H16:L16"/>
    <mergeCell ref="M18:N18"/>
    <mergeCell ref="A20:C20"/>
    <mergeCell ref="D20:F20"/>
    <mergeCell ref="G20:N20"/>
    <mergeCell ref="A14:B14"/>
    <mergeCell ref="E14:G14"/>
    <mergeCell ref="H14:L14"/>
    <mergeCell ref="M14:N14"/>
    <mergeCell ref="A15:B15"/>
    <mergeCell ref="E15:G15"/>
    <mergeCell ref="H15:L15"/>
    <mergeCell ref="M15:N15"/>
    <mergeCell ref="M12:N12"/>
    <mergeCell ref="A13:B13"/>
    <mergeCell ref="E13:G13"/>
    <mergeCell ref="H13:L13"/>
    <mergeCell ref="M13:N13"/>
    <mergeCell ref="A9:B9"/>
    <mergeCell ref="D9:D15"/>
    <mergeCell ref="E9:G9"/>
    <mergeCell ref="H9:L9"/>
    <mergeCell ref="M9:N9"/>
    <mergeCell ref="A10:B10"/>
    <mergeCell ref="E10:G10"/>
    <mergeCell ref="H10:L10"/>
    <mergeCell ref="M10:N10"/>
    <mergeCell ref="A11:B11"/>
    <mergeCell ref="E11:G11"/>
    <mergeCell ref="H11:L11"/>
    <mergeCell ref="M11:N11"/>
    <mergeCell ref="A12:B12"/>
    <mergeCell ref="E12:G12"/>
    <mergeCell ref="H12:L12"/>
    <mergeCell ref="A6:N6"/>
    <mergeCell ref="A7:C7"/>
    <mergeCell ref="G7:H7"/>
    <mergeCell ref="I7:N7"/>
    <mergeCell ref="A8:B8"/>
    <mergeCell ref="E8:G8"/>
    <mergeCell ref="H8:L8"/>
    <mergeCell ref="M8:N8"/>
    <mergeCell ref="M1:N1"/>
    <mergeCell ref="A3:C3"/>
    <mergeCell ref="D3:F3"/>
    <mergeCell ref="G3:N3"/>
    <mergeCell ref="A4:C4"/>
    <mergeCell ref="D4:F4"/>
    <mergeCell ref="G4:N4"/>
  </mergeCells>
  <phoneticPr fontId="118" type="noConversion"/>
  <pageMargins left="0.27559055118110237" right="0.23622047244094491" top="0.74803149606299213" bottom="0.31496062992125984" header="0.31496062992125984" footer="0.31496062992125984"/>
  <pageSetup paperSize="9" orientation="portrait" r:id="rId1"/>
  <headerFooter>
    <oddFooter>&amp;C-9-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FF00"/>
  </sheetPr>
  <dimension ref="A1:AX89"/>
  <sheetViews>
    <sheetView topLeftCell="A8" zoomScaleNormal="100" zoomScaleSheetLayoutView="100" workbookViewId="0">
      <selection activeCell="M22" sqref="M22:N22"/>
    </sheetView>
  </sheetViews>
  <sheetFormatPr defaultColWidth="9.77734375" defaultRowHeight="13.5"/>
  <cols>
    <col min="1" max="1" width="0.77734375" style="360" customWidth="1"/>
    <col min="2" max="2" width="5.44140625" style="360" customWidth="1"/>
    <col min="3" max="3" width="10.5546875" style="360" customWidth="1"/>
    <col min="4" max="4" width="13.21875" style="360" customWidth="1"/>
    <col min="5" max="5" width="7.6640625" style="360" customWidth="1"/>
    <col min="6" max="6" width="4.44140625" style="360" customWidth="1"/>
    <col min="7" max="7" width="3.5546875" style="360" customWidth="1"/>
    <col min="8" max="8" width="7.109375" style="360" customWidth="1"/>
    <col min="9" max="9" width="2.77734375" style="360" customWidth="1"/>
    <col min="10" max="10" width="2.88671875" style="360" customWidth="1"/>
    <col min="11" max="11" width="3.33203125" style="360" customWidth="1"/>
    <col min="12" max="12" width="4.33203125" style="360" customWidth="1"/>
    <col min="13" max="13" width="7.44140625" style="360" customWidth="1"/>
    <col min="14" max="14" width="12.6640625" style="360" customWidth="1"/>
    <col min="15" max="15" width="13.109375" style="360" customWidth="1"/>
    <col min="16" max="16" width="11.5546875" style="362" customWidth="1"/>
    <col min="17" max="17" width="9.33203125" style="360" customWidth="1"/>
    <col min="18" max="18" width="7.77734375" style="360" customWidth="1"/>
    <col min="19" max="19" width="12.5546875" style="360" customWidth="1"/>
    <col min="20" max="20" width="6.77734375" style="360" customWidth="1"/>
    <col min="21" max="21" width="6.21875" style="360" customWidth="1"/>
    <col min="22" max="22" width="5.88671875" style="360" customWidth="1"/>
    <col min="23" max="23" width="1.5546875" style="360" customWidth="1"/>
    <col min="24" max="24" width="9" style="360" bestFit="1" customWidth="1"/>
    <col min="25" max="25" width="12.44140625" style="360" customWidth="1"/>
    <col min="26" max="16384" width="9.77734375" style="360"/>
  </cols>
  <sheetData>
    <row r="1" spans="1:50" ht="43.5" customHeight="1">
      <c r="A1" s="386" t="s">
        <v>1063</v>
      </c>
      <c r="L1" s="1385" t="s">
        <v>25</v>
      </c>
      <c r="M1" s="1385"/>
      <c r="N1" s="1385"/>
      <c r="O1" s="361"/>
      <c r="AC1" s="362"/>
      <c r="AD1" s="363"/>
      <c r="AE1" s="363"/>
      <c r="AF1" s="363"/>
      <c r="AG1" s="363"/>
      <c r="AH1" s="363"/>
      <c r="AI1" s="363"/>
      <c r="AJ1" s="363"/>
      <c r="AK1" s="363"/>
      <c r="AL1" s="363"/>
      <c r="AM1" s="364"/>
      <c r="AN1" s="364"/>
      <c r="AO1" s="364"/>
      <c r="AP1" s="365"/>
      <c r="AQ1" s="366"/>
      <c r="AR1" s="367"/>
      <c r="AS1" s="367"/>
      <c r="AT1" s="367"/>
      <c r="AU1" s="367"/>
      <c r="AV1" s="367"/>
      <c r="AW1" s="367"/>
      <c r="AX1" s="367"/>
    </row>
    <row r="2" spans="1:50" ht="31.5" customHeight="1">
      <c r="B2" s="1377" t="s">
        <v>291</v>
      </c>
      <c r="C2" s="1378"/>
      <c r="D2" s="1379" t="s">
        <v>406</v>
      </c>
      <c r="E2" s="1380"/>
      <c r="F2" s="1380"/>
      <c r="G2" s="1378"/>
      <c r="H2" s="1381" t="s">
        <v>48</v>
      </c>
      <c r="I2" s="1381"/>
      <c r="J2" s="1381"/>
      <c r="K2" s="1381"/>
      <c r="L2" s="1381"/>
      <c r="M2" s="1381" t="s">
        <v>35</v>
      </c>
      <c r="N2" s="1382"/>
      <c r="O2" s="367"/>
      <c r="P2" s="368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2"/>
      <c r="AD2" s="363"/>
      <c r="AE2" s="363"/>
      <c r="AF2" s="363"/>
      <c r="AG2" s="363"/>
      <c r="AH2" s="363"/>
      <c r="AI2" s="363"/>
      <c r="AJ2" s="363"/>
      <c r="AK2" s="363"/>
      <c r="AL2" s="363"/>
      <c r="AM2" s="364"/>
      <c r="AN2" s="364"/>
      <c r="AO2" s="364"/>
      <c r="AP2" s="365"/>
      <c r="AQ2" s="366"/>
      <c r="AR2" s="367"/>
      <c r="AS2" s="367"/>
      <c r="AT2" s="367"/>
      <c r="AU2" s="367"/>
      <c r="AV2" s="367"/>
      <c r="AW2" s="367"/>
      <c r="AX2" s="367"/>
    </row>
    <row r="3" spans="1:50" ht="31.5" customHeight="1">
      <c r="B3" s="1383" t="s">
        <v>533</v>
      </c>
      <c r="C3" s="1384"/>
      <c r="D3" s="1386" t="s">
        <v>328</v>
      </c>
      <c r="E3" s="1387"/>
      <c r="F3" s="1387"/>
      <c r="G3" s="1384"/>
      <c r="H3" s="1362">
        <v>35927744</v>
      </c>
      <c r="I3" s="1362"/>
      <c r="J3" s="1362"/>
      <c r="K3" s="1362"/>
      <c r="L3" s="1362"/>
      <c r="M3" s="1388"/>
      <c r="N3" s="1389"/>
      <c r="O3" s="369"/>
      <c r="P3" s="363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2"/>
      <c r="AD3" s="363"/>
      <c r="AE3" s="363"/>
      <c r="AF3" s="363"/>
      <c r="AG3" s="363"/>
      <c r="AH3" s="363"/>
      <c r="AI3" s="363"/>
      <c r="AJ3" s="363"/>
      <c r="AK3" s="363"/>
      <c r="AL3" s="363"/>
      <c r="AM3" s="364"/>
      <c r="AN3" s="364"/>
      <c r="AO3" s="364"/>
      <c r="AP3" s="365"/>
      <c r="AQ3" s="366"/>
      <c r="AR3" s="367"/>
      <c r="AS3" s="367"/>
      <c r="AT3" s="367"/>
      <c r="AU3" s="367"/>
      <c r="AV3" s="367"/>
      <c r="AW3" s="367"/>
      <c r="AX3" s="367"/>
    </row>
    <row r="4" spans="1:50" ht="31.5" customHeight="1">
      <c r="B4" s="1338" t="s">
        <v>27</v>
      </c>
      <c r="C4" s="1348"/>
      <c r="D4" s="1340" t="s">
        <v>328</v>
      </c>
      <c r="E4" s="1347"/>
      <c r="F4" s="1347"/>
      <c r="G4" s="1348"/>
      <c r="H4" s="1342">
        <v>21745578</v>
      </c>
      <c r="I4" s="1371"/>
      <c r="J4" s="1371"/>
      <c r="K4" s="1371"/>
      <c r="L4" s="1372"/>
      <c r="M4" s="1390"/>
      <c r="N4" s="1391"/>
      <c r="O4" s="1337"/>
      <c r="P4" s="1337"/>
      <c r="Q4" s="1337"/>
      <c r="R4" s="1337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2"/>
      <c r="AD4" s="363"/>
      <c r="AE4" s="363"/>
      <c r="AF4" s="363"/>
      <c r="AG4" s="363"/>
      <c r="AH4" s="363"/>
      <c r="AI4" s="363"/>
      <c r="AJ4" s="363"/>
      <c r="AK4" s="363"/>
      <c r="AL4" s="363"/>
      <c r="AM4" s="364"/>
      <c r="AN4" s="364"/>
      <c r="AO4" s="364"/>
      <c r="AP4" s="365"/>
      <c r="AQ4" s="366"/>
      <c r="AR4" s="367"/>
      <c r="AS4" s="367"/>
      <c r="AT4" s="367"/>
      <c r="AU4" s="367"/>
      <c r="AV4" s="367"/>
      <c r="AW4" s="367"/>
      <c r="AX4" s="367"/>
    </row>
    <row r="5" spans="1:50" ht="31.5" customHeight="1">
      <c r="B5" s="1338" t="s">
        <v>274</v>
      </c>
      <c r="C5" s="1348"/>
      <c r="D5" s="1340" t="s">
        <v>328</v>
      </c>
      <c r="E5" s="1347"/>
      <c r="F5" s="1347"/>
      <c r="G5" s="1348"/>
      <c r="H5" s="1373">
        <v>6374857</v>
      </c>
      <c r="I5" s="1373"/>
      <c r="J5" s="1373"/>
      <c r="K5" s="1373"/>
      <c r="L5" s="1373"/>
      <c r="M5" s="1390"/>
      <c r="N5" s="1391"/>
      <c r="O5" s="1337"/>
      <c r="P5" s="1337"/>
      <c r="Q5" s="1337"/>
      <c r="R5" s="1337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2"/>
      <c r="AD5" s="363"/>
      <c r="AE5" s="363"/>
      <c r="AF5" s="363"/>
      <c r="AG5" s="363"/>
      <c r="AH5" s="363"/>
      <c r="AI5" s="363"/>
      <c r="AJ5" s="363"/>
      <c r="AK5" s="363"/>
      <c r="AL5" s="363"/>
      <c r="AM5" s="364"/>
      <c r="AN5" s="364"/>
      <c r="AO5" s="364"/>
      <c r="AP5" s="365"/>
      <c r="AQ5" s="366"/>
      <c r="AR5" s="367"/>
      <c r="AS5" s="367"/>
      <c r="AT5" s="367"/>
      <c r="AU5" s="367"/>
      <c r="AV5" s="367"/>
      <c r="AW5" s="367"/>
      <c r="AX5" s="367"/>
    </row>
    <row r="6" spans="1:50" ht="31.5" customHeight="1">
      <c r="B6" s="1338" t="s">
        <v>429</v>
      </c>
      <c r="C6" s="1348"/>
      <c r="D6" s="1340" t="s">
        <v>328</v>
      </c>
      <c r="E6" s="1347"/>
      <c r="F6" s="1347"/>
      <c r="G6" s="1348"/>
      <c r="H6" s="1342">
        <v>26764557</v>
      </c>
      <c r="I6" s="1371"/>
      <c r="J6" s="1371"/>
      <c r="K6" s="1371"/>
      <c r="L6" s="1372"/>
      <c r="M6" s="1390"/>
      <c r="N6" s="1391"/>
      <c r="O6" s="1337"/>
      <c r="P6" s="1337"/>
      <c r="Q6" s="1337"/>
      <c r="R6" s="1337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2"/>
      <c r="AD6" s="363"/>
      <c r="AE6" s="363"/>
      <c r="AF6" s="363"/>
      <c r="AG6" s="363"/>
      <c r="AH6" s="363"/>
      <c r="AI6" s="363"/>
      <c r="AJ6" s="363"/>
      <c r="AK6" s="363"/>
      <c r="AL6" s="363"/>
      <c r="AM6" s="364"/>
      <c r="AN6" s="364"/>
      <c r="AO6" s="364"/>
      <c r="AP6" s="365"/>
      <c r="AQ6" s="366"/>
      <c r="AR6" s="367"/>
      <c r="AS6" s="367"/>
      <c r="AT6" s="367"/>
      <c r="AU6" s="367"/>
      <c r="AV6" s="367"/>
      <c r="AW6" s="367"/>
      <c r="AX6" s="367"/>
    </row>
    <row r="7" spans="1:50" ht="31.5" customHeight="1">
      <c r="B7" s="1338" t="s">
        <v>439</v>
      </c>
      <c r="C7" s="1348"/>
      <c r="D7" s="1340" t="s">
        <v>328</v>
      </c>
      <c r="E7" s="1347"/>
      <c r="F7" s="1347"/>
      <c r="G7" s="1348"/>
      <c r="H7" s="1373">
        <v>224085580</v>
      </c>
      <c r="I7" s="1373"/>
      <c r="J7" s="1373"/>
      <c r="K7" s="1373"/>
      <c r="L7" s="1373"/>
      <c r="M7" s="1390"/>
      <c r="N7" s="1391"/>
      <c r="O7" s="1337"/>
      <c r="P7" s="1337"/>
      <c r="Q7" s="1337"/>
      <c r="R7" s="1337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2"/>
      <c r="AD7" s="363"/>
      <c r="AE7" s="363"/>
      <c r="AF7" s="363"/>
      <c r="AG7" s="363"/>
      <c r="AH7" s="363"/>
      <c r="AI7" s="363"/>
      <c r="AJ7" s="363"/>
      <c r="AK7" s="363"/>
      <c r="AL7" s="363"/>
      <c r="AM7" s="364"/>
      <c r="AN7" s="364"/>
      <c r="AO7" s="364"/>
      <c r="AP7" s="365"/>
      <c r="AQ7" s="366"/>
      <c r="AR7" s="367"/>
      <c r="AS7" s="367"/>
      <c r="AT7" s="367"/>
      <c r="AU7" s="367"/>
      <c r="AV7" s="367"/>
      <c r="AW7" s="367"/>
      <c r="AX7" s="367"/>
    </row>
    <row r="8" spans="1:50" ht="31.5" customHeight="1">
      <c r="B8" s="1338" t="s">
        <v>483</v>
      </c>
      <c r="C8" s="1348"/>
      <c r="D8" s="1340" t="s">
        <v>328</v>
      </c>
      <c r="E8" s="1347"/>
      <c r="F8" s="1347"/>
      <c r="G8" s="1348"/>
      <c r="H8" s="1342">
        <v>43709084</v>
      </c>
      <c r="I8" s="1371"/>
      <c r="J8" s="1371"/>
      <c r="K8" s="1371"/>
      <c r="L8" s="1372"/>
      <c r="M8" s="1390"/>
      <c r="N8" s="1391"/>
      <c r="O8" s="369"/>
      <c r="P8" s="370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2"/>
      <c r="AD8" s="363"/>
      <c r="AE8" s="363"/>
      <c r="AF8" s="363"/>
      <c r="AG8" s="363"/>
      <c r="AH8" s="363"/>
      <c r="AI8" s="363"/>
      <c r="AJ8" s="363"/>
      <c r="AK8" s="363"/>
      <c r="AL8" s="363"/>
      <c r="AM8" s="364"/>
      <c r="AN8" s="364"/>
      <c r="AO8" s="364"/>
      <c r="AP8" s="365"/>
      <c r="AQ8" s="366"/>
      <c r="AR8" s="367"/>
      <c r="AS8" s="367"/>
      <c r="AT8" s="367"/>
      <c r="AU8" s="367"/>
      <c r="AV8" s="367"/>
      <c r="AW8" s="367"/>
      <c r="AX8" s="367"/>
    </row>
    <row r="9" spans="1:50" ht="31.5" customHeight="1">
      <c r="B9" s="1338" t="s">
        <v>439</v>
      </c>
      <c r="C9" s="1348"/>
      <c r="D9" s="1340" t="s">
        <v>403</v>
      </c>
      <c r="E9" s="1347"/>
      <c r="F9" s="1347"/>
      <c r="G9" s="1348"/>
      <c r="H9" s="1373">
        <v>63184081</v>
      </c>
      <c r="I9" s="1373"/>
      <c r="J9" s="1373"/>
      <c r="K9" s="1373"/>
      <c r="L9" s="1373"/>
      <c r="M9" s="1390"/>
      <c r="N9" s="1391"/>
      <c r="O9" s="369"/>
      <c r="P9" s="370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2"/>
      <c r="AD9" s="363"/>
      <c r="AE9" s="363"/>
      <c r="AF9" s="363"/>
      <c r="AG9" s="363"/>
      <c r="AH9" s="363"/>
      <c r="AI9" s="363"/>
      <c r="AJ9" s="363"/>
      <c r="AK9" s="363"/>
      <c r="AL9" s="363"/>
      <c r="AM9" s="364"/>
      <c r="AN9" s="364"/>
      <c r="AO9" s="364"/>
      <c r="AP9" s="365"/>
      <c r="AQ9" s="366"/>
      <c r="AR9" s="367"/>
      <c r="AS9" s="367"/>
      <c r="AT9" s="367"/>
      <c r="AU9" s="367"/>
      <c r="AV9" s="367"/>
      <c r="AW9" s="367"/>
      <c r="AX9" s="367"/>
    </row>
    <row r="10" spans="1:50" ht="31.5" customHeight="1">
      <c r="B10" s="1355" t="s">
        <v>439</v>
      </c>
      <c r="C10" s="1356"/>
      <c r="D10" s="1375" t="s">
        <v>422</v>
      </c>
      <c r="E10" s="1376"/>
      <c r="F10" s="1376"/>
      <c r="G10" s="1356"/>
      <c r="H10" s="1357">
        <v>180298</v>
      </c>
      <c r="I10" s="1358"/>
      <c r="J10" s="1358"/>
      <c r="K10" s="1358"/>
      <c r="L10" s="1359"/>
      <c r="M10" s="1360"/>
      <c r="N10" s="1361"/>
      <c r="O10" s="369"/>
      <c r="P10" s="370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2"/>
      <c r="AD10" s="363"/>
      <c r="AE10" s="363"/>
      <c r="AF10" s="363"/>
      <c r="AG10" s="363"/>
      <c r="AH10" s="363"/>
      <c r="AI10" s="363"/>
      <c r="AJ10" s="363"/>
      <c r="AK10" s="363"/>
      <c r="AL10" s="363"/>
      <c r="AM10" s="364"/>
      <c r="AN10" s="364"/>
      <c r="AO10" s="364"/>
      <c r="AP10" s="365"/>
      <c r="AQ10" s="366"/>
      <c r="AR10" s="367"/>
      <c r="AS10" s="367"/>
      <c r="AT10" s="367"/>
      <c r="AU10" s="367"/>
      <c r="AV10" s="367"/>
      <c r="AW10" s="367"/>
      <c r="AX10" s="367"/>
    </row>
    <row r="11" spans="1:50" ht="31.5" customHeight="1">
      <c r="B11" s="1338" t="s">
        <v>439</v>
      </c>
      <c r="C11" s="1348"/>
      <c r="D11" s="1340" t="s">
        <v>653</v>
      </c>
      <c r="E11" s="1347"/>
      <c r="F11" s="1347"/>
      <c r="G11" s="1348"/>
      <c r="H11" s="1342">
        <v>90657687</v>
      </c>
      <c r="I11" s="1371"/>
      <c r="J11" s="1371"/>
      <c r="K11" s="1371"/>
      <c r="L11" s="1372"/>
      <c r="M11" s="1367"/>
      <c r="N11" s="1368"/>
      <c r="O11" s="369"/>
      <c r="P11" s="370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2"/>
      <c r="AD11" s="363"/>
      <c r="AE11" s="363"/>
      <c r="AF11" s="363"/>
      <c r="AG11" s="363"/>
      <c r="AH11" s="363"/>
      <c r="AI11" s="363"/>
      <c r="AJ11" s="363"/>
      <c r="AK11" s="363"/>
      <c r="AL11" s="363"/>
      <c r="AM11" s="364"/>
      <c r="AN11" s="364"/>
      <c r="AO11" s="364"/>
      <c r="AP11" s="365"/>
      <c r="AQ11" s="366"/>
      <c r="AR11" s="523"/>
      <c r="AS11" s="523"/>
      <c r="AT11" s="523"/>
      <c r="AU11" s="523"/>
      <c r="AV11" s="523"/>
      <c r="AW11" s="523"/>
      <c r="AX11" s="523"/>
    </row>
    <row r="12" spans="1:50" ht="31.5" customHeight="1">
      <c r="B12" s="1355" t="s">
        <v>439</v>
      </c>
      <c r="C12" s="1356"/>
      <c r="D12" s="1375" t="s">
        <v>641</v>
      </c>
      <c r="E12" s="1376"/>
      <c r="F12" s="1376"/>
      <c r="G12" s="1356"/>
      <c r="H12" s="1357">
        <v>85496103</v>
      </c>
      <c r="I12" s="1358"/>
      <c r="J12" s="1358"/>
      <c r="K12" s="1358"/>
      <c r="L12" s="1359"/>
      <c r="M12" s="1360"/>
      <c r="N12" s="1361"/>
      <c r="O12" s="369"/>
      <c r="P12" s="370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2"/>
      <c r="AD12" s="363"/>
      <c r="AE12" s="363"/>
      <c r="AF12" s="363"/>
      <c r="AG12" s="363"/>
      <c r="AH12" s="363"/>
      <c r="AI12" s="363"/>
      <c r="AJ12" s="363"/>
      <c r="AK12" s="363"/>
      <c r="AL12" s="363"/>
      <c r="AM12" s="364"/>
      <c r="AN12" s="364"/>
      <c r="AO12" s="364"/>
      <c r="AP12" s="365"/>
      <c r="AQ12" s="366"/>
      <c r="AR12" s="523"/>
      <c r="AS12" s="523"/>
      <c r="AT12" s="523"/>
      <c r="AU12" s="523"/>
      <c r="AV12" s="523"/>
      <c r="AW12" s="523"/>
      <c r="AX12" s="523"/>
    </row>
    <row r="13" spans="1:50" ht="31.5" customHeight="1">
      <c r="B13" s="1349" t="s">
        <v>87</v>
      </c>
      <c r="C13" s="1350"/>
      <c r="D13" s="1350"/>
      <c r="E13" s="1350"/>
      <c r="F13" s="1350"/>
      <c r="G13" s="1351"/>
      <c r="H13" s="1352">
        <f>SUM(H3:L12)</f>
        <v>598125569</v>
      </c>
      <c r="I13" s="1353"/>
      <c r="J13" s="1353"/>
      <c r="K13" s="1353"/>
      <c r="L13" s="1354"/>
      <c r="M13" s="1363"/>
      <c r="N13" s="1364"/>
      <c r="O13" s="369"/>
      <c r="P13" s="370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2"/>
      <c r="AD13" s="363"/>
      <c r="AE13" s="363"/>
      <c r="AF13" s="363"/>
      <c r="AG13" s="363"/>
      <c r="AH13" s="363"/>
      <c r="AI13" s="363"/>
      <c r="AJ13" s="363"/>
      <c r="AK13" s="363"/>
      <c r="AL13" s="363"/>
      <c r="AM13" s="364"/>
      <c r="AN13" s="364"/>
      <c r="AO13" s="364"/>
      <c r="AP13" s="365"/>
      <c r="AQ13" s="366"/>
      <c r="AR13" s="367"/>
      <c r="AS13" s="367"/>
      <c r="AT13" s="367"/>
      <c r="AU13" s="367"/>
      <c r="AV13" s="367"/>
      <c r="AW13" s="367"/>
      <c r="AX13" s="367"/>
    </row>
    <row r="14" spans="1:50" ht="31.5" customHeight="1">
      <c r="B14" s="1355" t="s">
        <v>439</v>
      </c>
      <c r="C14" s="1356"/>
      <c r="D14" s="1375" t="s">
        <v>277</v>
      </c>
      <c r="E14" s="1376"/>
      <c r="F14" s="1376"/>
      <c r="G14" s="1356"/>
      <c r="H14" s="1362">
        <v>406241961</v>
      </c>
      <c r="I14" s="1362"/>
      <c r="J14" s="1362"/>
      <c r="K14" s="1362"/>
      <c r="L14" s="1362"/>
      <c r="M14" s="1369" t="s">
        <v>770</v>
      </c>
      <c r="N14" s="1370"/>
      <c r="O14" s="369"/>
      <c r="P14" s="370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2"/>
      <c r="AD14" s="363"/>
      <c r="AE14" s="363"/>
      <c r="AF14" s="363"/>
      <c r="AG14" s="363"/>
      <c r="AH14" s="363"/>
      <c r="AI14" s="363"/>
      <c r="AJ14" s="363"/>
      <c r="AK14" s="363"/>
      <c r="AL14" s="363"/>
      <c r="AM14" s="364"/>
      <c r="AN14" s="364"/>
      <c r="AO14" s="364"/>
      <c r="AP14" s="365"/>
      <c r="AQ14" s="366"/>
      <c r="AR14" s="367"/>
      <c r="AS14" s="367"/>
      <c r="AT14" s="367"/>
      <c r="AU14" s="367"/>
      <c r="AV14" s="367"/>
      <c r="AW14" s="367"/>
      <c r="AX14" s="367"/>
    </row>
    <row r="15" spans="1:50" ht="31.5" customHeight="1">
      <c r="B15" s="1338" t="s">
        <v>439</v>
      </c>
      <c r="C15" s="1339"/>
      <c r="D15" s="1340" t="s">
        <v>277</v>
      </c>
      <c r="E15" s="1341"/>
      <c r="F15" s="1341"/>
      <c r="G15" s="1339"/>
      <c r="H15" s="1342">
        <v>94014700</v>
      </c>
      <c r="I15" s="1343"/>
      <c r="J15" s="1343"/>
      <c r="K15" s="1343"/>
      <c r="L15" s="1344"/>
      <c r="M15" s="1345" t="s">
        <v>498</v>
      </c>
      <c r="N15" s="1346"/>
      <c r="O15" s="359"/>
      <c r="P15" s="371"/>
      <c r="Q15" s="372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2"/>
      <c r="AD15" s="363"/>
      <c r="AE15" s="363"/>
      <c r="AF15" s="363"/>
      <c r="AG15" s="363"/>
      <c r="AH15" s="363"/>
      <c r="AI15" s="363"/>
      <c r="AJ15" s="363"/>
      <c r="AK15" s="363"/>
      <c r="AL15" s="363"/>
      <c r="AM15" s="364"/>
      <c r="AN15" s="364"/>
      <c r="AO15" s="364"/>
      <c r="AP15" s="365"/>
      <c r="AQ15" s="366"/>
      <c r="AR15" s="367"/>
      <c r="AS15" s="367"/>
      <c r="AT15" s="367"/>
      <c r="AU15" s="367"/>
      <c r="AV15" s="367"/>
      <c r="AW15" s="367"/>
      <c r="AX15" s="367"/>
    </row>
    <row r="16" spans="1:50" ht="31.5" customHeight="1">
      <c r="B16" s="1338" t="s">
        <v>439</v>
      </c>
      <c r="C16" s="1348"/>
      <c r="D16" s="1340" t="s">
        <v>647</v>
      </c>
      <c r="E16" s="1347"/>
      <c r="F16" s="1347"/>
      <c r="G16" s="1348"/>
      <c r="H16" s="1342">
        <v>327142800</v>
      </c>
      <c r="I16" s="1371"/>
      <c r="J16" s="1371"/>
      <c r="K16" s="1371"/>
      <c r="L16" s="1372"/>
      <c r="M16" s="1374" t="s">
        <v>725</v>
      </c>
      <c r="N16" s="1366"/>
      <c r="P16" s="373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2"/>
      <c r="AD16" s="363"/>
      <c r="AE16" s="363"/>
      <c r="AF16" s="363"/>
      <c r="AG16" s="363"/>
      <c r="AH16" s="363"/>
      <c r="AI16" s="363"/>
      <c r="AJ16" s="363"/>
      <c r="AK16" s="363"/>
      <c r="AL16" s="363"/>
      <c r="AM16" s="364"/>
      <c r="AN16" s="364"/>
      <c r="AO16" s="364"/>
      <c r="AP16" s="365"/>
      <c r="AQ16" s="366"/>
      <c r="AR16" s="367"/>
      <c r="AS16" s="367"/>
      <c r="AT16" s="367"/>
      <c r="AU16" s="367"/>
      <c r="AV16" s="367"/>
      <c r="AW16" s="367"/>
      <c r="AX16" s="367"/>
    </row>
    <row r="17" spans="1:50" ht="31.5" customHeight="1">
      <c r="B17" s="1338" t="s">
        <v>885</v>
      </c>
      <c r="C17" s="1348"/>
      <c r="D17" s="1340" t="s">
        <v>651</v>
      </c>
      <c r="E17" s="1347"/>
      <c r="F17" s="1347"/>
      <c r="G17" s="1348"/>
      <c r="H17" s="1342">
        <v>178351351</v>
      </c>
      <c r="I17" s="1371"/>
      <c r="J17" s="1371"/>
      <c r="K17" s="1371"/>
      <c r="L17" s="1372"/>
      <c r="M17" s="1374" t="s">
        <v>887</v>
      </c>
      <c r="N17" s="1366"/>
      <c r="P17" s="744"/>
      <c r="Q17" s="744"/>
      <c r="R17" s="744"/>
      <c r="S17" s="744"/>
      <c r="T17" s="744"/>
      <c r="U17" s="744"/>
      <c r="V17" s="744"/>
      <c r="W17" s="744"/>
      <c r="X17" s="744"/>
      <c r="Y17" s="744"/>
      <c r="Z17" s="744"/>
      <c r="AA17" s="744"/>
      <c r="AB17" s="744"/>
      <c r="AC17" s="362"/>
      <c r="AD17" s="363"/>
      <c r="AE17" s="363"/>
      <c r="AF17" s="363"/>
      <c r="AG17" s="363"/>
      <c r="AH17" s="363"/>
      <c r="AI17" s="363"/>
      <c r="AJ17" s="363"/>
      <c r="AK17" s="363"/>
      <c r="AL17" s="363"/>
      <c r="AM17" s="364"/>
      <c r="AN17" s="364"/>
      <c r="AO17" s="364"/>
      <c r="AP17" s="365"/>
      <c r="AQ17" s="366"/>
      <c r="AR17" s="744"/>
      <c r="AS17" s="744"/>
      <c r="AT17" s="744"/>
      <c r="AU17" s="744"/>
      <c r="AV17" s="744"/>
      <c r="AW17" s="744"/>
      <c r="AX17" s="744"/>
    </row>
    <row r="18" spans="1:50" ht="31.5" customHeight="1">
      <c r="B18" s="1338" t="s">
        <v>27</v>
      </c>
      <c r="C18" s="1348"/>
      <c r="D18" s="1340" t="s">
        <v>647</v>
      </c>
      <c r="E18" s="1347"/>
      <c r="F18" s="1347"/>
      <c r="G18" s="1348"/>
      <c r="H18" s="1342">
        <v>260062080</v>
      </c>
      <c r="I18" s="1371"/>
      <c r="J18" s="1371"/>
      <c r="K18" s="1371"/>
      <c r="L18" s="1372"/>
      <c r="M18" s="1374" t="s">
        <v>886</v>
      </c>
      <c r="N18" s="1366"/>
      <c r="P18" s="371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362"/>
      <c r="AD18" s="363"/>
      <c r="AE18" s="363"/>
      <c r="AF18" s="363"/>
      <c r="AG18" s="363"/>
      <c r="AH18" s="363"/>
      <c r="AI18" s="363"/>
      <c r="AJ18" s="363"/>
      <c r="AK18" s="363"/>
      <c r="AL18" s="363"/>
      <c r="AM18" s="364"/>
      <c r="AN18" s="364"/>
      <c r="AO18" s="364"/>
      <c r="AP18" s="365"/>
      <c r="AQ18" s="366"/>
      <c r="AR18" s="526"/>
      <c r="AS18" s="526"/>
      <c r="AT18" s="526"/>
      <c r="AU18" s="526"/>
      <c r="AV18" s="526"/>
      <c r="AW18" s="526"/>
      <c r="AX18" s="526"/>
    </row>
    <row r="19" spans="1:50" ht="31.5" customHeight="1">
      <c r="B19" s="1338" t="s">
        <v>27</v>
      </c>
      <c r="C19" s="1348"/>
      <c r="D19" s="1340" t="s">
        <v>647</v>
      </c>
      <c r="E19" s="1347"/>
      <c r="F19" s="1347"/>
      <c r="G19" s="1348"/>
      <c r="H19" s="1342">
        <v>50339000</v>
      </c>
      <c r="I19" s="1371"/>
      <c r="J19" s="1371"/>
      <c r="K19" s="1371"/>
      <c r="L19" s="1372"/>
      <c r="M19" s="1365" t="s">
        <v>976</v>
      </c>
      <c r="N19" s="1366"/>
      <c r="P19" s="37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362"/>
      <c r="AD19" s="363"/>
      <c r="AE19" s="363"/>
      <c r="AF19" s="363"/>
      <c r="AG19" s="363"/>
      <c r="AH19" s="363"/>
      <c r="AI19" s="363"/>
      <c r="AJ19" s="363"/>
      <c r="AK19" s="363"/>
      <c r="AL19" s="363"/>
      <c r="AM19" s="364"/>
      <c r="AN19" s="364"/>
      <c r="AO19" s="364"/>
      <c r="AP19" s="365"/>
      <c r="AQ19" s="366"/>
      <c r="AR19" s="641"/>
      <c r="AS19" s="641"/>
      <c r="AT19" s="641"/>
      <c r="AU19" s="641"/>
      <c r="AV19" s="641"/>
      <c r="AW19" s="641"/>
      <c r="AX19" s="641"/>
    </row>
    <row r="20" spans="1:50" ht="31.5" customHeight="1">
      <c r="B20" s="1338" t="s">
        <v>27</v>
      </c>
      <c r="C20" s="1348"/>
      <c r="D20" s="1340" t="s">
        <v>651</v>
      </c>
      <c r="E20" s="1347"/>
      <c r="F20" s="1347"/>
      <c r="G20" s="1348"/>
      <c r="H20" s="1373">
        <v>227512660</v>
      </c>
      <c r="I20" s="1373"/>
      <c r="J20" s="1373"/>
      <c r="K20" s="1373"/>
      <c r="L20" s="1373"/>
      <c r="M20" s="1393" t="s">
        <v>889</v>
      </c>
      <c r="N20" s="1394"/>
      <c r="O20" s="361"/>
      <c r="AC20" s="362"/>
      <c r="AD20" s="363"/>
      <c r="AE20" s="363"/>
      <c r="AF20" s="363"/>
      <c r="AG20" s="363"/>
      <c r="AH20" s="363"/>
      <c r="AI20" s="363"/>
      <c r="AJ20" s="363"/>
      <c r="AK20" s="363"/>
      <c r="AL20" s="363"/>
      <c r="AM20" s="364"/>
      <c r="AN20" s="364"/>
      <c r="AO20" s="364"/>
      <c r="AP20" s="365"/>
      <c r="AQ20" s="366"/>
      <c r="AR20" s="367"/>
      <c r="AS20" s="367"/>
      <c r="AT20" s="367"/>
      <c r="AU20" s="367"/>
      <c r="AV20" s="367"/>
      <c r="AW20" s="367"/>
      <c r="AX20" s="367"/>
    </row>
    <row r="21" spans="1:50" ht="31.5" customHeight="1">
      <c r="B21" s="1349" t="s">
        <v>87</v>
      </c>
      <c r="C21" s="1350"/>
      <c r="D21" s="1350"/>
      <c r="E21" s="1350"/>
      <c r="F21" s="1350"/>
      <c r="G21" s="1351"/>
      <c r="H21" s="1352">
        <f>SUM(H14:L20)</f>
        <v>1543664552</v>
      </c>
      <c r="I21" s="1353"/>
      <c r="J21" s="1353"/>
      <c r="K21" s="1353"/>
      <c r="L21" s="1354"/>
      <c r="M21" s="1395"/>
      <c r="N21" s="1396"/>
      <c r="O21" s="361"/>
      <c r="AC21" s="362"/>
      <c r="AD21" s="363"/>
      <c r="AE21" s="363"/>
      <c r="AF21" s="363"/>
      <c r="AG21" s="363"/>
      <c r="AH21" s="363"/>
      <c r="AI21" s="363"/>
      <c r="AJ21" s="363"/>
      <c r="AK21" s="363"/>
      <c r="AL21" s="363"/>
      <c r="AM21" s="364"/>
      <c r="AN21" s="364"/>
      <c r="AO21" s="364"/>
      <c r="AP21" s="365"/>
      <c r="AQ21" s="366"/>
      <c r="AR21" s="367"/>
      <c r="AS21" s="367"/>
      <c r="AT21" s="367"/>
      <c r="AU21" s="367"/>
      <c r="AV21" s="367"/>
      <c r="AW21" s="367"/>
      <c r="AX21" s="367"/>
    </row>
    <row r="22" spans="1:50" ht="31.5" customHeight="1">
      <c r="B22" s="1355" t="s">
        <v>27</v>
      </c>
      <c r="C22" s="1356"/>
      <c r="D22" s="1405" t="s">
        <v>256</v>
      </c>
      <c r="E22" s="1406"/>
      <c r="F22" s="1406"/>
      <c r="G22" s="1407"/>
      <c r="H22" s="1362">
        <v>15000000</v>
      </c>
      <c r="I22" s="1362"/>
      <c r="J22" s="1362"/>
      <c r="K22" s="1362"/>
      <c r="L22" s="1362"/>
      <c r="M22" s="1399" t="s">
        <v>888</v>
      </c>
      <c r="N22" s="1400"/>
      <c r="O22" s="1392"/>
      <c r="P22" s="1392"/>
      <c r="AC22" s="362"/>
      <c r="AD22" s="363"/>
      <c r="AE22" s="363"/>
      <c r="AF22" s="363"/>
      <c r="AG22" s="363"/>
      <c r="AH22" s="363"/>
      <c r="AI22" s="363"/>
      <c r="AJ22" s="363"/>
      <c r="AK22" s="363"/>
      <c r="AL22" s="363"/>
      <c r="AM22" s="364"/>
      <c r="AN22" s="364"/>
      <c r="AO22" s="364"/>
      <c r="AP22" s="365"/>
      <c r="AQ22" s="366"/>
      <c r="AR22" s="367"/>
      <c r="AS22" s="367"/>
      <c r="AT22" s="367"/>
      <c r="AU22" s="367"/>
      <c r="AV22" s="367"/>
      <c r="AW22" s="367"/>
      <c r="AX22" s="367"/>
    </row>
    <row r="23" spans="1:50" ht="31.5" customHeight="1">
      <c r="B23" s="1401" t="s">
        <v>217</v>
      </c>
      <c r="C23" s="1402"/>
      <c r="D23" s="1402"/>
      <c r="E23" s="1402"/>
      <c r="F23" s="1402"/>
      <c r="G23" s="1403"/>
      <c r="H23" s="1404">
        <f>H13+H21+H22</f>
        <v>2156790121</v>
      </c>
      <c r="I23" s="1404"/>
      <c r="J23" s="1404"/>
      <c r="K23" s="1404"/>
      <c r="L23" s="1404"/>
      <c r="M23" s="1397"/>
      <c r="N23" s="1398"/>
      <c r="O23" s="374"/>
      <c r="P23" s="375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62"/>
      <c r="AD23" s="363"/>
      <c r="AE23" s="363"/>
      <c r="AF23" s="363"/>
      <c r="AG23" s="363"/>
      <c r="AH23" s="363"/>
      <c r="AI23" s="363"/>
      <c r="AJ23" s="363"/>
      <c r="AK23" s="363"/>
      <c r="AL23" s="363"/>
      <c r="AM23" s="364"/>
      <c r="AN23" s="364"/>
      <c r="AO23" s="364"/>
      <c r="AP23" s="365"/>
      <c r="AQ23" s="366"/>
      <c r="AR23" s="367"/>
      <c r="AS23" s="367"/>
      <c r="AT23" s="367"/>
      <c r="AU23" s="367"/>
      <c r="AV23" s="367"/>
      <c r="AW23" s="367"/>
      <c r="AX23" s="367"/>
    </row>
    <row r="24" spans="1:50" ht="12.75" customHeight="1">
      <c r="O24" s="374"/>
      <c r="P24" s="375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62"/>
      <c r="AD24" s="363"/>
      <c r="AE24" s="363"/>
      <c r="AF24" s="363"/>
      <c r="AG24" s="363"/>
      <c r="AH24" s="363"/>
      <c r="AI24" s="363"/>
      <c r="AJ24" s="363"/>
      <c r="AK24" s="363"/>
      <c r="AL24" s="363"/>
      <c r="AM24" s="364"/>
      <c r="AN24" s="364"/>
      <c r="AO24" s="364"/>
      <c r="AP24" s="365"/>
      <c r="AQ24" s="366"/>
      <c r="AR24" s="367"/>
      <c r="AS24" s="367"/>
      <c r="AT24" s="367"/>
      <c r="AU24" s="367"/>
      <c r="AV24" s="367"/>
      <c r="AW24" s="367"/>
      <c r="AX24" s="367"/>
    </row>
    <row r="25" spans="1:50" ht="17.25" customHeight="1">
      <c r="O25" s="374"/>
      <c r="P25" s="375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62"/>
      <c r="AD25" s="363"/>
      <c r="AE25" s="363"/>
      <c r="AF25" s="363"/>
      <c r="AG25" s="363"/>
      <c r="AH25" s="363"/>
      <c r="AI25" s="363"/>
      <c r="AJ25" s="363"/>
      <c r="AK25" s="363"/>
      <c r="AL25" s="363"/>
      <c r="AM25" s="364"/>
      <c r="AN25" s="364"/>
      <c r="AO25" s="364"/>
      <c r="AP25" s="365"/>
      <c r="AQ25" s="366"/>
      <c r="AR25" s="367"/>
      <c r="AS25" s="367"/>
      <c r="AT25" s="367"/>
      <c r="AU25" s="367"/>
      <c r="AV25" s="367"/>
      <c r="AW25" s="367"/>
      <c r="AX25" s="367"/>
    </row>
    <row r="26" spans="1:50" ht="12.75" customHeight="1">
      <c r="O26" s="374"/>
      <c r="P26" s="375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62"/>
      <c r="AD26" s="363"/>
      <c r="AE26" s="363"/>
      <c r="AF26" s="363"/>
      <c r="AG26" s="363"/>
      <c r="AH26" s="363"/>
      <c r="AI26" s="363"/>
      <c r="AJ26" s="363"/>
      <c r="AK26" s="363"/>
      <c r="AL26" s="363"/>
      <c r="AM26" s="364"/>
      <c r="AN26" s="364"/>
      <c r="AO26" s="364"/>
      <c r="AP26" s="365"/>
      <c r="AQ26" s="366"/>
      <c r="AR26" s="367"/>
      <c r="AS26" s="367"/>
      <c r="AT26" s="367"/>
      <c r="AU26" s="367"/>
      <c r="AV26" s="367"/>
      <c r="AW26" s="367"/>
      <c r="AX26" s="367"/>
    </row>
    <row r="27" spans="1:50" s="367" customFormat="1" ht="12.75" customHeight="1">
      <c r="O27" s="376"/>
      <c r="P27" s="377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4"/>
      <c r="AN27" s="364"/>
      <c r="AO27" s="364"/>
      <c r="AP27" s="365"/>
      <c r="AQ27" s="366"/>
    </row>
    <row r="28" spans="1:50" ht="12.75" customHeight="1">
      <c r="O28" s="378"/>
      <c r="P28" s="375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62"/>
      <c r="AD28" s="363"/>
      <c r="AE28" s="363"/>
      <c r="AF28" s="363"/>
      <c r="AG28" s="363"/>
      <c r="AH28" s="363"/>
      <c r="AI28" s="363"/>
      <c r="AJ28" s="363"/>
      <c r="AK28" s="363"/>
      <c r="AL28" s="363"/>
      <c r="AM28" s="364"/>
      <c r="AN28" s="364"/>
      <c r="AO28" s="364"/>
      <c r="AP28" s="365"/>
      <c r="AQ28" s="366"/>
      <c r="AR28" s="367"/>
      <c r="AS28" s="367"/>
      <c r="AT28" s="367"/>
      <c r="AU28" s="367"/>
      <c r="AV28" s="367"/>
      <c r="AW28" s="367"/>
      <c r="AX28" s="367"/>
    </row>
    <row r="29" spans="1:50" s="367" customFormat="1" ht="12.75" customHeight="1">
      <c r="A29" s="360"/>
      <c r="O29" s="378"/>
      <c r="P29" s="379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4"/>
      <c r="AN29" s="364"/>
      <c r="AO29" s="364"/>
      <c r="AP29" s="365"/>
      <c r="AQ29" s="366"/>
    </row>
    <row r="30" spans="1:50" s="367" customFormat="1" ht="12.75" customHeight="1">
      <c r="A30" s="360"/>
      <c r="O30" s="378"/>
      <c r="P30" s="379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4"/>
      <c r="AN30" s="364"/>
      <c r="AO30" s="364"/>
      <c r="AP30" s="365"/>
      <c r="AQ30" s="366"/>
    </row>
    <row r="31" spans="1:50" s="367" customFormat="1" ht="12.75" customHeight="1">
      <c r="A31" s="360"/>
      <c r="O31" s="380"/>
      <c r="P31" s="379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4"/>
      <c r="AN31" s="364"/>
      <c r="AO31" s="364"/>
      <c r="AP31" s="365"/>
      <c r="AQ31" s="366"/>
    </row>
    <row r="32" spans="1:50" s="367" customFormat="1" ht="16.5" customHeight="1">
      <c r="A32" s="360"/>
      <c r="O32" s="378"/>
      <c r="P32" s="379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4"/>
      <c r="AN32" s="364"/>
      <c r="AO32" s="364"/>
      <c r="AP32" s="365"/>
      <c r="AQ32" s="366"/>
    </row>
    <row r="33" spans="1:43" s="367" customFormat="1" ht="16.5" customHeight="1">
      <c r="A33" s="360"/>
      <c r="O33" s="378"/>
      <c r="P33" s="379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4"/>
      <c r="AN33" s="364"/>
      <c r="AO33" s="364"/>
      <c r="AP33" s="365"/>
      <c r="AQ33" s="366"/>
    </row>
    <row r="34" spans="1:43" s="367" customFormat="1" ht="12.75" customHeight="1">
      <c r="A34" s="360"/>
      <c r="O34" s="380"/>
      <c r="P34" s="379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4"/>
      <c r="AN34" s="364"/>
      <c r="AO34" s="364"/>
      <c r="AP34" s="365"/>
      <c r="AQ34" s="366"/>
    </row>
    <row r="35" spans="1:43" s="367" customFormat="1" ht="12.75" customHeight="1">
      <c r="A35" s="360"/>
      <c r="O35" s="380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4"/>
      <c r="AN35" s="364"/>
      <c r="AO35" s="364"/>
      <c r="AP35" s="365"/>
      <c r="AQ35" s="366"/>
    </row>
    <row r="36" spans="1:43" s="367" customFormat="1" ht="12.75" customHeight="1">
      <c r="A36" s="360"/>
      <c r="O36" s="380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4"/>
      <c r="AN36" s="364"/>
      <c r="AO36" s="364"/>
      <c r="AP36" s="365"/>
      <c r="AQ36" s="366"/>
    </row>
    <row r="37" spans="1:43" s="367" customFormat="1" ht="12.75" customHeight="1">
      <c r="A37" s="360"/>
      <c r="O37" s="380"/>
      <c r="P37" s="379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4"/>
      <c r="AN37" s="364"/>
      <c r="AO37" s="364"/>
      <c r="AP37" s="365"/>
      <c r="AQ37" s="366"/>
    </row>
    <row r="38" spans="1:43" s="641" customFormat="1" ht="12.75" customHeight="1">
      <c r="A38" s="360"/>
      <c r="O38" s="380"/>
      <c r="P38" s="379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4"/>
      <c r="AN38" s="364"/>
      <c r="AO38" s="364"/>
      <c r="AP38" s="365"/>
      <c r="AQ38" s="366"/>
    </row>
    <row r="39" spans="1:43" s="648" customFormat="1" ht="12.75" customHeight="1">
      <c r="A39" s="360"/>
      <c r="O39" s="380"/>
      <c r="P39" s="379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4"/>
      <c r="AN39" s="364"/>
      <c r="AO39" s="364"/>
      <c r="AP39" s="365"/>
      <c r="AQ39" s="366"/>
    </row>
    <row r="40" spans="1:43" s="367" customFormat="1" ht="12.75" customHeight="1">
      <c r="A40" s="360"/>
      <c r="O40" s="376"/>
      <c r="P40" s="377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4"/>
      <c r="AN40" s="364"/>
      <c r="AO40" s="364"/>
      <c r="AP40" s="365"/>
      <c r="AQ40" s="366"/>
    </row>
    <row r="41" spans="1:43" s="367" customFormat="1" ht="12.75" customHeight="1">
      <c r="A41" s="360"/>
      <c r="O41" s="376"/>
      <c r="P41" s="377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4"/>
      <c r="AN41" s="364"/>
      <c r="AO41" s="364"/>
      <c r="AP41" s="365"/>
      <c r="AQ41" s="366"/>
    </row>
    <row r="42" spans="1:43" s="367" customFormat="1" ht="12.75" customHeight="1">
      <c r="A42" s="360"/>
      <c r="O42" s="376"/>
      <c r="P42" s="377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4"/>
      <c r="AN42" s="364"/>
      <c r="AO42" s="364"/>
      <c r="AP42" s="365"/>
      <c r="AQ42" s="366"/>
    </row>
    <row r="43" spans="1:43" s="367" customFormat="1" ht="12.75" customHeight="1">
      <c r="A43" s="360"/>
      <c r="O43" s="376"/>
      <c r="P43" s="377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4"/>
      <c r="AN43" s="364"/>
      <c r="AO43" s="364"/>
      <c r="AP43" s="365"/>
      <c r="AQ43" s="366"/>
    </row>
    <row r="44" spans="1:43" s="367" customFormat="1" ht="12.75" customHeight="1">
      <c r="A44" s="360"/>
      <c r="O44" s="376"/>
      <c r="P44" s="377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4"/>
      <c r="AN44" s="364"/>
      <c r="AO44" s="364"/>
      <c r="AP44" s="365"/>
      <c r="AQ44" s="366"/>
    </row>
    <row r="45" spans="1:43" s="367" customFormat="1" ht="12.75" customHeight="1">
      <c r="A45" s="360"/>
      <c r="O45" s="376"/>
      <c r="P45" s="381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4"/>
      <c r="AN45" s="364"/>
      <c r="AO45" s="364"/>
      <c r="AP45" s="365"/>
      <c r="AQ45" s="366"/>
    </row>
    <row r="46" spans="1:43" s="367" customFormat="1" ht="12.75" customHeight="1">
      <c r="A46" s="360"/>
      <c r="O46" s="376"/>
      <c r="P46" s="377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4"/>
      <c r="AN46" s="364"/>
      <c r="AO46" s="364"/>
      <c r="AP46" s="365"/>
      <c r="AQ46" s="366"/>
    </row>
    <row r="47" spans="1:43" s="367" customFormat="1" ht="12.75" customHeight="1">
      <c r="O47" s="376"/>
      <c r="P47" s="377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4"/>
      <c r="AN47" s="364"/>
      <c r="AO47" s="364"/>
      <c r="AP47" s="365"/>
      <c r="AQ47" s="366"/>
    </row>
    <row r="48" spans="1:43" s="367" customFormat="1" ht="12.75" customHeight="1">
      <c r="O48" s="376"/>
      <c r="P48" s="377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4"/>
      <c r="AN48" s="364"/>
      <c r="AO48" s="364"/>
      <c r="AP48" s="365"/>
      <c r="AQ48" s="366"/>
    </row>
    <row r="49" spans="1:43" s="434" customFormat="1" ht="12.75" customHeight="1">
      <c r="O49" s="376"/>
      <c r="P49" s="377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4"/>
      <c r="AN49" s="364"/>
      <c r="AO49" s="364"/>
      <c r="AP49" s="365"/>
      <c r="AQ49" s="366"/>
    </row>
    <row r="50" spans="1:43" s="367" customFormat="1" ht="12.75" customHeight="1">
      <c r="O50" s="376"/>
      <c r="P50" s="377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4"/>
      <c r="AN50" s="364"/>
      <c r="AO50" s="364"/>
      <c r="AP50" s="365"/>
      <c r="AQ50" s="366"/>
    </row>
    <row r="51" spans="1:43" s="367" customFormat="1" ht="12.75" customHeight="1">
      <c r="O51" s="382"/>
      <c r="P51" s="377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64"/>
      <c r="AO51" s="364"/>
      <c r="AP51" s="365"/>
      <c r="AQ51" s="366"/>
    </row>
    <row r="52" spans="1:43" s="434" customFormat="1" ht="12.75" customHeight="1">
      <c r="O52" s="382"/>
      <c r="P52" s="377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64"/>
      <c r="AO52" s="364"/>
      <c r="AP52" s="365"/>
      <c r="AQ52" s="366"/>
    </row>
    <row r="53" spans="1:43" s="645" customFormat="1" ht="12.75" customHeight="1">
      <c r="O53" s="382"/>
      <c r="P53" s="377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64"/>
      <c r="AO53" s="364"/>
      <c r="AP53" s="365"/>
      <c r="AQ53" s="366"/>
    </row>
    <row r="54" spans="1:43" s="648" customFormat="1" ht="12.75" customHeight="1">
      <c r="O54" s="382"/>
      <c r="P54" s="377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64"/>
      <c r="AO54" s="364"/>
      <c r="AP54" s="365"/>
      <c r="AQ54" s="366"/>
    </row>
    <row r="55" spans="1:43" s="367" customFormat="1" ht="12.75" customHeight="1">
      <c r="O55" s="382"/>
      <c r="P55" s="377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64"/>
      <c r="AO55" s="364"/>
      <c r="AP55" s="365"/>
      <c r="AQ55" s="366"/>
    </row>
    <row r="56" spans="1:43" s="367" customFormat="1" ht="12.75" customHeight="1">
      <c r="O56" s="383" t="s">
        <v>25</v>
      </c>
      <c r="P56" s="384" t="s">
        <v>11</v>
      </c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64"/>
      <c r="AO56" s="364"/>
      <c r="AP56" s="365"/>
      <c r="AQ56" s="366"/>
    </row>
    <row r="57" spans="1:43" ht="12.75" customHeight="1">
      <c r="A57" s="385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</row>
    <row r="58" spans="1:43"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</row>
    <row r="59" spans="1:43"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</row>
    <row r="60" spans="1:43">
      <c r="AC60" s="362"/>
      <c r="AD60" s="362"/>
      <c r="AE60" s="362"/>
      <c r="AF60" s="362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</row>
    <row r="61" spans="1:43"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</row>
    <row r="62" spans="1:43"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</row>
    <row r="63" spans="1:43"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</row>
    <row r="64" spans="1:43"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</row>
    <row r="65" spans="29:42"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</row>
    <row r="66" spans="29:42"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</row>
    <row r="67" spans="29:42"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</row>
    <row r="69" spans="29:42"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</row>
    <row r="70" spans="29:42"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</row>
    <row r="71" spans="29:42"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</row>
    <row r="72" spans="29:42"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</row>
    <row r="73" spans="29:42"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</row>
    <row r="74" spans="29:42"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</row>
    <row r="75" spans="29:42"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</row>
    <row r="76" spans="29:42"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</row>
    <row r="77" spans="29:42"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</row>
    <row r="78" spans="29:42"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</row>
    <row r="79" spans="29:42"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</row>
    <row r="80" spans="29:42"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</row>
    <row r="81" spans="29:42">
      <c r="AC81" s="362"/>
      <c r="AD81" s="362"/>
      <c r="AE81" s="362"/>
      <c r="AF81" s="362"/>
      <c r="AG81" s="362"/>
      <c r="AH81" s="362"/>
      <c r="AI81" s="362"/>
      <c r="AJ81" s="362"/>
      <c r="AK81" s="362"/>
      <c r="AL81" s="362"/>
      <c r="AM81" s="362"/>
      <c r="AN81" s="362"/>
      <c r="AO81" s="362"/>
      <c r="AP81" s="362"/>
    </row>
    <row r="82" spans="29:42">
      <c r="AC82" s="362"/>
      <c r="AD82" s="362"/>
      <c r="AE82" s="362"/>
      <c r="AF82" s="362"/>
      <c r="AG82" s="362"/>
      <c r="AH82" s="362"/>
      <c r="AI82" s="362"/>
      <c r="AJ82" s="362"/>
      <c r="AK82" s="362"/>
      <c r="AL82" s="362"/>
      <c r="AM82" s="362"/>
      <c r="AN82" s="362"/>
      <c r="AO82" s="362"/>
      <c r="AP82" s="362"/>
    </row>
    <row r="83" spans="29:42">
      <c r="AC83" s="362"/>
      <c r="AD83" s="362"/>
      <c r="AE83" s="362"/>
      <c r="AF83" s="362"/>
      <c r="AG83" s="362"/>
      <c r="AH83" s="362"/>
      <c r="AI83" s="362"/>
      <c r="AJ83" s="362"/>
      <c r="AK83" s="362"/>
      <c r="AL83" s="362"/>
      <c r="AM83" s="362"/>
      <c r="AN83" s="362"/>
      <c r="AO83" s="362"/>
      <c r="AP83" s="362"/>
    </row>
    <row r="84" spans="29:42">
      <c r="AC84" s="362"/>
      <c r="AD84" s="362"/>
      <c r="AE84" s="362"/>
      <c r="AF84" s="362"/>
      <c r="AG84" s="362"/>
      <c r="AH84" s="362"/>
      <c r="AI84" s="362"/>
      <c r="AJ84" s="362"/>
      <c r="AK84" s="362"/>
      <c r="AL84" s="362"/>
      <c r="AM84" s="362"/>
      <c r="AN84" s="362"/>
      <c r="AO84" s="362"/>
      <c r="AP84" s="362"/>
    </row>
    <row r="85" spans="29:42">
      <c r="AC85" s="362"/>
      <c r="AD85" s="362"/>
      <c r="AE85" s="362"/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362"/>
    </row>
    <row r="86" spans="29:42"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</row>
    <row r="87" spans="29:42">
      <c r="AC87" s="362"/>
      <c r="AD87" s="362"/>
      <c r="AE87" s="362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362"/>
    </row>
    <row r="88" spans="29:42"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</row>
    <row r="89" spans="29:42"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</row>
  </sheetData>
  <mergeCells count="88">
    <mergeCell ref="B19:C19"/>
    <mergeCell ref="B14:C14"/>
    <mergeCell ref="B11:C11"/>
    <mergeCell ref="D11:G11"/>
    <mergeCell ref="M23:N23"/>
    <mergeCell ref="M22:N22"/>
    <mergeCell ref="B23:G23"/>
    <mergeCell ref="H22:L22"/>
    <mergeCell ref="H23:L23"/>
    <mergeCell ref="D22:G22"/>
    <mergeCell ref="B22:C22"/>
    <mergeCell ref="B18:C18"/>
    <mergeCell ref="B12:C12"/>
    <mergeCell ref="H18:L18"/>
    <mergeCell ref="M18:N18"/>
    <mergeCell ref="M16:N16"/>
    <mergeCell ref="O22:P22"/>
    <mergeCell ref="H20:L20"/>
    <mergeCell ref="M20:N20"/>
    <mergeCell ref="B21:G21"/>
    <mergeCell ref="H21:L21"/>
    <mergeCell ref="M21:N21"/>
    <mergeCell ref="B20:C20"/>
    <mergeCell ref="D20:G20"/>
    <mergeCell ref="H6:L6"/>
    <mergeCell ref="H7:L7"/>
    <mergeCell ref="M9:N9"/>
    <mergeCell ref="M8:N8"/>
    <mergeCell ref="M7:N7"/>
    <mergeCell ref="M6:N6"/>
    <mergeCell ref="H8:L8"/>
    <mergeCell ref="H2:L2"/>
    <mergeCell ref="M2:N2"/>
    <mergeCell ref="B5:C5"/>
    <mergeCell ref="B3:C3"/>
    <mergeCell ref="L1:N1"/>
    <mergeCell ref="D3:G3"/>
    <mergeCell ref="H3:L3"/>
    <mergeCell ref="M3:N3"/>
    <mergeCell ref="H4:L4"/>
    <mergeCell ref="M4:N4"/>
    <mergeCell ref="D5:G5"/>
    <mergeCell ref="H5:L5"/>
    <mergeCell ref="M5:N5"/>
    <mergeCell ref="D4:G4"/>
    <mergeCell ref="B8:C8"/>
    <mergeCell ref="D8:G8"/>
    <mergeCell ref="B9:C9"/>
    <mergeCell ref="D9:G9"/>
    <mergeCell ref="B2:C2"/>
    <mergeCell ref="D2:G2"/>
    <mergeCell ref="H16:L16"/>
    <mergeCell ref="D14:G14"/>
    <mergeCell ref="D18:G18"/>
    <mergeCell ref="D16:G16"/>
    <mergeCell ref="D12:G12"/>
    <mergeCell ref="B16:C16"/>
    <mergeCell ref="B17:C17"/>
    <mergeCell ref="D7:G7"/>
    <mergeCell ref="M19:N19"/>
    <mergeCell ref="M11:N11"/>
    <mergeCell ref="H12:L12"/>
    <mergeCell ref="M12:N12"/>
    <mergeCell ref="M14:N14"/>
    <mergeCell ref="H19:L19"/>
    <mergeCell ref="H9:L9"/>
    <mergeCell ref="D19:G19"/>
    <mergeCell ref="D17:G17"/>
    <mergeCell ref="H17:L17"/>
    <mergeCell ref="M17:N17"/>
    <mergeCell ref="H11:L11"/>
    <mergeCell ref="D10:G10"/>
    <mergeCell ref="O4:R7"/>
    <mergeCell ref="B15:C15"/>
    <mergeCell ref="D15:G15"/>
    <mergeCell ref="H15:L15"/>
    <mergeCell ref="M15:N15"/>
    <mergeCell ref="D6:G6"/>
    <mergeCell ref="B13:G13"/>
    <mergeCell ref="H13:L13"/>
    <mergeCell ref="B10:C10"/>
    <mergeCell ref="B6:C6"/>
    <mergeCell ref="H10:L10"/>
    <mergeCell ref="M10:N10"/>
    <mergeCell ref="H14:L14"/>
    <mergeCell ref="B7:C7"/>
    <mergeCell ref="B4:C4"/>
    <mergeCell ref="M13:N13"/>
  </mergeCells>
  <phoneticPr fontId="118" type="noConversion"/>
  <printOptions horizontalCentered="1"/>
  <pageMargins left="0.27559055118110237" right="0.27559055118110237" top="0.39370078740157483" bottom="0.19685039370078741" header="0.35433070866141736" footer="0"/>
  <pageSetup paperSize="9" scale="97" orientation="portrait" r:id="rId1"/>
  <headerFooter>
    <oddFooter>&amp;C-10-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4"/>
  <sheetViews>
    <sheetView workbookViewId="0">
      <selection activeCell="N16" sqref="N16"/>
    </sheetView>
  </sheetViews>
  <sheetFormatPr defaultRowHeight="13.5"/>
  <cols>
    <col min="5" max="11" width="4.88671875" customWidth="1"/>
    <col min="12" max="13" width="7.33203125" customWidth="1"/>
  </cols>
  <sheetData>
    <row r="1" spans="1:13" ht="27" customHeight="1" thickBot="1">
      <c r="A1" s="741" t="s">
        <v>1064</v>
      </c>
      <c r="B1" s="360"/>
      <c r="C1" s="360"/>
      <c r="D1" s="360"/>
      <c r="E1" s="360"/>
      <c r="F1" s="360"/>
      <c r="G1" s="360"/>
      <c r="H1" s="360"/>
      <c r="I1" s="360"/>
      <c r="J1" s="360"/>
      <c r="K1" s="1490"/>
      <c r="L1" s="1490"/>
      <c r="M1" s="1490"/>
    </row>
    <row r="2" spans="1:13" ht="18.75" customHeight="1" thickTop="1" thickBot="1">
      <c r="A2" s="1487" t="s">
        <v>631</v>
      </c>
      <c r="B2" s="1488"/>
      <c r="C2" s="1491" t="s">
        <v>413</v>
      </c>
      <c r="D2" s="1488"/>
      <c r="E2" s="1491" t="s">
        <v>155</v>
      </c>
      <c r="F2" s="1492"/>
      <c r="G2" s="1488"/>
      <c r="H2" s="1495" t="s">
        <v>450</v>
      </c>
      <c r="I2" s="1495"/>
      <c r="J2" s="1495"/>
      <c r="K2" s="1495"/>
      <c r="L2" s="1495" t="s">
        <v>296</v>
      </c>
      <c r="M2" s="1496"/>
    </row>
    <row r="3" spans="1:13" ht="18.75" customHeight="1" thickTop="1">
      <c r="A3" s="1478" t="s">
        <v>527</v>
      </c>
      <c r="B3" s="388" t="s">
        <v>149</v>
      </c>
      <c r="C3" s="1497" t="s">
        <v>447</v>
      </c>
      <c r="D3" s="1497"/>
      <c r="E3" s="1489">
        <v>0</v>
      </c>
      <c r="F3" s="1489"/>
      <c r="G3" s="1489"/>
      <c r="H3" s="1489">
        <v>10802</v>
      </c>
      <c r="I3" s="1489"/>
      <c r="J3" s="1489"/>
      <c r="K3" s="1489"/>
      <c r="L3" s="1493">
        <f t="shared" ref="L3:L19" si="0">E3+H3</f>
        <v>10802</v>
      </c>
      <c r="M3" s="1494"/>
    </row>
    <row r="4" spans="1:13" ht="18.75" customHeight="1">
      <c r="A4" s="1479"/>
      <c r="B4" s="389" t="s">
        <v>54</v>
      </c>
      <c r="C4" s="1438" t="s">
        <v>639</v>
      </c>
      <c r="D4" s="1438"/>
      <c r="E4" s="1429">
        <v>2690</v>
      </c>
      <c r="F4" s="1429"/>
      <c r="G4" s="1429"/>
      <c r="H4" s="1429">
        <v>0</v>
      </c>
      <c r="I4" s="1429"/>
      <c r="J4" s="1429"/>
      <c r="K4" s="1429"/>
      <c r="L4" s="1442">
        <f t="shared" si="0"/>
        <v>2690</v>
      </c>
      <c r="M4" s="1443"/>
    </row>
    <row r="5" spans="1:13" ht="18.75" customHeight="1">
      <c r="A5" s="1479"/>
      <c r="B5" s="389" t="s">
        <v>52</v>
      </c>
      <c r="C5" s="1452" t="s">
        <v>241</v>
      </c>
      <c r="D5" s="1452"/>
      <c r="E5" s="1408">
        <v>102380</v>
      </c>
      <c r="F5" s="1408"/>
      <c r="G5" s="1408"/>
      <c r="H5" s="1408">
        <v>186750</v>
      </c>
      <c r="I5" s="1408"/>
      <c r="J5" s="1408"/>
      <c r="K5" s="1408"/>
      <c r="L5" s="1483">
        <f t="shared" si="0"/>
        <v>289130</v>
      </c>
      <c r="M5" s="1484"/>
    </row>
    <row r="6" spans="1:13" ht="18.75" customHeight="1">
      <c r="A6" s="1479"/>
      <c r="B6" s="389" t="s">
        <v>55</v>
      </c>
      <c r="C6" s="1452" t="s">
        <v>55</v>
      </c>
      <c r="D6" s="1452"/>
      <c r="E6" s="1408">
        <v>340000</v>
      </c>
      <c r="F6" s="1408"/>
      <c r="G6" s="1408"/>
      <c r="H6" s="1408">
        <v>810000</v>
      </c>
      <c r="I6" s="1408"/>
      <c r="J6" s="1408"/>
      <c r="K6" s="1408"/>
      <c r="L6" s="1483">
        <f t="shared" si="0"/>
        <v>1150000</v>
      </c>
      <c r="M6" s="1484"/>
    </row>
    <row r="7" spans="1:13" ht="18.75" customHeight="1">
      <c r="A7" s="1479"/>
      <c r="B7" s="1455" t="s">
        <v>970</v>
      </c>
      <c r="C7" s="1452" t="s">
        <v>836</v>
      </c>
      <c r="D7" s="1452"/>
      <c r="E7" s="1408">
        <v>500</v>
      </c>
      <c r="F7" s="1408"/>
      <c r="G7" s="1408"/>
      <c r="H7" s="1408">
        <v>500</v>
      </c>
      <c r="I7" s="1408"/>
      <c r="J7" s="1408"/>
      <c r="K7" s="1408"/>
      <c r="L7" s="1483">
        <f t="shared" si="0"/>
        <v>1000</v>
      </c>
      <c r="M7" s="1484"/>
    </row>
    <row r="8" spans="1:13" ht="18.75" customHeight="1">
      <c r="A8" s="1479"/>
      <c r="B8" s="1456"/>
      <c r="C8" s="1451" t="s">
        <v>198</v>
      </c>
      <c r="D8" s="1451"/>
      <c r="E8" s="1408">
        <v>0</v>
      </c>
      <c r="F8" s="1408"/>
      <c r="G8" s="1408"/>
      <c r="H8" s="1408">
        <v>211290</v>
      </c>
      <c r="I8" s="1408"/>
      <c r="J8" s="1408"/>
      <c r="K8" s="1408"/>
      <c r="L8" s="1483">
        <f t="shared" si="0"/>
        <v>211290</v>
      </c>
      <c r="M8" s="1484"/>
    </row>
    <row r="9" spans="1:13" ht="18.75" customHeight="1">
      <c r="A9" s="1479"/>
      <c r="B9" s="1456"/>
      <c r="C9" s="1451" t="s">
        <v>890</v>
      </c>
      <c r="D9" s="1451"/>
      <c r="E9" s="1408">
        <v>0</v>
      </c>
      <c r="F9" s="1408"/>
      <c r="G9" s="1408"/>
      <c r="H9" s="1408"/>
      <c r="I9" s="1408"/>
      <c r="J9" s="1408"/>
      <c r="K9" s="1408"/>
      <c r="L9" s="1483">
        <f t="shared" si="0"/>
        <v>0</v>
      </c>
      <c r="M9" s="1484"/>
    </row>
    <row r="10" spans="1:13" ht="18.75" customHeight="1">
      <c r="A10" s="1479"/>
      <c r="B10" s="1456"/>
      <c r="C10" s="1451" t="s">
        <v>390</v>
      </c>
      <c r="D10" s="1451"/>
      <c r="E10" s="1408">
        <v>0</v>
      </c>
      <c r="F10" s="1408"/>
      <c r="G10" s="1408"/>
      <c r="H10" s="1408">
        <v>0</v>
      </c>
      <c r="I10" s="1408"/>
      <c r="J10" s="1408"/>
      <c r="K10" s="1408"/>
      <c r="L10" s="1483">
        <f t="shared" si="0"/>
        <v>0</v>
      </c>
      <c r="M10" s="1484"/>
    </row>
    <row r="11" spans="1:13" ht="18.75" customHeight="1" thickBot="1">
      <c r="A11" s="1479"/>
      <c r="B11" s="1456"/>
      <c r="C11" s="1450" t="s">
        <v>907</v>
      </c>
      <c r="D11" s="1450"/>
      <c r="E11" s="1417">
        <v>6</v>
      </c>
      <c r="F11" s="1417"/>
      <c r="G11" s="1417"/>
      <c r="H11" s="1417">
        <v>200002</v>
      </c>
      <c r="I11" s="1417"/>
      <c r="J11" s="1417"/>
      <c r="K11" s="1417"/>
      <c r="L11" s="1485">
        <f t="shared" si="0"/>
        <v>200008</v>
      </c>
      <c r="M11" s="1486"/>
    </row>
    <row r="12" spans="1:13" ht="18.75" customHeight="1" thickBot="1">
      <c r="A12" s="1479"/>
      <c r="B12" s="1453" t="s">
        <v>512</v>
      </c>
      <c r="C12" s="1453"/>
      <c r="D12" s="1453"/>
      <c r="E12" s="1411">
        <f>SUM(E7:G11)</f>
        <v>506</v>
      </c>
      <c r="F12" s="1411"/>
      <c r="G12" s="1411"/>
      <c r="H12" s="1411">
        <f>SUM(H7:K11)</f>
        <v>411792</v>
      </c>
      <c r="I12" s="1411"/>
      <c r="J12" s="1411"/>
      <c r="K12" s="1411"/>
      <c r="L12" s="1481">
        <f t="shared" si="0"/>
        <v>412298</v>
      </c>
      <c r="M12" s="1482"/>
    </row>
    <row r="13" spans="1:13" ht="18.75" customHeight="1">
      <c r="A13" s="1479"/>
      <c r="B13" s="391" t="s">
        <v>454</v>
      </c>
      <c r="C13" s="1438" t="s">
        <v>591</v>
      </c>
      <c r="D13" s="1438"/>
      <c r="E13" s="1454">
        <v>648010</v>
      </c>
      <c r="F13" s="1454"/>
      <c r="G13" s="1454"/>
      <c r="H13" s="1429">
        <v>648010</v>
      </c>
      <c r="I13" s="1429"/>
      <c r="J13" s="1429"/>
      <c r="K13" s="1429"/>
      <c r="L13" s="1442">
        <f t="shared" si="0"/>
        <v>1296020</v>
      </c>
      <c r="M13" s="1443"/>
    </row>
    <row r="14" spans="1:13" ht="18.75" customHeight="1">
      <c r="A14" s="1479"/>
      <c r="B14" s="391" t="s">
        <v>174</v>
      </c>
      <c r="C14" s="1438" t="s">
        <v>506</v>
      </c>
      <c r="D14" s="1438"/>
      <c r="E14" s="1454">
        <v>505740</v>
      </c>
      <c r="F14" s="1454"/>
      <c r="G14" s="1454"/>
      <c r="H14" s="1429">
        <v>494000</v>
      </c>
      <c r="I14" s="1429"/>
      <c r="J14" s="1429"/>
      <c r="K14" s="1429"/>
      <c r="L14" s="1442">
        <f t="shared" si="0"/>
        <v>999740</v>
      </c>
      <c r="M14" s="1443"/>
    </row>
    <row r="15" spans="1:13" ht="18.75" customHeight="1">
      <c r="A15" s="1479"/>
      <c r="B15" s="391" t="s">
        <v>796</v>
      </c>
      <c r="C15" s="1438" t="s">
        <v>797</v>
      </c>
      <c r="D15" s="1438"/>
      <c r="E15" s="1454">
        <v>0</v>
      </c>
      <c r="F15" s="1454"/>
      <c r="G15" s="1454"/>
      <c r="H15" s="1429">
        <v>0</v>
      </c>
      <c r="I15" s="1429"/>
      <c r="J15" s="1429"/>
      <c r="K15" s="1429"/>
      <c r="L15" s="1442">
        <f t="shared" ref="L15" si="1">E15+H15</f>
        <v>0</v>
      </c>
      <c r="M15" s="1443"/>
    </row>
    <row r="16" spans="1:13" ht="18.75" customHeight="1">
      <c r="A16" s="1479"/>
      <c r="B16" s="391" t="s">
        <v>504</v>
      </c>
      <c r="C16" s="1438" t="s">
        <v>188</v>
      </c>
      <c r="D16" s="1438"/>
      <c r="E16" s="1454">
        <v>0</v>
      </c>
      <c r="F16" s="1454"/>
      <c r="G16" s="1454"/>
      <c r="H16" s="1429">
        <v>0</v>
      </c>
      <c r="I16" s="1429"/>
      <c r="J16" s="1429"/>
      <c r="K16" s="1429"/>
      <c r="L16" s="1442">
        <f t="shared" si="0"/>
        <v>0</v>
      </c>
      <c r="M16" s="1443"/>
    </row>
    <row r="17" spans="1:13" ht="18.75" customHeight="1">
      <c r="A17" s="1479"/>
      <c r="B17" s="1457" t="s">
        <v>64</v>
      </c>
      <c r="C17" s="1452" t="s">
        <v>431</v>
      </c>
      <c r="D17" s="1452"/>
      <c r="E17" s="1408">
        <v>0</v>
      </c>
      <c r="F17" s="1408"/>
      <c r="G17" s="1408"/>
      <c r="H17" s="1408">
        <v>900000</v>
      </c>
      <c r="I17" s="1408"/>
      <c r="J17" s="1408"/>
      <c r="K17" s="1408"/>
      <c r="L17" s="1483">
        <f t="shared" si="0"/>
        <v>900000</v>
      </c>
      <c r="M17" s="1484"/>
    </row>
    <row r="18" spans="1:13" ht="18.75" customHeight="1">
      <c r="A18" s="1479"/>
      <c r="B18" s="1458"/>
      <c r="C18" s="1452" t="s">
        <v>297</v>
      </c>
      <c r="D18" s="1452"/>
      <c r="E18" s="1408">
        <v>21889730</v>
      </c>
      <c r="F18" s="1408"/>
      <c r="G18" s="1408"/>
      <c r="H18" s="1408">
        <v>0</v>
      </c>
      <c r="I18" s="1408"/>
      <c r="J18" s="1408"/>
      <c r="K18" s="1408"/>
      <c r="L18" s="1448">
        <f t="shared" si="0"/>
        <v>21889730</v>
      </c>
      <c r="M18" s="1449"/>
    </row>
    <row r="19" spans="1:13" ht="18.75" customHeight="1">
      <c r="A19" s="1479"/>
      <c r="B19" s="1458"/>
      <c r="C19" s="1460" t="s">
        <v>398</v>
      </c>
      <c r="D19" s="1460"/>
      <c r="E19" s="1417">
        <v>0</v>
      </c>
      <c r="F19" s="1417"/>
      <c r="G19" s="1417"/>
      <c r="H19" s="1417">
        <v>0</v>
      </c>
      <c r="I19" s="1417"/>
      <c r="J19" s="1417"/>
      <c r="K19" s="1417"/>
      <c r="L19" s="1440">
        <f t="shared" si="0"/>
        <v>0</v>
      </c>
      <c r="M19" s="1441"/>
    </row>
    <row r="20" spans="1:13" ht="18.75" customHeight="1" thickBot="1">
      <c r="A20" s="1479"/>
      <c r="B20" s="1459"/>
      <c r="C20" s="1461" t="s">
        <v>1006</v>
      </c>
      <c r="D20" s="1461"/>
      <c r="E20" s="1417">
        <v>0</v>
      </c>
      <c r="F20" s="1417"/>
      <c r="G20" s="1417"/>
      <c r="H20" s="1417">
        <v>0</v>
      </c>
      <c r="I20" s="1417"/>
      <c r="J20" s="1417"/>
      <c r="K20" s="1417"/>
      <c r="L20" s="1440">
        <f t="shared" ref="L20" si="2">E20+H20</f>
        <v>0</v>
      </c>
      <c r="M20" s="1441"/>
    </row>
    <row r="21" spans="1:13" ht="18.75" customHeight="1" thickBot="1">
      <c r="A21" s="1479"/>
      <c r="B21" s="1436" t="s">
        <v>512</v>
      </c>
      <c r="C21" s="1436"/>
      <c r="D21" s="1436"/>
      <c r="E21" s="1411">
        <f>SUM(E17:G19)</f>
        <v>21889730</v>
      </c>
      <c r="F21" s="1411"/>
      <c r="G21" s="1411"/>
      <c r="H21" s="1411">
        <f>SUM(H17:K20)</f>
        <v>900000</v>
      </c>
      <c r="I21" s="1411"/>
      <c r="J21" s="1411"/>
      <c r="K21" s="1411"/>
      <c r="L21" s="1418">
        <f>SUM(L17:M20)</f>
        <v>22789730</v>
      </c>
      <c r="M21" s="1419"/>
    </row>
    <row r="22" spans="1:13" ht="18.75" customHeight="1">
      <c r="A22" s="1479"/>
      <c r="B22" s="392" t="s">
        <v>124</v>
      </c>
      <c r="C22" s="1475" t="s">
        <v>644</v>
      </c>
      <c r="D22" s="1475"/>
      <c r="E22" s="1429">
        <v>3511969</v>
      </c>
      <c r="F22" s="1429"/>
      <c r="G22" s="1429"/>
      <c r="H22" s="1429">
        <v>310000</v>
      </c>
      <c r="I22" s="1429"/>
      <c r="J22" s="1429"/>
      <c r="K22" s="1429"/>
      <c r="L22" s="1476">
        <f>E22+H22</f>
        <v>3821969</v>
      </c>
      <c r="M22" s="1477"/>
    </row>
    <row r="23" spans="1:13" ht="19.5" customHeight="1" thickBot="1">
      <c r="A23" s="1480"/>
      <c r="B23" s="390" t="s">
        <v>63</v>
      </c>
      <c r="C23" s="1439" t="s">
        <v>63</v>
      </c>
      <c r="D23" s="1439"/>
      <c r="E23" s="1437">
        <v>13700000</v>
      </c>
      <c r="F23" s="1437"/>
      <c r="G23" s="1437"/>
      <c r="H23" s="1437">
        <v>0</v>
      </c>
      <c r="I23" s="1437"/>
      <c r="J23" s="1437"/>
      <c r="K23" s="1437"/>
      <c r="L23" s="1420">
        <f>E23+H23</f>
        <v>13700000</v>
      </c>
      <c r="M23" s="1421"/>
    </row>
    <row r="24" spans="1:13" ht="18.75" customHeight="1" thickBot="1">
      <c r="A24" s="1433" t="s">
        <v>201</v>
      </c>
      <c r="B24" s="1434"/>
      <c r="C24" s="1434"/>
      <c r="D24" s="1435"/>
      <c r="E24" s="1430">
        <f>SUM(E3+E4+E5+E6+E12+E13+E14+E15+E16+E21+E22+E23)</f>
        <v>40701025</v>
      </c>
      <c r="F24" s="1431"/>
      <c r="G24" s="1432"/>
      <c r="H24" s="1430">
        <f>SUM(H3+H4+H5+H6+H12+H13+H14+H15+H16+H21+H22+H23)</f>
        <v>3771354</v>
      </c>
      <c r="I24" s="1431"/>
      <c r="J24" s="1431"/>
      <c r="K24" s="1432"/>
      <c r="L24" s="1409">
        <f>SUM(L3+L4+L5+L6+L12+L13+L15+L16+L14+L21+L22+L23)</f>
        <v>44472379</v>
      </c>
      <c r="M24" s="1410"/>
    </row>
    <row r="25" spans="1:13" ht="18.75" customHeight="1">
      <c r="A25" s="1471" t="s">
        <v>490</v>
      </c>
      <c r="B25" s="393" t="s">
        <v>12</v>
      </c>
      <c r="C25" s="1422" t="s">
        <v>536</v>
      </c>
      <c r="D25" s="1423"/>
      <c r="E25" s="1426">
        <v>0</v>
      </c>
      <c r="F25" s="1427"/>
      <c r="G25" s="1428"/>
      <c r="H25" s="1429">
        <v>0</v>
      </c>
      <c r="I25" s="1429"/>
      <c r="J25" s="1429"/>
      <c r="K25" s="1429"/>
      <c r="L25" s="1424">
        <f t="shared" ref="L25:L38" si="3">E25+H25</f>
        <v>0</v>
      </c>
      <c r="M25" s="1425"/>
    </row>
    <row r="26" spans="1:13" ht="18.75" customHeight="1">
      <c r="A26" s="1472"/>
      <c r="B26" s="387" t="s">
        <v>892</v>
      </c>
      <c r="C26" s="1422" t="s">
        <v>892</v>
      </c>
      <c r="D26" s="1423"/>
      <c r="E26" s="1426">
        <v>2825</v>
      </c>
      <c r="F26" s="1427"/>
      <c r="G26" s="1428"/>
      <c r="H26" s="1429">
        <v>0</v>
      </c>
      <c r="I26" s="1429"/>
      <c r="J26" s="1429"/>
      <c r="K26" s="1429"/>
      <c r="L26" s="1424">
        <f t="shared" ref="L26" si="4">E26+H26</f>
        <v>2825</v>
      </c>
      <c r="M26" s="1425"/>
    </row>
    <row r="27" spans="1:13" ht="18.75" customHeight="1">
      <c r="A27" s="1472"/>
      <c r="B27" s="387" t="s">
        <v>956</v>
      </c>
      <c r="C27" s="1422" t="s">
        <v>891</v>
      </c>
      <c r="D27" s="1423"/>
      <c r="E27" s="1426">
        <v>550000</v>
      </c>
      <c r="F27" s="1427"/>
      <c r="G27" s="1428"/>
      <c r="H27" s="1429">
        <v>0</v>
      </c>
      <c r="I27" s="1429"/>
      <c r="J27" s="1429"/>
      <c r="K27" s="1429"/>
      <c r="L27" s="1424">
        <f t="shared" si="3"/>
        <v>550000</v>
      </c>
      <c r="M27" s="1425"/>
    </row>
    <row r="28" spans="1:13" ht="18.75" customHeight="1">
      <c r="A28" s="1472"/>
      <c r="B28" s="387" t="s">
        <v>19</v>
      </c>
      <c r="C28" s="1422" t="s">
        <v>639</v>
      </c>
      <c r="D28" s="1423"/>
      <c r="E28" s="1426">
        <v>0</v>
      </c>
      <c r="F28" s="1427"/>
      <c r="G28" s="1428"/>
      <c r="H28" s="1429">
        <v>0</v>
      </c>
      <c r="I28" s="1429"/>
      <c r="J28" s="1429"/>
      <c r="K28" s="1429"/>
      <c r="L28" s="1424">
        <f t="shared" si="3"/>
        <v>0</v>
      </c>
      <c r="M28" s="1425"/>
    </row>
    <row r="29" spans="1:13" ht="18.75" customHeight="1">
      <c r="A29" s="1472"/>
      <c r="B29" s="387" t="s">
        <v>525</v>
      </c>
      <c r="C29" s="1444" t="s">
        <v>302</v>
      </c>
      <c r="D29" s="1445"/>
      <c r="E29" s="1414">
        <v>533040</v>
      </c>
      <c r="F29" s="1415"/>
      <c r="G29" s="1416"/>
      <c r="H29" s="1414">
        <v>583210</v>
      </c>
      <c r="I29" s="1415"/>
      <c r="J29" s="1415"/>
      <c r="K29" s="1416"/>
      <c r="L29" s="1424">
        <f t="shared" si="3"/>
        <v>1116250</v>
      </c>
      <c r="M29" s="1425"/>
    </row>
    <row r="30" spans="1:13" ht="18.75" customHeight="1">
      <c r="A30" s="1472"/>
      <c r="B30" s="387" t="s">
        <v>1038</v>
      </c>
      <c r="C30" s="1444" t="s">
        <v>1039</v>
      </c>
      <c r="D30" s="1445"/>
      <c r="E30" s="1414">
        <v>38300</v>
      </c>
      <c r="F30" s="1415"/>
      <c r="G30" s="1416"/>
      <c r="H30" s="1414">
        <v>45960</v>
      </c>
      <c r="I30" s="1415"/>
      <c r="J30" s="1415"/>
      <c r="K30" s="1416"/>
      <c r="L30" s="1424">
        <f t="shared" ref="L30" si="5">E30+H30</f>
        <v>84260</v>
      </c>
      <c r="M30" s="1425"/>
    </row>
    <row r="31" spans="1:13" ht="18.75" customHeight="1">
      <c r="A31" s="1472"/>
      <c r="B31" s="394" t="s">
        <v>56</v>
      </c>
      <c r="C31" s="1422" t="s">
        <v>1065</v>
      </c>
      <c r="D31" s="1423"/>
      <c r="E31" s="1426">
        <v>300000</v>
      </c>
      <c r="F31" s="1427"/>
      <c r="G31" s="1428"/>
      <c r="H31" s="1429">
        <v>300000</v>
      </c>
      <c r="I31" s="1429"/>
      <c r="J31" s="1429"/>
      <c r="K31" s="1429"/>
      <c r="L31" s="1424">
        <f t="shared" si="3"/>
        <v>600000</v>
      </c>
      <c r="M31" s="1425"/>
    </row>
    <row r="32" spans="1:13" ht="18.75" customHeight="1">
      <c r="A32" s="1472"/>
      <c r="B32" s="394" t="s">
        <v>971</v>
      </c>
      <c r="C32" s="1422" t="s">
        <v>1065</v>
      </c>
      <c r="D32" s="1423"/>
      <c r="E32" s="1426">
        <v>350000</v>
      </c>
      <c r="F32" s="1427"/>
      <c r="G32" s="1428"/>
      <c r="H32" s="1429">
        <v>350000</v>
      </c>
      <c r="I32" s="1429"/>
      <c r="J32" s="1429"/>
      <c r="K32" s="1429"/>
      <c r="L32" s="1424">
        <f t="shared" ref="L32" si="6">E32+H32</f>
        <v>700000</v>
      </c>
      <c r="M32" s="1425"/>
    </row>
    <row r="33" spans="1:13" ht="18.75" customHeight="1">
      <c r="A33" s="1472"/>
      <c r="B33" s="387" t="s">
        <v>49</v>
      </c>
      <c r="C33" s="1474" t="s">
        <v>1065</v>
      </c>
      <c r="D33" s="1413"/>
      <c r="E33" s="1414">
        <v>637500</v>
      </c>
      <c r="F33" s="1415"/>
      <c r="G33" s="1416"/>
      <c r="H33" s="1408">
        <v>442500</v>
      </c>
      <c r="I33" s="1408"/>
      <c r="J33" s="1408"/>
      <c r="K33" s="1408"/>
      <c r="L33" s="1446">
        <f t="shared" si="3"/>
        <v>1080000</v>
      </c>
      <c r="M33" s="1447"/>
    </row>
    <row r="34" spans="1:13" ht="18.75" customHeight="1">
      <c r="A34" s="1472"/>
      <c r="B34" s="387" t="s">
        <v>172</v>
      </c>
      <c r="C34" s="1412" t="s">
        <v>1042</v>
      </c>
      <c r="D34" s="1413"/>
      <c r="E34" s="1414">
        <v>800000</v>
      </c>
      <c r="F34" s="1415"/>
      <c r="G34" s="1416"/>
      <c r="H34" s="1408">
        <v>999740</v>
      </c>
      <c r="I34" s="1408"/>
      <c r="J34" s="1408"/>
      <c r="K34" s="1408"/>
      <c r="L34" s="1446">
        <f t="shared" si="3"/>
        <v>1799740</v>
      </c>
      <c r="M34" s="1447"/>
    </row>
    <row r="35" spans="1:13" ht="18.75" customHeight="1">
      <c r="A35" s="1472"/>
      <c r="B35" s="387" t="s">
        <v>504</v>
      </c>
      <c r="C35" s="1474" t="s">
        <v>188</v>
      </c>
      <c r="D35" s="1413"/>
      <c r="E35" s="1414">
        <v>0</v>
      </c>
      <c r="F35" s="1415"/>
      <c r="G35" s="1416"/>
      <c r="H35" s="1408">
        <v>0</v>
      </c>
      <c r="I35" s="1408"/>
      <c r="J35" s="1408"/>
      <c r="K35" s="1408"/>
      <c r="L35" s="1446">
        <f t="shared" si="3"/>
        <v>0</v>
      </c>
      <c r="M35" s="1447"/>
    </row>
    <row r="36" spans="1:13" ht="18.75" customHeight="1">
      <c r="A36" s="1472"/>
      <c r="B36" s="387" t="s">
        <v>786</v>
      </c>
      <c r="C36" s="1412" t="s">
        <v>797</v>
      </c>
      <c r="D36" s="1413"/>
      <c r="E36" s="1414">
        <v>0</v>
      </c>
      <c r="F36" s="1415"/>
      <c r="G36" s="1416"/>
      <c r="H36" s="1408">
        <v>0</v>
      </c>
      <c r="I36" s="1408"/>
      <c r="J36" s="1408"/>
      <c r="K36" s="1408"/>
      <c r="L36" s="1446">
        <f t="shared" ref="L36" si="7">E36+H36</f>
        <v>0</v>
      </c>
      <c r="M36" s="1447"/>
    </row>
    <row r="37" spans="1:13" ht="18.75" customHeight="1">
      <c r="A37" s="1472"/>
      <c r="B37" s="387" t="s">
        <v>973</v>
      </c>
      <c r="C37" s="1412"/>
      <c r="D37" s="1413"/>
      <c r="E37" s="1414">
        <v>0</v>
      </c>
      <c r="F37" s="1415"/>
      <c r="G37" s="1416"/>
      <c r="H37" s="1408">
        <v>0</v>
      </c>
      <c r="I37" s="1408"/>
      <c r="J37" s="1408"/>
      <c r="K37" s="1408"/>
      <c r="L37" s="1446">
        <f t="shared" ref="L37" si="8">E37+H37</f>
        <v>0</v>
      </c>
      <c r="M37" s="1447"/>
    </row>
    <row r="38" spans="1:13" ht="18.75" customHeight="1" thickBot="1">
      <c r="A38" s="1473"/>
      <c r="B38" s="387" t="s">
        <v>66</v>
      </c>
      <c r="C38" s="1444" t="s">
        <v>66</v>
      </c>
      <c r="D38" s="1445"/>
      <c r="E38" s="1414">
        <v>0</v>
      </c>
      <c r="F38" s="1415"/>
      <c r="G38" s="1416"/>
      <c r="H38" s="1408">
        <v>0</v>
      </c>
      <c r="I38" s="1408"/>
      <c r="J38" s="1408"/>
      <c r="K38" s="1408"/>
      <c r="L38" s="1446">
        <f t="shared" si="3"/>
        <v>0</v>
      </c>
      <c r="M38" s="1447"/>
    </row>
    <row r="39" spans="1:13" ht="18.75" customHeight="1" thickBot="1">
      <c r="A39" s="1462" t="s">
        <v>201</v>
      </c>
      <c r="B39" s="1463"/>
      <c r="C39" s="1463"/>
      <c r="D39" s="1464"/>
      <c r="E39" s="1465">
        <f>SUM(E25:G38)</f>
        <v>3211665</v>
      </c>
      <c r="F39" s="1466"/>
      <c r="G39" s="1467"/>
      <c r="H39" s="1468">
        <f>SUM(H25:K38)</f>
        <v>2721410</v>
      </c>
      <c r="I39" s="1468"/>
      <c r="J39" s="1468"/>
      <c r="K39" s="1468"/>
      <c r="L39" s="1469">
        <f>SUM(L25:M38)</f>
        <v>5933075</v>
      </c>
      <c r="M39" s="1470"/>
    </row>
    <row r="40" spans="1:13" ht="18.75" customHeight="1" thickTop="1" thickBot="1">
      <c r="A40" s="1462" t="s">
        <v>448</v>
      </c>
      <c r="B40" s="1463"/>
      <c r="C40" s="1463"/>
      <c r="D40" s="1464"/>
      <c r="E40" s="1465">
        <f>SUM(E24-E39)</f>
        <v>37489360</v>
      </c>
      <c r="F40" s="1466"/>
      <c r="G40" s="1467"/>
      <c r="H40" s="1468">
        <f>SUM(H24-H39)</f>
        <v>1049944</v>
      </c>
      <c r="I40" s="1468"/>
      <c r="J40" s="1468"/>
      <c r="K40" s="1468"/>
      <c r="L40" s="1469">
        <f>SUM(L24-L39)</f>
        <v>38539304</v>
      </c>
      <c r="M40" s="1470"/>
    </row>
    <row r="41" spans="1:13" ht="14.25" thickTop="1">
      <c r="A41" s="360"/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</row>
    <row r="42" spans="1:13">
      <c r="A42" s="360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</row>
    <row r="43" spans="1:13">
      <c r="A43" s="36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</row>
    <row r="44" spans="1:13">
      <c r="A44" s="360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</row>
  </sheetData>
  <mergeCells count="162">
    <mergeCell ref="E14:G14"/>
    <mergeCell ref="H14:K14"/>
    <mergeCell ref="L6:M6"/>
    <mergeCell ref="H7:K7"/>
    <mergeCell ref="H6:K6"/>
    <mergeCell ref="A39:D39"/>
    <mergeCell ref="H39:K39"/>
    <mergeCell ref="C35:D35"/>
    <mergeCell ref="E35:G35"/>
    <mergeCell ref="H35:K35"/>
    <mergeCell ref="E39:G39"/>
    <mergeCell ref="L29:M29"/>
    <mergeCell ref="C29:D29"/>
    <mergeCell ref="E29:G29"/>
    <mergeCell ref="C34:D34"/>
    <mergeCell ref="E34:G34"/>
    <mergeCell ref="H34:K34"/>
    <mergeCell ref="L35:M35"/>
    <mergeCell ref="L39:M39"/>
    <mergeCell ref="L38:M38"/>
    <mergeCell ref="H38:K38"/>
    <mergeCell ref="H33:K33"/>
    <mergeCell ref="L34:M34"/>
    <mergeCell ref="L33:M33"/>
    <mergeCell ref="L8:M8"/>
    <mergeCell ref="L13:M13"/>
    <mergeCell ref="H8:K8"/>
    <mergeCell ref="E10:G10"/>
    <mergeCell ref="H10:K10"/>
    <mergeCell ref="L10:M10"/>
    <mergeCell ref="E9:G9"/>
    <mergeCell ref="L7:M7"/>
    <mergeCell ref="H13:K13"/>
    <mergeCell ref="A2:B2"/>
    <mergeCell ref="H3:K3"/>
    <mergeCell ref="K1:M1"/>
    <mergeCell ref="C4:D4"/>
    <mergeCell ref="C2:D2"/>
    <mergeCell ref="E2:G2"/>
    <mergeCell ref="L3:M3"/>
    <mergeCell ref="L5:M5"/>
    <mergeCell ref="H2:K2"/>
    <mergeCell ref="L2:M2"/>
    <mergeCell ref="C3:D3"/>
    <mergeCell ref="H4:K4"/>
    <mergeCell ref="E3:G3"/>
    <mergeCell ref="E4:G4"/>
    <mergeCell ref="C5:D5"/>
    <mergeCell ref="E5:G5"/>
    <mergeCell ref="L4:M4"/>
    <mergeCell ref="C22:D22"/>
    <mergeCell ref="E22:G22"/>
    <mergeCell ref="H22:K22"/>
    <mergeCell ref="L22:M22"/>
    <mergeCell ref="A3:A23"/>
    <mergeCell ref="L25:M25"/>
    <mergeCell ref="H5:K5"/>
    <mergeCell ref="C10:D10"/>
    <mergeCell ref="C16:D16"/>
    <mergeCell ref="H16:K16"/>
    <mergeCell ref="C6:D6"/>
    <mergeCell ref="L12:M12"/>
    <mergeCell ref="C8:D8"/>
    <mergeCell ref="L17:M17"/>
    <mergeCell ref="L16:M16"/>
    <mergeCell ref="C7:D7"/>
    <mergeCell ref="L11:M11"/>
    <mergeCell ref="L9:M9"/>
    <mergeCell ref="E25:G25"/>
    <mergeCell ref="E6:G6"/>
    <mergeCell ref="L14:M14"/>
    <mergeCell ref="E12:G12"/>
    <mergeCell ref="E7:G7"/>
    <mergeCell ref="E8:G8"/>
    <mergeCell ref="H23:K23"/>
    <mergeCell ref="C30:D30"/>
    <mergeCell ref="H30:K30"/>
    <mergeCell ref="L30:M30"/>
    <mergeCell ref="H25:K25"/>
    <mergeCell ref="H24:K24"/>
    <mergeCell ref="A40:D40"/>
    <mergeCell ref="E40:G40"/>
    <mergeCell ref="H40:K40"/>
    <mergeCell ref="L40:M40"/>
    <mergeCell ref="E33:G33"/>
    <mergeCell ref="C36:D36"/>
    <mergeCell ref="A25:A38"/>
    <mergeCell ref="C33:D33"/>
    <mergeCell ref="L37:M37"/>
    <mergeCell ref="C25:D25"/>
    <mergeCell ref="C11:D11"/>
    <mergeCell ref="C9:D9"/>
    <mergeCell ref="C17:D17"/>
    <mergeCell ref="B12:D12"/>
    <mergeCell ref="H9:K9"/>
    <mergeCell ref="E11:G11"/>
    <mergeCell ref="H11:K11"/>
    <mergeCell ref="H12:K12"/>
    <mergeCell ref="E15:G15"/>
    <mergeCell ref="B7:B11"/>
    <mergeCell ref="H15:K15"/>
    <mergeCell ref="B17:B20"/>
    <mergeCell ref="E17:G17"/>
    <mergeCell ref="C13:D13"/>
    <mergeCell ref="E19:G19"/>
    <mergeCell ref="C18:D18"/>
    <mergeCell ref="C14:D14"/>
    <mergeCell ref="H17:K17"/>
    <mergeCell ref="C19:D19"/>
    <mergeCell ref="E13:G13"/>
    <mergeCell ref="H19:K19"/>
    <mergeCell ref="C20:D20"/>
    <mergeCell ref="E20:G20"/>
    <mergeCell ref="E16:G16"/>
    <mergeCell ref="C15:D15"/>
    <mergeCell ref="E30:G30"/>
    <mergeCell ref="C23:D23"/>
    <mergeCell ref="L20:M20"/>
    <mergeCell ref="L15:M15"/>
    <mergeCell ref="C38:D38"/>
    <mergeCell ref="E38:G38"/>
    <mergeCell ref="H36:K36"/>
    <mergeCell ref="L36:M36"/>
    <mergeCell ref="E28:G28"/>
    <mergeCell ref="L18:M18"/>
    <mergeCell ref="C32:D32"/>
    <mergeCell ref="E32:G32"/>
    <mergeCell ref="H32:K32"/>
    <mergeCell ref="L32:M32"/>
    <mergeCell ref="C26:D26"/>
    <mergeCell ref="E26:G26"/>
    <mergeCell ref="H26:K26"/>
    <mergeCell ref="L26:M26"/>
    <mergeCell ref="E36:G36"/>
    <mergeCell ref="L19:M19"/>
    <mergeCell ref="L31:M31"/>
    <mergeCell ref="C27:D27"/>
    <mergeCell ref="C31:D31"/>
    <mergeCell ref="H18:K18"/>
    <mergeCell ref="L24:M24"/>
    <mergeCell ref="E21:G21"/>
    <mergeCell ref="C37:D37"/>
    <mergeCell ref="E37:G37"/>
    <mergeCell ref="H37:K37"/>
    <mergeCell ref="E18:G18"/>
    <mergeCell ref="H21:K21"/>
    <mergeCell ref="H20:K20"/>
    <mergeCell ref="L21:M21"/>
    <mergeCell ref="L23:M23"/>
    <mergeCell ref="C28:D28"/>
    <mergeCell ref="L27:M27"/>
    <mergeCell ref="E27:G27"/>
    <mergeCell ref="H27:K27"/>
    <mergeCell ref="H28:K28"/>
    <mergeCell ref="E31:G31"/>
    <mergeCell ref="L28:M28"/>
    <mergeCell ref="H29:K29"/>
    <mergeCell ref="H31:K31"/>
    <mergeCell ref="E24:G24"/>
    <mergeCell ref="A24:D24"/>
    <mergeCell ref="B21:D21"/>
    <mergeCell ref="E23:G23"/>
  </mergeCells>
  <phoneticPr fontId="118" type="noConversion"/>
  <pageMargins left="0.27559055118110237" right="0.27559055118110237" top="0.74803149606299213" bottom="0.31496062992125984" header="0.31496062992125984" footer="0.31496062992125984"/>
  <pageSetup paperSize="9" orientation="portrait" r:id="rId1"/>
  <headerFooter>
    <oddFooter>&amp;C-11-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7F7F7F"/>
  </sheetPr>
  <dimension ref="A1:Z37"/>
  <sheetViews>
    <sheetView topLeftCell="A14" zoomScaleNormal="100" zoomScaleSheetLayoutView="100" workbookViewId="0">
      <selection activeCell="O23" sqref="O22:O23"/>
    </sheetView>
  </sheetViews>
  <sheetFormatPr defaultColWidth="9.77734375" defaultRowHeight="13.5"/>
  <cols>
    <col min="1" max="1" width="0.6640625" style="25" customWidth="1"/>
    <col min="2" max="2" width="8.44140625" style="135" customWidth="1"/>
    <col min="3" max="3" width="17.44140625" style="27" customWidth="1"/>
    <col min="4" max="4" width="7.5546875" style="684" bestFit="1" customWidth="1"/>
    <col min="5" max="5" width="12.5546875" style="25" customWidth="1"/>
    <col min="6" max="6" width="3.5546875" style="25" customWidth="1"/>
    <col min="7" max="7" width="7.109375" style="25" customWidth="1"/>
    <col min="8" max="8" width="2.77734375" style="25" customWidth="1"/>
    <col min="9" max="9" width="2.88671875" style="25" customWidth="1"/>
    <col min="10" max="10" width="3.77734375" style="25" customWidth="1"/>
    <col min="11" max="11" width="7.44140625" style="25" customWidth="1"/>
    <col min="12" max="12" width="10.88671875" style="25" customWidth="1"/>
    <col min="13" max="13" width="9.77734375" style="25"/>
    <col min="14" max="16" width="12.109375" style="25" bestFit="1" customWidth="1"/>
    <col min="17" max="17" width="11.44140625" style="25" bestFit="1" customWidth="1"/>
    <col min="18" max="19" width="9.77734375" style="25"/>
    <col min="20" max="20" width="10.21875" style="25" bestFit="1" customWidth="1"/>
    <col min="21" max="16384" width="9.77734375" style="25"/>
  </cols>
  <sheetData>
    <row r="1" spans="1:26" s="26" customFormat="1" ht="27" customHeight="1">
      <c r="A1" s="1498" t="s">
        <v>837</v>
      </c>
      <c r="B1" s="1499"/>
      <c r="C1" s="1499"/>
      <c r="D1" s="1499"/>
      <c r="E1" s="249"/>
      <c r="F1" s="32"/>
      <c r="G1" s="32"/>
      <c r="H1" s="31"/>
      <c r="I1" s="31"/>
      <c r="J1" s="31"/>
      <c r="K1" s="31"/>
      <c r="L1" s="187"/>
      <c r="V1" s="188"/>
      <c r="W1" s="188"/>
      <c r="X1" s="188"/>
      <c r="Y1" s="23"/>
      <c r="Z1" s="23"/>
    </row>
    <row r="2" spans="1:26" s="26" customFormat="1" ht="21.75" customHeight="1" thickBot="1">
      <c r="A2" s="29"/>
      <c r="B2" s="250"/>
      <c r="C2" s="7"/>
      <c r="D2" s="202"/>
      <c r="E2" s="251"/>
      <c r="F2" s="24"/>
      <c r="G2" s="24"/>
      <c r="H2" s="22"/>
      <c r="I2" s="22"/>
      <c r="J2" s="22"/>
      <c r="K2" s="22"/>
      <c r="L2" s="189" t="s">
        <v>1066</v>
      </c>
      <c r="V2" s="188"/>
      <c r="W2" s="188"/>
      <c r="X2" s="188"/>
      <c r="Y2" s="23"/>
      <c r="Z2" s="23"/>
    </row>
    <row r="3" spans="1:26" s="30" customFormat="1" ht="21.75" customHeight="1">
      <c r="A3" s="1514" t="s">
        <v>267</v>
      </c>
      <c r="B3" s="1515"/>
      <c r="C3" s="1515"/>
      <c r="D3" s="1515"/>
      <c r="E3" s="1515"/>
      <c r="F3" s="1500">
        <v>62073781</v>
      </c>
      <c r="G3" s="1501"/>
      <c r="H3" s="1501"/>
      <c r="I3" s="1501"/>
      <c r="J3" s="1501"/>
      <c r="K3" s="1501"/>
      <c r="L3" s="1502"/>
      <c r="V3" s="190"/>
      <c r="W3" s="190"/>
      <c r="X3" s="190"/>
      <c r="Y3" s="191"/>
      <c r="Z3" s="191"/>
    </row>
    <row r="4" spans="1:26" s="30" customFormat="1" ht="21.75" customHeight="1">
      <c r="A4" s="1512" t="s">
        <v>266</v>
      </c>
      <c r="B4" s="1513"/>
      <c r="C4" s="1513"/>
      <c r="D4" s="1513"/>
      <c r="E4" s="1513"/>
      <c r="F4" s="1507">
        <f>E33</f>
        <v>2114000</v>
      </c>
      <c r="G4" s="1508"/>
      <c r="H4" s="1508"/>
      <c r="I4" s="1508"/>
      <c r="J4" s="1508"/>
      <c r="K4" s="1508"/>
      <c r="L4" s="1509"/>
      <c r="V4" s="190"/>
      <c r="W4" s="190"/>
      <c r="X4" s="190"/>
      <c r="Y4" s="191"/>
      <c r="Z4" s="191"/>
    </row>
    <row r="5" spans="1:26" s="30" customFormat="1" ht="21.75" customHeight="1">
      <c r="A5" s="1512" t="s">
        <v>281</v>
      </c>
      <c r="B5" s="1513"/>
      <c r="C5" s="1513"/>
      <c r="D5" s="1513"/>
      <c r="E5" s="1513"/>
      <c r="F5" s="1507">
        <f>E34</f>
        <v>89000</v>
      </c>
      <c r="G5" s="1508"/>
      <c r="H5" s="1508"/>
      <c r="I5" s="1508"/>
      <c r="J5" s="1508"/>
      <c r="K5" s="1508"/>
      <c r="L5" s="1509"/>
      <c r="V5" s="190"/>
      <c r="W5" s="190"/>
      <c r="X5" s="190"/>
      <c r="Y5" s="191"/>
      <c r="Z5" s="191"/>
    </row>
    <row r="6" spans="1:26" s="26" customFormat="1" ht="21.75" customHeight="1">
      <c r="A6" s="1512" t="s">
        <v>289</v>
      </c>
      <c r="B6" s="1513"/>
      <c r="C6" s="1513"/>
      <c r="D6" s="1513"/>
      <c r="E6" s="1513"/>
      <c r="F6" s="1507">
        <f>K33</f>
        <v>1092700</v>
      </c>
      <c r="G6" s="1508"/>
      <c r="H6" s="1508"/>
      <c r="I6" s="1508"/>
      <c r="J6" s="1508"/>
      <c r="K6" s="1508"/>
      <c r="L6" s="1509"/>
    </row>
    <row r="7" spans="1:26" s="26" customFormat="1" ht="21.75" customHeight="1" thickBot="1">
      <c r="A7" s="1512" t="s">
        <v>616</v>
      </c>
      <c r="B7" s="1513"/>
      <c r="C7" s="1513"/>
      <c r="D7" s="1513"/>
      <c r="E7" s="1513"/>
      <c r="F7" s="1519">
        <v>63184081</v>
      </c>
      <c r="G7" s="1520"/>
      <c r="H7" s="1520"/>
      <c r="I7" s="1520"/>
      <c r="J7" s="1520"/>
      <c r="K7" s="1520"/>
      <c r="L7" s="1521"/>
    </row>
    <row r="8" spans="1:26" s="26" customFormat="1" ht="21.75" customHeight="1" thickBot="1">
      <c r="A8" s="1505" t="s">
        <v>417</v>
      </c>
      <c r="B8" s="1506"/>
      <c r="C8" s="1506"/>
      <c r="D8" s="1506"/>
      <c r="E8" s="1506"/>
      <c r="F8" s="1510" t="s">
        <v>668</v>
      </c>
      <c r="G8" s="1506"/>
      <c r="H8" s="1506"/>
      <c r="I8" s="1506"/>
      <c r="J8" s="1506"/>
      <c r="K8" s="1506"/>
      <c r="L8" s="1511"/>
      <c r="N8" s="188"/>
      <c r="O8" s="188"/>
      <c r="P8" s="188"/>
      <c r="Q8" s="23"/>
      <c r="R8" s="23"/>
    </row>
    <row r="9" spans="1:26" s="26" customFormat="1" ht="21.75" customHeight="1" thickBot="1">
      <c r="A9" s="1531" t="s">
        <v>671</v>
      </c>
      <c r="B9" s="1532"/>
      <c r="C9" s="1532"/>
      <c r="D9" s="1533"/>
      <c r="E9" s="690" t="s">
        <v>471</v>
      </c>
      <c r="F9" s="1516" t="s">
        <v>671</v>
      </c>
      <c r="G9" s="1517"/>
      <c r="H9" s="1517"/>
      <c r="I9" s="1517"/>
      <c r="J9" s="1517"/>
      <c r="K9" s="1516" t="s">
        <v>655</v>
      </c>
      <c r="L9" s="1518"/>
      <c r="N9" s="188"/>
      <c r="O9" s="188"/>
      <c r="P9" s="188"/>
      <c r="Q9" s="23"/>
      <c r="R9" s="23"/>
    </row>
    <row r="10" spans="1:26" s="133" customFormat="1" ht="21.75" customHeight="1">
      <c r="A10" s="687"/>
      <c r="B10" s="698">
        <v>44595</v>
      </c>
      <c r="C10" s="688" t="s">
        <v>994</v>
      </c>
      <c r="D10" s="689" t="s">
        <v>1077</v>
      </c>
      <c r="E10" s="724">
        <v>80000</v>
      </c>
      <c r="F10" s="1534" t="s">
        <v>1067</v>
      </c>
      <c r="G10" s="1534"/>
      <c r="H10" s="1534"/>
      <c r="I10" s="1534"/>
      <c r="J10" s="1535"/>
      <c r="K10" s="1536">
        <v>300000</v>
      </c>
      <c r="L10" s="1537"/>
      <c r="N10" s="192"/>
      <c r="O10" s="192"/>
      <c r="P10" s="192"/>
      <c r="Q10" s="193"/>
      <c r="R10" s="193"/>
    </row>
    <row r="11" spans="1:26" s="26" customFormat="1" ht="21.75" customHeight="1">
      <c r="A11" s="685"/>
      <c r="B11" s="759">
        <v>44595</v>
      </c>
      <c r="C11" s="759" t="s">
        <v>994</v>
      </c>
      <c r="D11" s="760" t="s">
        <v>1078</v>
      </c>
      <c r="E11" s="761">
        <v>80000</v>
      </c>
      <c r="F11" s="1524" t="s">
        <v>1068</v>
      </c>
      <c r="G11" s="1525"/>
      <c r="H11" s="1525"/>
      <c r="I11" s="1525"/>
      <c r="J11" s="1526"/>
      <c r="K11" s="1503">
        <v>350000</v>
      </c>
      <c r="L11" s="1504"/>
      <c r="N11" s="188">
        <f>SUM(E10:E30)</f>
        <v>2073000</v>
      </c>
      <c r="O11" s="188"/>
      <c r="P11" s="188"/>
      <c r="Q11" s="23">
        <f>SUM(E10:E30)</f>
        <v>2073000</v>
      </c>
      <c r="R11" s="23"/>
    </row>
    <row r="12" spans="1:26" s="653" customFormat="1" ht="21.75" customHeight="1">
      <c r="A12" s="685"/>
      <c r="B12" s="759">
        <v>44600</v>
      </c>
      <c r="C12" s="759" t="s">
        <v>1069</v>
      </c>
      <c r="D12" s="760"/>
      <c r="E12" s="761">
        <v>55000</v>
      </c>
      <c r="F12" s="1524" t="s">
        <v>974</v>
      </c>
      <c r="G12" s="1525"/>
      <c r="H12" s="1525"/>
      <c r="I12" s="1525"/>
      <c r="J12" s="1526"/>
      <c r="K12" s="1503">
        <v>442500</v>
      </c>
      <c r="L12" s="1504"/>
      <c r="N12" s="188"/>
      <c r="O12" s="188"/>
      <c r="P12" s="188"/>
      <c r="Q12" s="23"/>
      <c r="R12" s="23"/>
    </row>
    <row r="13" spans="1:26" s="26" customFormat="1" ht="21.75" customHeight="1">
      <c r="A13" s="685"/>
      <c r="B13" s="759">
        <v>44600</v>
      </c>
      <c r="C13" s="759" t="s">
        <v>1070</v>
      </c>
      <c r="D13" s="760"/>
      <c r="E13" s="761">
        <v>55000</v>
      </c>
      <c r="F13" s="1524" t="s">
        <v>915</v>
      </c>
      <c r="G13" s="1525"/>
      <c r="H13" s="1525"/>
      <c r="I13" s="1525"/>
      <c r="J13" s="1526"/>
      <c r="K13" s="1503">
        <v>200</v>
      </c>
      <c r="L13" s="1504"/>
      <c r="N13" s="188" t="e">
        <f>SUM(#REF!)</f>
        <v>#REF!</v>
      </c>
      <c r="O13" s="188"/>
      <c r="P13" s="188"/>
      <c r="Q13" s="23">
        <f>SUM(E10:E30)</f>
        <v>2073000</v>
      </c>
      <c r="R13" s="23"/>
    </row>
    <row r="14" spans="1:26" s="26" customFormat="1" ht="21.75" customHeight="1">
      <c r="A14" s="685"/>
      <c r="B14" s="759">
        <v>44600</v>
      </c>
      <c r="C14" s="759" t="s">
        <v>1071</v>
      </c>
      <c r="D14" s="760"/>
      <c r="E14" s="761">
        <v>55000</v>
      </c>
      <c r="F14" s="1524"/>
      <c r="G14" s="1525"/>
      <c r="H14" s="1525"/>
      <c r="I14" s="1525"/>
      <c r="J14" s="1526"/>
      <c r="K14" s="1503"/>
      <c r="L14" s="1504"/>
      <c r="N14" s="188" t="e">
        <f>SUM(#REF!)</f>
        <v>#REF!</v>
      </c>
      <c r="O14" s="188"/>
      <c r="P14" s="188"/>
      <c r="Q14" s="23"/>
      <c r="R14" s="23"/>
      <c r="T14" s="561">
        <f>SUM(E11:E30)</f>
        <v>1993000</v>
      </c>
    </row>
    <row r="15" spans="1:26" s="26" customFormat="1" ht="21.75" customHeight="1">
      <c r="A15" s="685"/>
      <c r="B15" s="759">
        <v>44600</v>
      </c>
      <c r="C15" s="759" t="s">
        <v>994</v>
      </c>
      <c r="D15" s="760" t="s">
        <v>1079</v>
      </c>
      <c r="E15" s="761">
        <v>30000</v>
      </c>
      <c r="F15" s="1524"/>
      <c r="G15" s="1525"/>
      <c r="H15" s="1525"/>
      <c r="I15" s="1525"/>
      <c r="J15" s="1526"/>
      <c r="K15" s="1503"/>
      <c r="L15" s="1504"/>
      <c r="N15" s="188"/>
      <c r="O15" s="188"/>
      <c r="P15" s="188"/>
      <c r="Q15" s="23"/>
      <c r="R15" s="23"/>
    </row>
    <row r="16" spans="1:26" s="349" customFormat="1" ht="21.75" customHeight="1">
      <c r="A16" s="685"/>
      <c r="B16" s="759">
        <v>44602</v>
      </c>
      <c r="C16" s="759" t="s">
        <v>993</v>
      </c>
      <c r="D16" s="760" t="s">
        <v>1080</v>
      </c>
      <c r="E16" s="761">
        <v>100000</v>
      </c>
      <c r="F16" s="1524" t="s">
        <v>707</v>
      </c>
      <c r="G16" s="1525"/>
      <c r="H16" s="1525"/>
      <c r="I16" s="1525"/>
      <c r="J16" s="1526"/>
      <c r="K16" s="1503">
        <v>0</v>
      </c>
      <c r="L16" s="1504"/>
      <c r="N16" s="188"/>
      <c r="O16" s="188"/>
      <c r="P16" s="188"/>
      <c r="Q16" s="23"/>
      <c r="R16" s="23"/>
    </row>
    <row r="17" spans="1:18" s="349" customFormat="1" ht="21.75" customHeight="1">
      <c r="A17" s="685"/>
      <c r="B17" s="759">
        <v>44602</v>
      </c>
      <c r="C17" s="759" t="s">
        <v>994</v>
      </c>
      <c r="D17" s="760" t="s">
        <v>1081</v>
      </c>
      <c r="E17" s="761">
        <v>30000</v>
      </c>
      <c r="F17" s="1524" t="s">
        <v>707</v>
      </c>
      <c r="G17" s="1525"/>
      <c r="H17" s="1525"/>
      <c r="I17" s="1525"/>
      <c r="J17" s="1526"/>
      <c r="K17" s="1503">
        <v>0</v>
      </c>
      <c r="L17" s="1504"/>
      <c r="N17" s="188">
        <f>SUM(K10:L16)</f>
        <v>1092700</v>
      </c>
      <c r="O17" s="188"/>
      <c r="P17" s="188">
        <f>SUM(E10:E30)</f>
        <v>2073000</v>
      </c>
      <c r="Q17" s="23"/>
      <c r="R17" s="23"/>
    </row>
    <row r="18" spans="1:18" s="349" customFormat="1" ht="21.75" customHeight="1">
      <c r="A18" s="685"/>
      <c r="B18" s="759">
        <v>44603</v>
      </c>
      <c r="C18" s="759" t="s">
        <v>994</v>
      </c>
      <c r="D18" s="760" t="s">
        <v>1082</v>
      </c>
      <c r="E18" s="761">
        <v>30000</v>
      </c>
      <c r="F18" s="1529"/>
      <c r="G18" s="1529"/>
      <c r="H18" s="1529"/>
      <c r="I18" s="1529"/>
      <c r="J18" s="1530"/>
      <c r="K18" s="1503"/>
      <c r="L18" s="1504"/>
      <c r="N18" s="188"/>
      <c r="O18" s="188"/>
      <c r="P18" s="188">
        <f>SUM(E10:E18)</f>
        <v>515000</v>
      </c>
      <c r="Q18" s="23"/>
      <c r="R18" s="23"/>
    </row>
    <row r="19" spans="1:18" s="349" customFormat="1" ht="21.75" customHeight="1">
      <c r="A19" s="685"/>
      <c r="B19" s="759">
        <v>44606</v>
      </c>
      <c r="C19" s="759" t="s">
        <v>994</v>
      </c>
      <c r="D19" s="760" t="s">
        <v>1083</v>
      </c>
      <c r="E19" s="761">
        <v>30000</v>
      </c>
      <c r="F19" s="1527"/>
      <c r="G19" s="1527"/>
      <c r="H19" s="1527"/>
      <c r="I19" s="1527"/>
      <c r="J19" s="1528"/>
      <c r="K19" s="1522"/>
      <c r="L19" s="1523"/>
      <c r="N19" s="188"/>
      <c r="O19" s="188"/>
      <c r="P19" s="188"/>
      <c r="Q19" s="23"/>
      <c r="R19" s="23"/>
    </row>
    <row r="20" spans="1:18" s="654" customFormat="1" ht="21.75" customHeight="1">
      <c r="A20" s="685"/>
      <c r="B20" s="759">
        <v>44609</v>
      </c>
      <c r="C20" s="759" t="s">
        <v>994</v>
      </c>
      <c r="D20" s="760" t="s">
        <v>1084</v>
      </c>
      <c r="E20" s="761">
        <v>88000</v>
      </c>
      <c r="F20" s="663"/>
      <c r="G20" s="663"/>
      <c r="H20" s="663"/>
      <c r="I20" s="663"/>
      <c r="J20" s="663"/>
      <c r="K20" s="664"/>
      <c r="L20" s="665"/>
      <c r="N20" s="188"/>
      <c r="O20" s="188"/>
      <c r="P20" s="188"/>
      <c r="Q20" s="23"/>
      <c r="R20" s="23"/>
    </row>
    <row r="21" spans="1:18" s="349" customFormat="1" ht="21.75" customHeight="1">
      <c r="A21" s="685"/>
      <c r="B21" s="759">
        <v>44609</v>
      </c>
      <c r="C21" s="759" t="s">
        <v>1072</v>
      </c>
      <c r="D21" s="760" t="s">
        <v>1042</v>
      </c>
      <c r="E21" s="761">
        <v>494000</v>
      </c>
      <c r="F21" s="579"/>
      <c r="G21" s="579"/>
      <c r="H21" s="579"/>
      <c r="I21" s="579"/>
      <c r="J21" s="579"/>
      <c r="K21" s="580"/>
      <c r="L21" s="581"/>
      <c r="N21" s="188"/>
      <c r="O21" s="188"/>
      <c r="P21" s="188"/>
      <c r="Q21" s="23"/>
      <c r="R21" s="23"/>
    </row>
    <row r="22" spans="1:18" s="349" customFormat="1" ht="21.75" customHeight="1">
      <c r="A22" s="685"/>
      <c r="B22" s="759">
        <v>44610</v>
      </c>
      <c r="C22" s="759" t="s">
        <v>994</v>
      </c>
      <c r="D22" s="760" t="s">
        <v>1085</v>
      </c>
      <c r="E22" s="761">
        <v>80000</v>
      </c>
      <c r="F22" s="579"/>
      <c r="G22" s="579"/>
      <c r="H22" s="579"/>
      <c r="I22" s="579"/>
      <c r="J22" s="579"/>
      <c r="K22" s="580"/>
      <c r="L22" s="581"/>
      <c r="N22" s="188"/>
      <c r="O22" s="188"/>
      <c r="P22" s="188"/>
      <c r="Q22" s="23"/>
      <c r="R22" s="23"/>
    </row>
    <row r="23" spans="1:18" s="349" customFormat="1" ht="21.75" customHeight="1">
      <c r="A23" s="685"/>
      <c r="B23" s="759">
        <v>44613</v>
      </c>
      <c r="C23" s="759" t="s">
        <v>994</v>
      </c>
      <c r="D23" s="760" t="s">
        <v>1086</v>
      </c>
      <c r="E23" s="761">
        <v>30000</v>
      </c>
      <c r="F23" s="579"/>
      <c r="G23" s="579"/>
      <c r="H23" s="579"/>
      <c r="I23" s="579"/>
      <c r="J23" s="579"/>
      <c r="K23" s="580"/>
      <c r="L23" s="581"/>
      <c r="N23" s="188">
        <f>SUM(E10:E32)</f>
        <v>2203000</v>
      </c>
      <c r="O23" s="188"/>
      <c r="P23" s="188"/>
      <c r="Q23" s="23"/>
      <c r="R23" s="23"/>
    </row>
    <row r="24" spans="1:18" s="26" customFormat="1" ht="21.75" customHeight="1">
      <c r="A24" s="685"/>
      <c r="B24" s="759">
        <v>44614</v>
      </c>
      <c r="C24" s="759" t="s">
        <v>1041</v>
      </c>
      <c r="D24" s="760" t="s">
        <v>1043</v>
      </c>
      <c r="E24" s="761">
        <v>33000</v>
      </c>
      <c r="F24" s="579"/>
      <c r="G24" s="579"/>
      <c r="H24" s="579"/>
      <c r="I24" s="579"/>
      <c r="J24" s="579"/>
      <c r="K24" s="580"/>
      <c r="L24" s="581"/>
      <c r="N24" s="188"/>
      <c r="O24" s="188"/>
      <c r="P24" s="188"/>
      <c r="Q24" s="23"/>
      <c r="R24" s="23"/>
    </row>
    <row r="25" spans="1:18" s="26" customFormat="1" ht="21.75" customHeight="1">
      <c r="A25" s="685"/>
      <c r="B25" s="759">
        <v>44614</v>
      </c>
      <c r="C25" s="759" t="s">
        <v>1073</v>
      </c>
      <c r="D25" s="760"/>
      <c r="E25" s="761">
        <v>55000</v>
      </c>
      <c r="F25" s="579"/>
      <c r="G25" s="579"/>
      <c r="H25" s="579"/>
      <c r="I25" s="579"/>
      <c r="J25" s="579"/>
      <c r="K25" s="580"/>
      <c r="L25" s="581"/>
      <c r="N25" s="188"/>
      <c r="O25" s="188"/>
      <c r="P25" s="188"/>
      <c r="Q25" s="23"/>
      <c r="R25" s="23"/>
    </row>
    <row r="26" spans="1:18" s="762" customFormat="1" ht="21.75" customHeight="1">
      <c r="A26" s="686"/>
      <c r="B26" s="759">
        <v>44614</v>
      </c>
      <c r="C26" s="759" t="s">
        <v>1074</v>
      </c>
      <c r="D26" s="760"/>
      <c r="E26" s="761">
        <v>55000</v>
      </c>
      <c r="F26" s="579"/>
      <c r="G26" s="579"/>
      <c r="H26" s="579"/>
      <c r="I26" s="579"/>
      <c r="J26" s="579"/>
      <c r="K26" s="580"/>
      <c r="L26" s="581"/>
      <c r="N26" s="188"/>
      <c r="O26" s="188"/>
      <c r="P26" s="188"/>
      <c r="Q26" s="23"/>
      <c r="R26" s="23"/>
    </row>
    <row r="27" spans="1:18" s="780" customFormat="1" ht="21.75" customHeight="1">
      <c r="A27" s="686"/>
      <c r="B27" s="759">
        <v>44614</v>
      </c>
      <c r="C27" s="759" t="s">
        <v>994</v>
      </c>
      <c r="D27" s="760" t="s">
        <v>1087</v>
      </c>
      <c r="E27" s="761">
        <v>80000</v>
      </c>
      <c r="F27" s="579"/>
      <c r="G27" s="579"/>
      <c r="H27" s="579"/>
      <c r="I27" s="579"/>
      <c r="J27" s="579"/>
      <c r="K27" s="580"/>
      <c r="L27" s="581"/>
      <c r="N27" s="188"/>
      <c r="O27" s="188"/>
      <c r="P27" s="188"/>
      <c r="Q27" s="23"/>
      <c r="R27" s="23"/>
    </row>
    <row r="28" spans="1:18" s="762" customFormat="1" ht="21.75" customHeight="1">
      <c r="A28" s="686"/>
      <c r="B28" s="759">
        <v>44614</v>
      </c>
      <c r="C28" s="759" t="s">
        <v>1075</v>
      </c>
      <c r="D28" s="760" t="s">
        <v>1088</v>
      </c>
      <c r="E28" s="761">
        <v>33000</v>
      </c>
      <c r="F28" s="579"/>
      <c r="G28" s="579"/>
      <c r="H28" s="579"/>
      <c r="I28" s="579"/>
      <c r="J28" s="579"/>
      <c r="K28" s="580"/>
      <c r="L28" s="581"/>
      <c r="N28" s="188"/>
      <c r="O28" s="188"/>
      <c r="P28" s="188"/>
      <c r="Q28" s="23"/>
      <c r="R28" s="23"/>
    </row>
    <row r="29" spans="1:18" s="748" customFormat="1" ht="21.75" customHeight="1">
      <c r="A29" s="686">
        <v>44527</v>
      </c>
      <c r="B29" s="759">
        <v>44614</v>
      </c>
      <c r="C29" s="759" t="s">
        <v>1076</v>
      </c>
      <c r="D29" s="760" t="s">
        <v>1089</v>
      </c>
      <c r="E29" s="761">
        <v>550000</v>
      </c>
      <c r="F29" s="579"/>
      <c r="G29" s="579"/>
      <c r="H29" s="579"/>
      <c r="I29" s="579"/>
      <c r="J29" s="579"/>
      <c r="K29" s="580"/>
      <c r="L29" s="581"/>
      <c r="N29" s="188"/>
      <c r="O29" s="188"/>
      <c r="P29" s="188"/>
      <c r="Q29" s="23"/>
      <c r="R29" s="23"/>
    </row>
    <row r="30" spans="1:18" s="762" customFormat="1" ht="21.75" customHeight="1">
      <c r="A30" s="686"/>
      <c r="B30" s="759">
        <v>44616</v>
      </c>
      <c r="C30" s="759" t="s">
        <v>1040</v>
      </c>
      <c r="D30" s="760" t="s">
        <v>1090</v>
      </c>
      <c r="E30" s="761">
        <v>30000</v>
      </c>
      <c r="F30" s="579"/>
      <c r="G30" s="579"/>
      <c r="H30" s="579"/>
      <c r="I30" s="579"/>
      <c r="J30" s="579"/>
      <c r="K30" s="580"/>
      <c r="L30" s="581"/>
      <c r="N30" s="188"/>
      <c r="O30" s="188"/>
      <c r="P30" s="188"/>
      <c r="Q30" s="23"/>
      <c r="R30" s="23"/>
    </row>
    <row r="31" spans="1:18" s="781" customFormat="1" ht="21.75" customHeight="1">
      <c r="A31" s="782"/>
      <c r="B31" s="759">
        <v>44620</v>
      </c>
      <c r="C31" s="759" t="s">
        <v>993</v>
      </c>
      <c r="D31" s="760" t="s">
        <v>1081</v>
      </c>
      <c r="E31" s="761">
        <v>100000</v>
      </c>
      <c r="F31" s="579"/>
      <c r="G31" s="579"/>
      <c r="H31" s="579"/>
      <c r="I31" s="579"/>
      <c r="J31" s="579"/>
      <c r="K31" s="580"/>
      <c r="L31" s="581"/>
      <c r="N31" s="188"/>
      <c r="O31" s="188"/>
      <c r="P31" s="188"/>
      <c r="Q31" s="23"/>
      <c r="R31" s="23"/>
    </row>
    <row r="32" spans="1:18" s="781" customFormat="1" ht="21.75" customHeight="1" thickBot="1">
      <c r="A32" s="782"/>
      <c r="B32" s="759">
        <v>44620</v>
      </c>
      <c r="C32" s="759" t="s">
        <v>993</v>
      </c>
      <c r="D32" s="760" t="s">
        <v>1091</v>
      </c>
      <c r="E32" s="761">
        <v>30000</v>
      </c>
      <c r="F32" s="579"/>
      <c r="G32" s="579"/>
      <c r="H32" s="579"/>
      <c r="I32" s="579"/>
      <c r="J32" s="579"/>
      <c r="K32" s="580"/>
      <c r="L32" s="581"/>
      <c r="N32" s="188"/>
      <c r="O32" s="188"/>
      <c r="P32" s="188"/>
      <c r="Q32" s="23"/>
      <c r="R32" s="23"/>
    </row>
    <row r="33" spans="1:17" ht="21.75" customHeight="1">
      <c r="A33" s="1555" t="s">
        <v>649</v>
      </c>
      <c r="B33" s="1556"/>
      <c r="C33" s="1556"/>
      <c r="D33" s="1557"/>
      <c r="E33" s="666">
        <f>N23-E34</f>
        <v>2114000</v>
      </c>
      <c r="F33" s="1541" t="s">
        <v>542</v>
      </c>
      <c r="G33" s="1542"/>
      <c r="H33" s="1542"/>
      <c r="I33" s="1542"/>
      <c r="J33" s="1542"/>
      <c r="K33" s="1545">
        <f>SUM(K10:L30)</f>
        <v>1092700</v>
      </c>
      <c r="L33" s="1546"/>
      <c r="O33" s="612">
        <f>SUM(E10:E30)</f>
        <v>2073000</v>
      </c>
      <c r="P33" s="25">
        <v>4680000</v>
      </c>
      <c r="Q33" s="25">
        <v>49000</v>
      </c>
    </row>
    <row r="34" spans="1:17" ht="21.75" customHeight="1" thickBot="1">
      <c r="A34" s="1549" t="s">
        <v>281</v>
      </c>
      <c r="B34" s="1550"/>
      <c r="C34" s="1550"/>
      <c r="D34" s="1551"/>
      <c r="E34" s="667">
        <v>89000</v>
      </c>
      <c r="F34" s="1543"/>
      <c r="G34" s="1544"/>
      <c r="H34" s="1544"/>
      <c r="I34" s="1544"/>
      <c r="J34" s="1544"/>
      <c r="K34" s="1547"/>
      <c r="L34" s="1548"/>
      <c r="P34" s="25">
        <v>1480000</v>
      </c>
    </row>
    <row r="35" spans="1:17" ht="22.5" customHeight="1">
      <c r="A35" s="29"/>
      <c r="B35" s="1552" t="s">
        <v>404</v>
      </c>
      <c r="C35" s="1552"/>
      <c r="D35" s="1552"/>
      <c r="E35" s="252"/>
      <c r="F35" s="649"/>
      <c r="G35" s="649"/>
      <c r="H35" s="649"/>
      <c r="I35" s="649"/>
      <c r="J35" s="649"/>
      <c r="K35" s="1553">
        <v>44623</v>
      </c>
      <c r="L35" s="1554"/>
    </row>
    <row r="36" spans="1:17" ht="22.5" customHeight="1" thickBot="1">
      <c r="A36" s="1538" t="s">
        <v>969</v>
      </c>
      <c r="B36" s="1539"/>
      <c r="C36" s="1539"/>
      <c r="D36" s="1539"/>
      <c r="E36" s="1539"/>
      <c r="F36" s="1539"/>
      <c r="G36" s="1539"/>
      <c r="H36" s="1539"/>
      <c r="I36" s="1539"/>
      <c r="J36" s="1539"/>
      <c r="K36" s="1539"/>
      <c r="L36" s="1540"/>
    </row>
    <row r="37" spans="1:17" ht="16.5" customHeight="1"/>
  </sheetData>
  <mergeCells count="43">
    <mergeCell ref="A36:L36"/>
    <mergeCell ref="F33:J34"/>
    <mergeCell ref="K33:L34"/>
    <mergeCell ref="A34:D34"/>
    <mergeCell ref="B35:D35"/>
    <mergeCell ref="K35:L35"/>
    <mergeCell ref="A33:D33"/>
    <mergeCell ref="F15:J15"/>
    <mergeCell ref="F14:J14"/>
    <mergeCell ref="F16:J16"/>
    <mergeCell ref="F4:L4"/>
    <mergeCell ref="A9:D9"/>
    <mergeCell ref="K16:L16"/>
    <mergeCell ref="K15:L15"/>
    <mergeCell ref="K14:L14"/>
    <mergeCell ref="F12:J12"/>
    <mergeCell ref="F10:J10"/>
    <mergeCell ref="K10:L10"/>
    <mergeCell ref="K11:L11"/>
    <mergeCell ref="F11:J11"/>
    <mergeCell ref="F13:J13"/>
    <mergeCell ref="K19:L19"/>
    <mergeCell ref="F17:J17"/>
    <mergeCell ref="K17:L17"/>
    <mergeCell ref="F19:J19"/>
    <mergeCell ref="F18:J18"/>
    <mergeCell ref="K18:L18"/>
    <mergeCell ref="A1:D1"/>
    <mergeCell ref="F3:L3"/>
    <mergeCell ref="K13:L13"/>
    <mergeCell ref="A8:E8"/>
    <mergeCell ref="F5:L5"/>
    <mergeCell ref="F8:L8"/>
    <mergeCell ref="A7:E7"/>
    <mergeCell ref="A3:E3"/>
    <mergeCell ref="A5:E5"/>
    <mergeCell ref="A6:E6"/>
    <mergeCell ref="A4:E4"/>
    <mergeCell ref="F6:L6"/>
    <mergeCell ref="F9:J9"/>
    <mergeCell ref="K9:L9"/>
    <mergeCell ref="F7:L7"/>
    <mergeCell ref="K12:L12"/>
  </mergeCells>
  <phoneticPr fontId="118" type="noConversion"/>
  <printOptions horizontalCentered="1"/>
  <pageMargins left="0.27559055118110237" right="0.27559055118110237" top="0.62992125984251968" bottom="0.27559055118110237" header="0.39370078740157483" footer="0"/>
  <pageSetup paperSize="9" scale="98" orientation="portrait" r:id="rId1"/>
  <headerFooter>
    <oddFooter>&amp;C-12-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K128"/>
  <sheetViews>
    <sheetView topLeftCell="A94" zoomScaleNormal="100" zoomScaleSheetLayoutView="75" workbookViewId="0">
      <selection activeCell="F126" sqref="F126"/>
    </sheetView>
  </sheetViews>
  <sheetFormatPr defaultColWidth="8.77734375" defaultRowHeight="13.5"/>
  <cols>
    <col min="1" max="1" width="9.5546875" style="344" bestFit="1" customWidth="1"/>
    <col min="2" max="3" width="8.77734375" style="344"/>
    <col min="4" max="4" width="12.6640625" style="344" customWidth="1"/>
    <col min="5" max="5" width="42.44140625" style="344" customWidth="1"/>
    <col min="6" max="16384" width="8.77734375" style="344"/>
  </cols>
  <sheetData>
    <row r="1" spans="1:5" ht="36.6" customHeight="1">
      <c r="A1" s="1558" t="s">
        <v>622</v>
      </c>
      <c r="B1" s="1558"/>
      <c r="C1" s="1558"/>
      <c r="D1" s="1558"/>
      <c r="E1" s="1558"/>
    </row>
    <row r="3" spans="1:5">
      <c r="A3" s="344" t="s">
        <v>618</v>
      </c>
    </row>
    <row r="4" spans="1:5" ht="21" customHeight="1">
      <c r="A4" s="621" t="s">
        <v>0</v>
      </c>
      <c r="B4" s="622" t="s">
        <v>180</v>
      </c>
      <c r="C4" s="622" t="s">
        <v>60</v>
      </c>
      <c r="D4" s="622" t="s">
        <v>23</v>
      </c>
      <c r="E4" s="623" t="s">
        <v>53</v>
      </c>
    </row>
    <row r="5" spans="1:5" ht="21" customHeight="1">
      <c r="A5" s="624">
        <v>43060</v>
      </c>
      <c r="B5" s="625" t="s">
        <v>473</v>
      </c>
      <c r="C5" s="625" t="s">
        <v>599</v>
      </c>
      <c r="D5" s="625" t="s">
        <v>620</v>
      </c>
      <c r="E5" s="626" t="s">
        <v>427</v>
      </c>
    </row>
    <row r="9" spans="1:5" ht="25.5">
      <c r="A9" s="1558" t="s">
        <v>622</v>
      </c>
      <c r="B9" s="1558"/>
      <c r="C9" s="1558"/>
      <c r="D9" s="1558"/>
      <c r="E9" s="1558"/>
    </row>
    <row r="11" spans="1:5">
      <c r="A11" s="344" t="s">
        <v>652</v>
      </c>
    </row>
    <row r="12" spans="1:5">
      <c r="A12" s="621" t="s">
        <v>0</v>
      </c>
      <c r="B12" s="622" t="s">
        <v>180</v>
      </c>
      <c r="C12" s="622" t="s">
        <v>60</v>
      </c>
      <c r="D12" s="622" t="s">
        <v>23</v>
      </c>
      <c r="E12" s="623" t="s">
        <v>53</v>
      </c>
    </row>
    <row r="13" spans="1:5">
      <c r="A13" s="624">
        <v>43286</v>
      </c>
      <c r="B13" s="625" t="s">
        <v>481</v>
      </c>
      <c r="C13" s="625" t="s">
        <v>610</v>
      </c>
      <c r="D13" s="625" t="s">
        <v>633</v>
      </c>
      <c r="E13" s="626" t="s">
        <v>248</v>
      </c>
    </row>
    <row r="14" spans="1:5">
      <c r="A14" s="624">
        <v>43286</v>
      </c>
      <c r="B14" s="625" t="s">
        <v>62</v>
      </c>
      <c r="C14" s="625" t="s">
        <v>581</v>
      </c>
      <c r="D14" s="625" t="s">
        <v>632</v>
      </c>
      <c r="E14" s="626" t="s">
        <v>248</v>
      </c>
    </row>
    <row r="16" spans="1:5" ht="25.5">
      <c r="A16" s="1558" t="s">
        <v>622</v>
      </c>
      <c r="B16" s="1558"/>
      <c r="C16" s="1558"/>
      <c r="D16" s="1558"/>
      <c r="E16" s="1558"/>
    </row>
    <row r="18" spans="1:5">
      <c r="A18" s="344" t="s">
        <v>676</v>
      </c>
    </row>
    <row r="19" spans="1:5">
      <c r="A19" s="621" t="s">
        <v>0</v>
      </c>
      <c r="B19" s="622" t="s">
        <v>180</v>
      </c>
      <c r="C19" s="622" t="s">
        <v>60</v>
      </c>
      <c r="D19" s="622" t="s">
        <v>23</v>
      </c>
      <c r="E19" s="623" t="s">
        <v>53</v>
      </c>
    </row>
    <row r="20" spans="1:5">
      <c r="A20" s="624">
        <v>43248</v>
      </c>
      <c r="B20" s="625" t="s">
        <v>61</v>
      </c>
      <c r="C20" s="625" t="s">
        <v>18</v>
      </c>
      <c r="D20" s="625" t="s">
        <v>681</v>
      </c>
      <c r="E20" s="626" t="s">
        <v>242</v>
      </c>
    </row>
    <row r="21" spans="1:5">
      <c r="A21" s="624">
        <v>43248</v>
      </c>
      <c r="B21" s="625" t="s">
        <v>57</v>
      </c>
      <c r="C21" s="625" t="s">
        <v>586</v>
      </c>
      <c r="D21" s="625" t="s">
        <v>637</v>
      </c>
      <c r="E21" s="626" t="s">
        <v>242</v>
      </c>
    </row>
    <row r="25" spans="1:5" ht="25.5">
      <c r="A25" s="1558" t="s">
        <v>622</v>
      </c>
      <c r="B25" s="1558"/>
      <c r="C25" s="1558"/>
      <c r="D25" s="1558"/>
      <c r="E25" s="1558"/>
    </row>
    <row r="27" spans="1:5" ht="14.25" thickBot="1">
      <c r="A27" s="344" t="s">
        <v>720</v>
      </c>
    </row>
    <row r="28" spans="1:5" ht="15" thickTop="1" thickBot="1">
      <c r="A28" s="621" t="s">
        <v>0</v>
      </c>
      <c r="B28" s="622" t="s">
        <v>180</v>
      </c>
      <c r="C28" s="622" t="s">
        <v>60</v>
      </c>
      <c r="D28" s="622" t="s">
        <v>23</v>
      </c>
      <c r="E28" s="623" t="s">
        <v>53</v>
      </c>
    </row>
    <row r="29" spans="1:5" ht="14.25" thickBot="1">
      <c r="A29" s="624">
        <v>43536</v>
      </c>
      <c r="B29" s="625" t="s">
        <v>721</v>
      </c>
      <c r="C29" s="625" t="s">
        <v>722</v>
      </c>
      <c r="D29" s="625" t="s">
        <v>723</v>
      </c>
      <c r="E29" s="626" t="s">
        <v>242</v>
      </c>
    </row>
    <row r="30" spans="1:5" ht="14.25" thickTop="1"/>
    <row r="32" spans="1:5" ht="25.5">
      <c r="A32" s="1558" t="s">
        <v>622</v>
      </c>
      <c r="B32" s="1558"/>
      <c r="C32" s="1558"/>
      <c r="D32" s="1558"/>
      <c r="E32" s="1558"/>
    </row>
    <row r="34" spans="1:5" ht="14.25" thickBot="1">
      <c r="A34" s="344" t="s">
        <v>749</v>
      </c>
    </row>
    <row r="35" spans="1:5" ht="15" thickTop="1" thickBot="1">
      <c r="A35" s="621" t="s">
        <v>0</v>
      </c>
      <c r="B35" s="622" t="s">
        <v>180</v>
      </c>
      <c r="C35" s="622" t="s">
        <v>60</v>
      </c>
      <c r="D35" s="622" t="s">
        <v>23</v>
      </c>
      <c r="E35" s="623" t="s">
        <v>53</v>
      </c>
    </row>
    <row r="36" spans="1:5" ht="14.25" thickBot="1">
      <c r="A36" s="624">
        <v>43564</v>
      </c>
      <c r="B36" s="625" t="s">
        <v>750</v>
      </c>
      <c r="C36" s="625" t="s">
        <v>751</v>
      </c>
      <c r="D36" s="625" t="s">
        <v>752</v>
      </c>
      <c r="E36" s="626" t="s">
        <v>242</v>
      </c>
    </row>
    <row r="37" spans="1:5" ht="14.25" thickTop="1"/>
    <row r="40" spans="1:5" ht="25.5">
      <c r="A40" s="1558" t="s">
        <v>622</v>
      </c>
      <c r="B40" s="1558"/>
      <c r="C40" s="1558"/>
      <c r="D40" s="1558"/>
      <c r="E40" s="1558"/>
    </row>
    <row r="42" spans="1:5" ht="14.25" thickBot="1">
      <c r="A42" s="344" t="s">
        <v>765</v>
      </c>
    </row>
    <row r="43" spans="1:5" ht="15" thickTop="1" thickBot="1">
      <c r="A43" s="621" t="s">
        <v>0</v>
      </c>
      <c r="B43" s="622" t="s">
        <v>180</v>
      </c>
      <c r="C43" s="622" t="s">
        <v>60</v>
      </c>
      <c r="D43" s="622" t="s">
        <v>23</v>
      </c>
      <c r="E43" s="623" t="s">
        <v>53</v>
      </c>
    </row>
    <row r="44" spans="1:5" ht="14.25" thickBot="1">
      <c r="A44" s="624">
        <v>43617</v>
      </c>
      <c r="B44" s="625" t="s">
        <v>766</v>
      </c>
      <c r="C44" s="625" t="s">
        <v>767</v>
      </c>
      <c r="D44" s="625" t="s">
        <v>768</v>
      </c>
      <c r="E44" s="626" t="s">
        <v>242</v>
      </c>
    </row>
    <row r="45" spans="1:5" ht="14.25" thickTop="1"/>
    <row r="46" spans="1:5" ht="25.5">
      <c r="A46" s="1558" t="s">
        <v>622</v>
      </c>
      <c r="B46" s="1558"/>
      <c r="C46" s="1558"/>
      <c r="D46" s="1558"/>
      <c r="E46" s="1558"/>
    </row>
    <row r="48" spans="1:5" ht="14.25" thickBot="1">
      <c r="A48" s="344" t="s">
        <v>792</v>
      </c>
    </row>
    <row r="49" spans="1:11" ht="15" thickTop="1" thickBot="1">
      <c r="A49" s="621" t="s">
        <v>0</v>
      </c>
      <c r="B49" s="622" t="s">
        <v>180</v>
      </c>
      <c r="C49" s="622" t="s">
        <v>60</v>
      </c>
      <c r="D49" s="622" t="s">
        <v>23</v>
      </c>
      <c r="E49" s="623" t="s">
        <v>53</v>
      </c>
    </row>
    <row r="50" spans="1:11" ht="14.25" thickBot="1">
      <c r="A50" s="624">
        <v>43703</v>
      </c>
      <c r="B50" s="625" t="s">
        <v>782</v>
      </c>
      <c r="C50" s="625" t="s">
        <v>783</v>
      </c>
      <c r="D50" s="625" t="s">
        <v>784</v>
      </c>
      <c r="E50" s="626" t="s">
        <v>242</v>
      </c>
    </row>
    <row r="51" spans="1:11" ht="14.25" thickTop="1"/>
    <row r="52" spans="1:11" ht="25.5">
      <c r="A52" s="1558" t="s">
        <v>622</v>
      </c>
      <c r="B52" s="1558"/>
      <c r="C52" s="1558"/>
      <c r="D52" s="1558"/>
      <c r="E52" s="1558"/>
    </row>
    <row r="54" spans="1:11" ht="14.25" thickBot="1">
      <c r="A54" s="344" t="s">
        <v>806</v>
      </c>
    </row>
    <row r="55" spans="1:11" ht="15" thickTop="1" thickBot="1">
      <c r="A55" s="621" t="s">
        <v>0</v>
      </c>
      <c r="B55" s="622" t="s">
        <v>180</v>
      </c>
      <c r="C55" s="622" t="s">
        <v>60</v>
      </c>
      <c r="D55" s="622" t="s">
        <v>23</v>
      </c>
      <c r="E55" s="623" t="s">
        <v>53</v>
      </c>
    </row>
    <row r="56" spans="1:11">
      <c r="A56" s="692">
        <v>43791</v>
      </c>
      <c r="B56" s="693" t="s">
        <v>807</v>
      </c>
      <c r="C56" s="693" t="s">
        <v>809</v>
      </c>
      <c r="D56" s="693" t="s">
        <v>810</v>
      </c>
      <c r="E56" s="694" t="s">
        <v>242</v>
      </c>
    </row>
    <row r="57" spans="1:11" ht="14.25" thickBot="1">
      <c r="A57" s="695">
        <v>43791</v>
      </c>
      <c r="B57" s="696" t="s">
        <v>808</v>
      </c>
      <c r="C57" s="696" t="s">
        <v>811</v>
      </c>
      <c r="D57" s="696" t="s">
        <v>812</v>
      </c>
      <c r="E57" s="697"/>
    </row>
    <row r="58" spans="1:11" ht="14.25" thickTop="1"/>
    <row r="59" spans="1:11" ht="25.5">
      <c r="A59" s="1558" t="s">
        <v>622</v>
      </c>
      <c r="B59" s="1558"/>
      <c r="C59" s="1558"/>
      <c r="D59" s="1558"/>
      <c r="E59" s="1558"/>
    </row>
    <row r="61" spans="1:11" ht="14.25" thickBot="1">
      <c r="A61" s="344" t="s">
        <v>861</v>
      </c>
    </row>
    <row r="62" spans="1:11" ht="15" thickTop="1" thickBot="1">
      <c r="A62" s="621" t="s">
        <v>0</v>
      </c>
      <c r="B62" s="622" t="s">
        <v>180</v>
      </c>
      <c r="C62" s="622" t="s">
        <v>60</v>
      </c>
      <c r="D62" s="622" t="s">
        <v>23</v>
      </c>
      <c r="E62" s="623" t="s">
        <v>53</v>
      </c>
    </row>
    <row r="63" spans="1:11">
      <c r="A63" s="692">
        <v>43874</v>
      </c>
      <c r="B63" s="693" t="s">
        <v>862</v>
      </c>
      <c r="C63" s="693" t="s">
        <v>863</v>
      </c>
      <c r="D63" s="693" t="s">
        <v>864</v>
      </c>
      <c r="E63" s="694" t="s">
        <v>865</v>
      </c>
      <c r="K63" s="344" t="s">
        <v>975</v>
      </c>
    </row>
    <row r="67" spans="1:5" ht="25.5">
      <c r="A67" s="1558" t="s">
        <v>622</v>
      </c>
      <c r="B67" s="1558"/>
      <c r="C67" s="1558"/>
      <c r="D67" s="1558"/>
      <c r="E67" s="1558"/>
    </row>
    <row r="69" spans="1:5" ht="14.25" thickBot="1">
      <c r="A69" s="344" t="s">
        <v>916</v>
      </c>
    </row>
    <row r="70" spans="1:5" ht="15" thickTop="1" thickBot="1">
      <c r="A70" s="621" t="s">
        <v>0</v>
      </c>
      <c r="B70" s="622" t="s">
        <v>180</v>
      </c>
      <c r="C70" s="622" t="s">
        <v>60</v>
      </c>
      <c r="D70" s="622" t="s">
        <v>23</v>
      </c>
      <c r="E70" s="623" t="s">
        <v>53</v>
      </c>
    </row>
    <row r="71" spans="1:5" ht="14.25" thickBot="1">
      <c r="A71" s="749">
        <v>44069</v>
      </c>
      <c r="B71" s="750" t="s">
        <v>917</v>
      </c>
      <c r="C71" s="750" t="s">
        <v>918</v>
      </c>
      <c r="D71" s="750" t="s">
        <v>919</v>
      </c>
      <c r="E71" s="751" t="s">
        <v>865</v>
      </c>
    </row>
    <row r="72" spans="1:5">
      <c r="A72" s="749">
        <v>44089</v>
      </c>
      <c r="B72" s="750" t="s">
        <v>927</v>
      </c>
      <c r="C72" s="750" t="s">
        <v>928</v>
      </c>
      <c r="D72" s="750" t="s">
        <v>929</v>
      </c>
      <c r="E72" s="751" t="s">
        <v>930</v>
      </c>
    </row>
    <row r="74" spans="1:5" ht="25.5">
      <c r="A74" s="1558" t="s">
        <v>938</v>
      </c>
      <c r="B74" s="1558"/>
      <c r="C74" s="1558"/>
      <c r="D74" s="1558"/>
      <c r="E74" s="1558"/>
    </row>
    <row r="76" spans="1:5" ht="14.25" thickBot="1">
      <c r="A76" s="344" t="s">
        <v>939</v>
      </c>
    </row>
    <row r="77" spans="1:5" ht="15" thickTop="1" thickBot="1">
      <c r="A77" s="621" t="s">
        <v>0</v>
      </c>
      <c r="B77" s="622" t="s">
        <v>180</v>
      </c>
      <c r="C77" s="622" t="s">
        <v>60</v>
      </c>
      <c r="D77" s="622" t="s">
        <v>23</v>
      </c>
      <c r="E77" s="623" t="s">
        <v>53</v>
      </c>
    </row>
    <row r="78" spans="1:5">
      <c r="A78" s="749">
        <v>44089</v>
      </c>
      <c r="B78" s="750" t="s">
        <v>940</v>
      </c>
      <c r="C78" s="750" t="s">
        <v>928</v>
      </c>
      <c r="D78" s="750" t="s">
        <v>929</v>
      </c>
      <c r="E78" s="751" t="s">
        <v>930</v>
      </c>
    </row>
    <row r="80" spans="1:5" ht="25.5">
      <c r="A80" s="1558" t="s">
        <v>622</v>
      </c>
      <c r="B80" s="1558"/>
      <c r="C80" s="1558"/>
      <c r="D80" s="1558"/>
      <c r="E80" s="1558"/>
    </row>
    <row r="81" spans="1:6" ht="14.25" thickBot="1">
      <c r="A81" s="344" t="s">
        <v>941</v>
      </c>
    </row>
    <row r="82" spans="1:6" ht="15" thickTop="1" thickBot="1">
      <c r="A82" s="621" t="s">
        <v>0</v>
      </c>
      <c r="B82" s="622" t="s">
        <v>180</v>
      </c>
      <c r="C82" s="622" t="s">
        <v>60</v>
      </c>
      <c r="D82" s="622" t="s">
        <v>23</v>
      </c>
      <c r="E82" s="623" t="s">
        <v>53</v>
      </c>
    </row>
    <row r="83" spans="1:6">
      <c r="A83" s="749">
        <v>44165</v>
      </c>
      <c r="B83" s="750" t="s">
        <v>942</v>
      </c>
      <c r="C83" s="750" t="s">
        <v>943</v>
      </c>
      <c r="D83" s="750" t="s">
        <v>944</v>
      </c>
      <c r="E83" s="751" t="s">
        <v>930</v>
      </c>
    </row>
    <row r="87" spans="1:6" ht="25.5">
      <c r="A87" s="1558" t="s">
        <v>622</v>
      </c>
      <c r="B87" s="1558"/>
      <c r="C87" s="1558"/>
      <c r="D87" s="1558"/>
      <c r="E87" s="1558"/>
    </row>
    <row r="88" spans="1:6" ht="14.25" thickBot="1">
      <c r="A88" s="344" t="s">
        <v>977</v>
      </c>
    </row>
    <row r="89" spans="1:6" ht="15" thickTop="1" thickBot="1">
      <c r="A89" s="621" t="s">
        <v>0</v>
      </c>
      <c r="B89" s="622" t="s">
        <v>180</v>
      </c>
      <c r="C89" s="622" t="s">
        <v>60</v>
      </c>
      <c r="D89" s="622" t="s">
        <v>23</v>
      </c>
      <c r="E89" s="623" t="s">
        <v>53</v>
      </c>
    </row>
    <row r="90" spans="1:6">
      <c r="A90" s="749">
        <v>44364</v>
      </c>
      <c r="B90" s="750" t="s">
        <v>782</v>
      </c>
      <c r="C90" s="750" t="s">
        <v>979</v>
      </c>
      <c r="D90" s="750" t="s">
        <v>980</v>
      </c>
      <c r="E90" s="751" t="s">
        <v>978</v>
      </c>
      <c r="F90" s="344" t="s">
        <v>981</v>
      </c>
    </row>
    <row r="92" spans="1:6" ht="25.5">
      <c r="A92" s="1558" t="s">
        <v>622</v>
      </c>
      <c r="B92" s="1558"/>
      <c r="C92" s="1558"/>
      <c r="D92" s="1558"/>
      <c r="E92" s="1558"/>
    </row>
    <row r="93" spans="1:6" ht="14.25" thickBot="1">
      <c r="A93" s="344" t="s">
        <v>982</v>
      </c>
    </row>
    <row r="94" spans="1:6" ht="15" thickTop="1" thickBot="1">
      <c r="A94" s="621" t="s">
        <v>0</v>
      </c>
      <c r="B94" s="622" t="s">
        <v>180</v>
      </c>
      <c r="C94" s="622" t="s">
        <v>60</v>
      </c>
      <c r="D94" s="622" t="s">
        <v>23</v>
      </c>
      <c r="E94" s="623" t="s">
        <v>53</v>
      </c>
    </row>
    <row r="95" spans="1:6">
      <c r="A95" s="749">
        <v>44368</v>
      </c>
      <c r="B95" s="750" t="s">
        <v>983</v>
      </c>
      <c r="C95" s="750" t="s">
        <v>984</v>
      </c>
      <c r="D95" s="750" t="s">
        <v>985</v>
      </c>
      <c r="E95" s="751" t="s">
        <v>986</v>
      </c>
      <c r="F95" s="344" t="s">
        <v>707</v>
      </c>
    </row>
    <row r="97" spans="1:5" ht="25.5">
      <c r="A97" s="1558" t="s">
        <v>622</v>
      </c>
      <c r="B97" s="1558"/>
      <c r="C97" s="1558"/>
      <c r="D97" s="1558"/>
      <c r="E97" s="1558"/>
    </row>
    <row r="98" spans="1:5" ht="14.25" thickBot="1">
      <c r="A98" s="344" t="s">
        <v>989</v>
      </c>
    </row>
    <row r="99" spans="1:5" ht="15" thickTop="1" thickBot="1">
      <c r="A99" s="763" t="s">
        <v>0</v>
      </c>
      <c r="B99" s="764" t="s">
        <v>180</v>
      </c>
      <c r="C99" s="764" t="s">
        <v>60</v>
      </c>
      <c r="D99" s="764" t="s">
        <v>23</v>
      </c>
      <c r="E99" s="765" t="s">
        <v>53</v>
      </c>
    </row>
    <row r="100" spans="1:5">
      <c r="A100" s="766">
        <v>44426</v>
      </c>
      <c r="B100" s="767" t="s">
        <v>990</v>
      </c>
      <c r="C100" s="767" t="s">
        <v>992</v>
      </c>
      <c r="D100" s="767" t="s">
        <v>985</v>
      </c>
      <c r="E100" s="768" t="s">
        <v>986</v>
      </c>
    </row>
    <row r="101" spans="1:5" ht="14.25" thickBot="1">
      <c r="A101" s="769">
        <v>44426</v>
      </c>
      <c r="B101" s="770" t="s">
        <v>991</v>
      </c>
      <c r="C101" s="770"/>
      <c r="D101" s="770"/>
      <c r="E101" s="771" t="s">
        <v>986</v>
      </c>
    </row>
    <row r="102" spans="1:5" ht="14.25" thickTop="1">
      <c r="A102" s="772"/>
      <c r="B102" s="772"/>
      <c r="C102" s="772"/>
      <c r="D102" s="772"/>
      <c r="E102" s="772"/>
    </row>
    <row r="103" spans="1:5" ht="25.5">
      <c r="A103" s="1558" t="s">
        <v>622</v>
      </c>
      <c r="B103" s="1558"/>
      <c r="C103" s="1558"/>
      <c r="D103" s="1558"/>
      <c r="E103" s="1558"/>
    </row>
    <row r="104" spans="1:5" ht="14.25" thickBot="1">
      <c r="A104" s="344" t="s">
        <v>1003</v>
      </c>
    </row>
    <row r="105" spans="1:5" ht="15" thickTop="1" thickBot="1">
      <c r="A105" s="763" t="s">
        <v>0</v>
      </c>
      <c r="B105" s="764" t="s">
        <v>180</v>
      </c>
      <c r="C105" s="764" t="s">
        <v>60</v>
      </c>
      <c r="D105" s="764" t="s">
        <v>23</v>
      </c>
      <c r="E105" s="765" t="s">
        <v>53</v>
      </c>
    </row>
    <row r="106" spans="1:5">
      <c r="A106" s="766">
        <v>44466</v>
      </c>
      <c r="B106" s="767" t="s">
        <v>995</v>
      </c>
      <c r="C106" s="767" t="s">
        <v>997</v>
      </c>
      <c r="D106" s="767" t="s">
        <v>998</v>
      </c>
      <c r="E106" s="768" t="s">
        <v>999</v>
      </c>
    </row>
    <row r="107" spans="1:5">
      <c r="A107" s="773" t="s">
        <v>707</v>
      </c>
      <c r="B107" s="774" t="s">
        <v>996</v>
      </c>
      <c r="C107" s="774"/>
      <c r="D107" s="774"/>
      <c r="E107" s="775" t="s">
        <v>986</v>
      </c>
    </row>
    <row r="108" spans="1:5" ht="14.25" thickBot="1">
      <c r="A108" s="769">
        <v>44467</v>
      </c>
      <c r="B108" s="770" t="s">
        <v>1000</v>
      </c>
      <c r="C108" s="770"/>
      <c r="D108" s="770"/>
      <c r="E108" s="771" t="s">
        <v>986</v>
      </c>
    </row>
    <row r="109" spans="1:5" ht="14.25" thickTop="1"/>
    <row r="110" spans="1:5" ht="25.5">
      <c r="A110" s="1558" t="s">
        <v>622</v>
      </c>
      <c r="B110" s="1558"/>
      <c r="C110" s="1558"/>
      <c r="D110" s="1558"/>
      <c r="E110" s="1558"/>
    </row>
    <row r="111" spans="1:5" ht="14.25" thickBot="1">
      <c r="A111" s="344" t="s">
        <v>1003</v>
      </c>
    </row>
    <row r="112" spans="1:5" ht="15" thickTop="1" thickBot="1">
      <c r="A112" s="763" t="s">
        <v>0</v>
      </c>
      <c r="B112" s="764" t="s">
        <v>180</v>
      </c>
      <c r="C112" s="764" t="s">
        <v>60</v>
      </c>
      <c r="D112" s="764" t="s">
        <v>23</v>
      </c>
      <c r="E112" s="765" t="s">
        <v>53</v>
      </c>
    </row>
    <row r="113" spans="1:5">
      <c r="A113" s="766">
        <v>44466</v>
      </c>
      <c r="B113" s="767" t="s">
        <v>995</v>
      </c>
      <c r="C113" s="767" t="s">
        <v>997</v>
      </c>
      <c r="D113" s="767" t="s">
        <v>998</v>
      </c>
      <c r="E113" s="768" t="s">
        <v>999</v>
      </c>
    </row>
    <row r="114" spans="1:5">
      <c r="A114" s="773" t="s">
        <v>707</v>
      </c>
      <c r="B114" s="774" t="s">
        <v>996</v>
      </c>
      <c r="C114" s="774"/>
      <c r="D114" s="774"/>
      <c r="E114" s="775" t="s">
        <v>986</v>
      </c>
    </row>
    <row r="115" spans="1:5" ht="14.25" thickBot="1">
      <c r="A115" s="769">
        <v>44467</v>
      </c>
      <c r="B115" s="770" t="s">
        <v>1000</v>
      </c>
      <c r="C115" s="770"/>
      <c r="D115" s="770"/>
      <c r="E115" s="771" t="s">
        <v>986</v>
      </c>
    </row>
    <row r="116" spans="1:5" ht="14.25" thickTop="1"/>
    <row r="117" spans="1:5" ht="25.5">
      <c r="A117" s="1558" t="s">
        <v>622</v>
      </c>
      <c r="B117" s="1558"/>
      <c r="C117" s="1558"/>
      <c r="D117" s="1558"/>
      <c r="E117" s="1558"/>
    </row>
    <row r="118" spans="1:5" ht="14.25" thickBot="1">
      <c r="A118" s="344" t="s">
        <v>1007</v>
      </c>
    </row>
    <row r="119" spans="1:5" ht="15" thickTop="1" thickBot="1">
      <c r="A119" s="763" t="s">
        <v>0</v>
      </c>
      <c r="B119" s="764" t="s">
        <v>180</v>
      </c>
      <c r="C119" s="764" t="s">
        <v>60</v>
      </c>
      <c r="D119" s="764" t="s">
        <v>23</v>
      </c>
      <c r="E119" s="765" t="s">
        <v>53</v>
      </c>
    </row>
    <row r="120" spans="1:5" ht="14.25" thickBot="1">
      <c r="A120" s="777">
        <v>44895</v>
      </c>
      <c r="B120" s="778" t="s">
        <v>1008</v>
      </c>
      <c r="C120" s="778" t="s">
        <v>1009</v>
      </c>
      <c r="D120" s="778" t="s">
        <v>1010</v>
      </c>
      <c r="E120" s="779" t="s">
        <v>865</v>
      </c>
    </row>
    <row r="121" spans="1:5" ht="14.25" thickTop="1"/>
    <row r="123" spans="1:5" ht="25.5">
      <c r="A123" s="1558" t="s">
        <v>622</v>
      </c>
      <c r="B123" s="1558"/>
      <c r="C123" s="1558"/>
      <c r="D123" s="1558"/>
      <c r="E123" s="1558"/>
    </row>
    <row r="124" spans="1:5" ht="14.25" thickBot="1">
      <c r="A124" s="344" t="s">
        <v>1017</v>
      </c>
    </row>
    <row r="125" spans="1:5" ht="15" thickTop="1" thickBot="1">
      <c r="A125" s="763" t="s">
        <v>0</v>
      </c>
      <c r="B125" s="764" t="s">
        <v>180</v>
      </c>
      <c r="C125" s="764" t="s">
        <v>60</v>
      </c>
      <c r="D125" s="764" t="s">
        <v>23</v>
      </c>
      <c r="E125" s="765" t="s">
        <v>53</v>
      </c>
    </row>
    <row r="126" spans="1:5" ht="14.25" thickBot="1">
      <c r="A126" s="777">
        <v>44602</v>
      </c>
      <c r="B126" s="778" t="s">
        <v>1018</v>
      </c>
      <c r="C126" s="778" t="s">
        <v>1019</v>
      </c>
      <c r="D126" s="778" t="s">
        <v>1020</v>
      </c>
      <c r="E126" s="779" t="s">
        <v>1021</v>
      </c>
    </row>
    <row r="127" spans="1:5" ht="15" thickTop="1" thickBot="1">
      <c r="A127" s="777">
        <v>44602</v>
      </c>
      <c r="B127" s="778" t="s">
        <v>1022</v>
      </c>
      <c r="C127" s="778" t="s">
        <v>863</v>
      </c>
      <c r="D127" s="778" t="s">
        <v>864</v>
      </c>
      <c r="E127" s="779" t="s">
        <v>1021</v>
      </c>
    </row>
    <row r="128" spans="1:5" ht="14.25" thickTop="1"/>
  </sheetData>
  <mergeCells count="19">
    <mergeCell ref="A1:E1"/>
    <mergeCell ref="A9:E9"/>
    <mergeCell ref="A16:E16"/>
    <mergeCell ref="A25:E25"/>
    <mergeCell ref="A32:E32"/>
    <mergeCell ref="A97:E97"/>
    <mergeCell ref="A92:E92"/>
    <mergeCell ref="A87:E87"/>
    <mergeCell ref="A123:E123"/>
    <mergeCell ref="A40:E40"/>
    <mergeCell ref="A74:E74"/>
    <mergeCell ref="A67:E67"/>
    <mergeCell ref="A59:E59"/>
    <mergeCell ref="A52:E52"/>
    <mergeCell ref="A46:E46"/>
    <mergeCell ref="A117:E117"/>
    <mergeCell ref="A80:E80"/>
    <mergeCell ref="A110:E110"/>
    <mergeCell ref="A103:E103"/>
  </mergeCells>
  <phoneticPr fontId="118" type="noConversion"/>
  <pageMargins left="0.40000000596046448" right="0.43000000715255737" top="0.75" bottom="0.75" header="0.30000001192092896" footer="0.30000001192092896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FF0000"/>
  </sheetPr>
  <dimension ref="A1:J27"/>
  <sheetViews>
    <sheetView zoomScale="110" zoomScaleNormal="110" zoomScaleSheetLayoutView="100" workbookViewId="0">
      <selection activeCell="N44" sqref="N44"/>
    </sheetView>
  </sheetViews>
  <sheetFormatPr defaultColWidth="11.77734375" defaultRowHeight="13.5"/>
  <cols>
    <col min="1" max="1" width="7.21875" style="223" customWidth="1"/>
    <col min="2" max="2" width="11.44140625" style="223" customWidth="1"/>
    <col min="3" max="4" width="13.6640625" style="223" customWidth="1"/>
    <col min="5" max="5" width="11.88671875" style="223" customWidth="1"/>
    <col min="6" max="6" width="13.88671875" style="223" customWidth="1"/>
    <col min="7" max="8" width="11.77734375" style="223"/>
    <col min="9" max="9" width="11.77734375" style="224"/>
    <col min="10" max="10" width="11.77734375" style="225"/>
    <col min="11" max="16384" width="11.77734375" style="223"/>
  </cols>
  <sheetData>
    <row r="1" spans="1:7" ht="59.45" customHeight="1">
      <c r="A1" s="223" t="s">
        <v>25</v>
      </c>
    </row>
    <row r="2" spans="1:7" ht="59.25" customHeight="1">
      <c r="A2" s="1559" t="s">
        <v>392</v>
      </c>
      <c r="B2" s="1559"/>
      <c r="C2" s="1559"/>
      <c r="D2" s="1559"/>
      <c r="E2" s="1559"/>
      <c r="F2" s="1559"/>
      <c r="G2" s="1559"/>
    </row>
    <row r="3" spans="1:7" ht="53.45" customHeight="1">
      <c r="A3" s="1576" t="s">
        <v>222</v>
      </c>
      <c r="B3" s="1576"/>
      <c r="C3" s="1576"/>
      <c r="D3" s="1576"/>
      <c r="E3" s="1576"/>
      <c r="F3" s="1576"/>
      <c r="G3" s="1576"/>
    </row>
    <row r="4" spans="1:7" ht="28.5" customHeight="1">
      <c r="A4" s="226" t="s">
        <v>197</v>
      </c>
      <c r="B4" s="226"/>
      <c r="C4" s="227"/>
      <c r="D4" s="1572" t="s">
        <v>139</v>
      </c>
      <c r="E4" s="1572"/>
      <c r="F4" s="1572"/>
      <c r="G4" s="1572"/>
    </row>
    <row r="5" spans="1:7" ht="27.75" customHeight="1">
      <c r="A5" s="1580" t="s">
        <v>301</v>
      </c>
      <c r="B5" s="1580"/>
      <c r="C5" s="228" t="s">
        <v>147</v>
      </c>
      <c r="D5" s="228" t="s">
        <v>67</v>
      </c>
      <c r="E5" s="228" t="s">
        <v>582</v>
      </c>
      <c r="F5" s="229" t="s">
        <v>521</v>
      </c>
      <c r="G5" s="229" t="s">
        <v>7</v>
      </c>
    </row>
    <row r="6" spans="1:7" ht="24" customHeight="1">
      <c r="A6" s="1581" t="s">
        <v>585</v>
      </c>
      <c r="B6" s="230" t="s">
        <v>298</v>
      </c>
      <c r="C6" s="231">
        <v>18845710</v>
      </c>
      <c r="D6" s="231">
        <v>18760220</v>
      </c>
      <c r="E6" s="231">
        <f t="shared" ref="E6:E23" si="0">D6-C6</f>
        <v>-85490</v>
      </c>
      <c r="F6" s="237" t="s">
        <v>409</v>
      </c>
      <c r="G6" s="235" t="s">
        <v>537</v>
      </c>
    </row>
    <row r="7" spans="1:7" ht="24" customHeight="1">
      <c r="A7" s="1581"/>
      <c r="B7" s="232" t="s">
        <v>359</v>
      </c>
      <c r="C7" s="233">
        <v>3720010</v>
      </c>
      <c r="D7" s="233">
        <v>3668690</v>
      </c>
      <c r="E7" s="231">
        <f t="shared" si="0"/>
        <v>-51320</v>
      </c>
      <c r="F7" s="238" t="s">
        <v>77</v>
      </c>
      <c r="G7" s="236" t="s">
        <v>643</v>
      </c>
    </row>
    <row r="8" spans="1:7" ht="24" customHeight="1">
      <c r="A8" s="1582"/>
      <c r="B8" s="239" t="s">
        <v>528</v>
      </c>
      <c r="C8" s="233">
        <v>1821130</v>
      </c>
      <c r="D8" s="233">
        <v>1821120</v>
      </c>
      <c r="E8" s="231">
        <f t="shared" si="0"/>
        <v>-10</v>
      </c>
      <c r="F8" s="237" t="s">
        <v>224</v>
      </c>
      <c r="G8" s="235" t="s">
        <v>480</v>
      </c>
    </row>
    <row r="9" spans="1:7" ht="24" customHeight="1">
      <c r="A9" s="1565" t="s">
        <v>120</v>
      </c>
      <c r="B9" s="240" t="s">
        <v>115</v>
      </c>
      <c r="C9" s="233">
        <v>2410020</v>
      </c>
      <c r="D9" s="233">
        <v>2104880</v>
      </c>
      <c r="E9" s="231">
        <f t="shared" si="0"/>
        <v>-305140</v>
      </c>
      <c r="F9" s="237" t="s">
        <v>138</v>
      </c>
      <c r="G9" s="235" t="s">
        <v>228</v>
      </c>
    </row>
    <row r="10" spans="1:7" ht="24" customHeight="1">
      <c r="A10" s="1566"/>
      <c r="B10" s="234" t="s">
        <v>154</v>
      </c>
      <c r="C10" s="233">
        <v>872650</v>
      </c>
      <c r="D10" s="233">
        <v>853180</v>
      </c>
      <c r="E10" s="231">
        <f t="shared" si="0"/>
        <v>-19470</v>
      </c>
      <c r="F10" s="237" t="s">
        <v>393</v>
      </c>
      <c r="G10" s="235" t="s">
        <v>480</v>
      </c>
    </row>
    <row r="11" spans="1:7" ht="30" customHeight="1">
      <c r="A11" s="1566"/>
      <c r="B11" s="234" t="s">
        <v>547</v>
      </c>
      <c r="C11" s="233">
        <v>713520</v>
      </c>
      <c r="D11" s="233">
        <v>696590</v>
      </c>
      <c r="E11" s="231">
        <f t="shared" si="0"/>
        <v>-16930</v>
      </c>
      <c r="F11" s="237" t="s">
        <v>611</v>
      </c>
      <c r="G11" s="235" t="s">
        <v>480</v>
      </c>
    </row>
    <row r="12" spans="1:7" ht="24" customHeight="1">
      <c r="A12" s="1567"/>
      <c r="B12" s="234" t="s">
        <v>365</v>
      </c>
      <c r="C12" s="233">
        <v>963130</v>
      </c>
      <c r="D12" s="233">
        <v>597080</v>
      </c>
      <c r="E12" s="231">
        <f t="shared" si="0"/>
        <v>-366050</v>
      </c>
      <c r="F12" s="237" t="s">
        <v>330</v>
      </c>
      <c r="G12" s="235" t="s">
        <v>347</v>
      </c>
    </row>
    <row r="13" spans="1:7" ht="21.75" customHeight="1">
      <c r="A13" s="1578" t="s">
        <v>17</v>
      </c>
      <c r="B13" s="1579"/>
      <c r="C13" s="233">
        <f>SUM(C6:C12)</f>
        <v>29346170</v>
      </c>
      <c r="D13" s="233">
        <f>SUM(D6:D12)</f>
        <v>28501760</v>
      </c>
      <c r="E13" s="231">
        <f>D13-C13</f>
        <v>-844410</v>
      </c>
      <c r="F13" s="1570"/>
      <c r="G13" s="1571"/>
    </row>
    <row r="14" spans="1:7" ht="21.75" customHeight="1">
      <c r="A14" s="1564" t="s">
        <v>227</v>
      </c>
      <c r="B14" s="1564"/>
      <c r="C14" s="233">
        <v>35000</v>
      </c>
      <c r="D14" s="233">
        <v>30000</v>
      </c>
      <c r="E14" s="233">
        <f t="shared" si="0"/>
        <v>-5000</v>
      </c>
      <c r="F14" s="1569" t="s">
        <v>411</v>
      </c>
      <c r="G14" s="1569"/>
    </row>
    <row r="15" spans="1:7" ht="21.75" customHeight="1">
      <c r="A15" s="1564" t="s">
        <v>669</v>
      </c>
      <c r="B15" s="1564"/>
      <c r="C15" s="233">
        <v>140100</v>
      </c>
      <c r="D15" s="233">
        <v>130010</v>
      </c>
      <c r="E15" s="233">
        <f t="shared" si="0"/>
        <v>-10090</v>
      </c>
      <c r="F15" s="1571" t="s">
        <v>445</v>
      </c>
      <c r="G15" s="1571"/>
    </row>
    <row r="16" spans="1:7" ht="21.75" customHeight="1">
      <c r="A16" s="1564" t="s">
        <v>624</v>
      </c>
      <c r="B16" s="1564"/>
      <c r="C16" s="233">
        <v>5120</v>
      </c>
      <c r="D16" s="233">
        <v>104690</v>
      </c>
      <c r="E16" s="233">
        <f t="shared" si="0"/>
        <v>99570</v>
      </c>
      <c r="F16" s="1571" t="s">
        <v>675</v>
      </c>
      <c r="G16" s="1571"/>
    </row>
    <row r="17" spans="1:7" ht="21.75" customHeight="1">
      <c r="A17" s="1564" t="s">
        <v>304</v>
      </c>
      <c r="B17" s="1564"/>
      <c r="C17" s="233">
        <v>681200</v>
      </c>
      <c r="D17" s="233">
        <v>655200</v>
      </c>
      <c r="E17" s="233">
        <f t="shared" si="0"/>
        <v>-26000</v>
      </c>
      <c r="F17" s="1568" t="s">
        <v>460</v>
      </c>
      <c r="G17" s="1568"/>
    </row>
    <row r="18" spans="1:7" ht="21.75" customHeight="1">
      <c r="A18" s="1564" t="s">
        <v>123</v>
      </c>
      <c r="B18" s="1564"/>
      <c r="C18" s="233">
        <v>0</v>
      </c>
      <c r="D18" s="233">
        <v>0</v>
      </c>
      <c r="E18" s="233">
        <f t="shared" si="0"/>
        <v>0</v>
      </c>
      <c r="F18" s="1568" t="s">
        <v>485</v>
      </c>
      <c r="G18" s="1568"/>
    </row>
    <row r="19" spans="1:7" ht="33" customHeight="1">
      <c r="A19" s="1577" t="s">
        <v>634</v>
      </c>
      <c r="B19" s="1577"/>
      <c r="C19" s="233">
        <v>209905</v>
      </c>
      <c r="D19" s="233">
        <v>212405</v>
      </c>
      <c r="E19" s="233">
        <f t="shared" si="0"/>
        <v>2500</v>
      </c>
      <c r="F19" s="1574" t="s">
        <v>261</v>
      </c>
      <c r="G19" s="1574"/>
    </row>
    <row r="20" spans="1:7" ht="21.75" customHeight="1">
      <c r="A20" s="1564" t="s">
        <v>310</v>
      </c>
      <c r="B20" s="1564"/>
      <c r="C20" s="233">
        <v>7320</v>
      </c>
      <c r="D20" s="233">
        <v>160560</v>
      </c>
      <c r="E20" s="233">
        <f t="shared" si="0"/>
        <v>153240</v>
      </c>
      <c r="F20" s="1574" t="s">
        <v>337</v>
      </c>
      <c r="G20" s="1574"/>
    </row>
    <row r="21" spans="1:7" ht="21.75" customHeight="1">
      <c r="A21" s="1564" t="s">
        <v>619</v>
      </c>
      <c r="B21" s="1564"/>
      <c r="C21" s="233">
        <v>140400</v>
      </c>
      <c r="D21" s="233">
        <v>91100</v>
      </c>
      <c r="E21" s="233">
        <f t="shared" si="0"/>
        <v>-49300</v>
      </c>
      <c r="F21" s="1568" t="s">
        <v>214</v>
      </c>
      <c r="G21" s="1568"/>
    </row>
    <row r="22" spans="1:7" ht="21.75" customHeight="1">
      <c r="A22" s="1560" t="s">
        <v>494</v>
      </c>
      <c r="B22" s="1561"/>
      <c r="C22" s="233">
        <v>2000</v>
      </c>
      <c r="D22" s="233">
        <v>83500</v>
      </c>
      <c r="E22" s="233">
        <f t="shared" si="0"/>
        <v>81500</v>
      </c>
      <c r="F22" s="1562" t="s">
        <v>111</v>
      </c>
      <c r="G22" s="1563"/>
    </row>
    <row r="23" spans="1:7" ht="21.75" customHeight="1">
      <c r="A23" s="1564" t="s">
        <v>346</v>
      </c>
      <c r="B23" s="1564"/>
      <c r="C23" s="233">
        <v>226690</v>
      </c>
      <c r="D23" s="233">
        <v>226690</v>
      </c>
      <c r="E23" s="233">
        <f t="shared" si="0"/>
        <v>0</v>
      </c>
      <c r="F23" s="1568" t="s">
        <v>480</v>
      </c>
      <c r="G23" s="1568"/>
    </row>
    <row r="24" spans="1:7" ht="21.75" customHeight="1">
      <c r="A24" s="1564" t="s">
        <v>51</v>
      </c>
      <c r="B24" s="1564"/>
      <c r="C24" s="233">
        <v>275000</v>
      </c>
      <c r="D24" s="233">
        <v>275000</v>
      </c>
      <c r="E24" s="233">
        <f>D24-C24</f>
        <v>0</v>
      </c>
      <c r="F24" s="1568" t="s">
        <v>410</v>
      </c>
      <c r="G24" s="1568"/>
    </row>
    <row r="25" spans="1:7" ht="33" customHeight="1">
      <c r="A25" s="1564" t="s">
        <v>677</v>
      </c>
      <c r="B25" s="1564"/>
      <c r="C25" s="233">
        <f>C13+C14+C15+C16+C17+C18+C19+C20+C21+C22+C23+C24</f>
        <v>31068905</v>
      </c>
      <c r="D25" s="233">
        <f>D13+D14+D15+D16+D17+D18+D19+D20+D21+D22+D23+D24</f>
        <v>30470915</v>
      </c>
      <c r="E25" s="233">
        <f>E13+E14+E15+E16+E17+E18+E19+E20+E21+E22+E23+E24</f>
        <v>-597990</v>
      </c>
      <c r="F25" s="1575">
        <f>D25-C25</f>
        <v>-597990</v>
      </c>
      <c r="G25" s="1575"/>
    </row>
    <row r="27" spans="1:7">
      <c r="F27" s="1573" t="s">
        <v>13</v>
      </c>
      <c r="G27" s="1573"/>
    </row>
  </sheetData>
  <mergeCells count="33">
    <mergeCell ref="A18:B18"/>
    <mergeCell ref="A24:B24"/>
    <mergeCell ref="F15:G15"/>
    <mergeCell ref="A16:B16"/>
    <mergeCell ref="A3:G3"/>
    <mergeCell ref="A19:B19"/>
    <mergeCell ref="F19:G19"/>
    <mergeCell ref="A13:B13"/>
    <mergeCell ref="A5:B5"/>
    <mergeCell ref="A6:A8"/>
    <mergeCell ref="F27:G27"/>
    <mergeCell ref="F24:G24"/>
    <mergeCell ref="F23:G23"/>
    <mergeCell ref="F20:G20"/>
    <mergeCell ref="A25:B25"/>
    <mergeCell ref="F25:G25"/>
    <mergeCell ref="A23:B23"/>
    <mergeCell ref="A2:G2"/>
    <mergeCell ref="A22:B22"/>
    <mergeCell ref="F22:G22"/>
    <mergeCell ref="A14:B14"/>
    <mergeCell ref="A9:A12"/>
    <mergeCell ref="F17:G17"/>
    <mergeCell ref="F14:G14"/>
    <mergeCell ref="F18:G18"/>
    <mergeCell ref="F13:G13"/>
    <mergeCell ref="F16:G16"/>
    <mergeCell ref="A20:B20"/>
    <mergeCell ref="A21:B21"/>
    <mergeCell ref="F21:G21"/>
    <mergeCell ref="A15:B15"/>
    <mergeCell ref="A17:B17"/>
    <mergeCell ref="D4:G4"/>
  </mergeCells>
  <phoneticPr fontId="118" type="noConversion"/>
  <printOptions horizontalCentered="1" verticalCentered="1"/>
  <pageMargins left="0.19666667282581329" right="0.19666667282581329" top="0.23597222566604614" bottom="0.23597222566604614" header="0.31486111879348755" footer="0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AH186"/>
  <sheetViews>
    <sheetView zoomScaleNormal="100" zoomScaleSheetLayoutView="75" workbookViewId="0">
      <selection activeCell="E12" sqref="E12"/>
    </sheetView>
  </sheetViews>
  <sheetFormatPr defaultColWidth="8.77734375" defaultRowHeight="12"/>
  <cols>
    <col min="1" max="1" width="11.77734375" style="535" customWidth="1"/>
    <col min="2" max="4" width="16.88671875" style="535" customWidth="1"/>
    <col min="5" max="5" width="18.88671875" style="535" customWidth="1"/>
    <col min="6" max="7" width="3.109375" style="535" customWidth="1"/>
    <col min="8" max="8" width="10.44140625" style="535" customWidth="1"/>
    <col min="9" max="9" width="5.33203125" style="535" customWidth="1"/>
    <col min="10" max="10" width="11.33203125" style="534" customWidth="1"/>
    <col min="11" max="12" width="2.77734375" style="535" customWidth="1"/>
    <col min="13" max="13" width="2.88671875" style="535" customWidth="1"/>
    <col min="14" max="14" width="9.6640625" style="535" customWidth="1"/>
    <col min="15" max="15" width="10.109375" style="535" customWidth="1"/>
    <col min="16" max="16384" width="8.77734375" style="535"/>
  </cols>
  <sheetData>
    <row r="1" spans="1:15" ht="50.45" customHeight="1">
      <c r="A1" s="1583" t="s">
        <v>140</v>
      </c>
      <c r="B1" s="1583"/>
      <c r="C1" s="1583"/>
      <c r="D1" s="1583"/>
      <c r="E1" s="1583"/>
      <c r="F1" s="547"/>
      <c r="G1" s="547"/>
      <c r="H1" s="547"/>
      <c r="I1" s="547"/>
      <c r="J1" s="549"/>
      <c r="K1" s="547"/>
      <c r="L1" s="547"/>
      <c r="M1" s="547"/>
      <c r="N1" s="547"/>
      <c r="O1" s="547"/>
    </row>
    <row r="2" spans="1:15">
      <c r="A2" s="547"/>
      <c r="B2" s="547"/>
      <c r="C2" s="547"/>
      <c r="D2" s="547"/>
      <c r="E2" s="547"/>
      <c r="F2" s="547"/>
      <c r="G2" s="547"/>
      <c r="H2" s="547"/>
      <c r="I2" s="547"/>
      <c r="J2" s="549"/>
      <c r="K2" s="547"/>
      <c r="L2" s="547"/>
      <c r="M2" s="547"/>
      <c r="N2" s="547"/>
      <c r="O2" s="547"/>
    </row>
    <row r="3" spans="1:15" ht="23.45" customHeight="1">
      <c r="A3" s="1591" t="s">
        <v>499</v>
      </c>
      <c r="B3" s="1593" t="s">
        <v>190</v>
      </c>
      <c r="C3" s="1593"/>
      <c r="D3" s="1584">
        <v>43018</v>
      </c>
      <c r="E3" s="1585"/>
      <c r="F3" s="547"/>
      <c r="G3" s="547"/>
      <c r="H3" s="547"/>
      <c r="I3" s="547"/>
      <c r="J3" s="549"/>
      <c r="K3" s="547"/>
      <c r="L3" s="547"/>
      <c r="M3" s="547"/>
      <c r="N3" s="547"/>
      <c r="O3" s="547"/>
    </row>
    <row r="4" spans="1:15" ht="23.45" customHeight="1">
      <c r="A4" s="1592"/>
      <c r="B4" s="600" t="s">
        <v>16</v>
      </c>
      <c r="C4" s="600" t="s">
        <v>44</v>
      </c>
      <c r="D4" s="600" t="s">
        <v>16</v>
      </c>
      <c r="E4" s="591" t="s">
        <v>44</v>
      </c>
      <c r="F4" s="547"/>
      <c r="G4" s="547"/>
      <c r="H4" s="547"/>
      <c r="I4" s="547"/>
      <c r="J4" s="549"/>
      <c r="K4" s="547"/>
      <c r="L4" s="547"/>
      <c r="M4" s="547"/>
      <c r="N4" s="547"/>
      <c r="O4" s="547"/>
    </row>
    <row r="5" spans="1:15" ht="23.45" customHeight="1">
      <c r="A5" s="596" t="s">
        <v>608</v>
      </c>
      <c r="B5" s="594">
        <v>99</v>
      </c>
      <c r="C5" s="605">
        <v>16531280</v>
      </c>
      <c r="D5" s="594">
        <v>95</v>
      </c>
      <c r="E5" s="601">
        <v>14280120</v>
      </c>
      <c r="F5" s="547"/>
      <c r="G5" s="547"/>
      <c r="H5" s="547"/>
      <c r="I5" s="547"/>
      <c r="J5" s="549"/>
      <c r="K5" s="547"/>
      <c r="L5" s="547"/>
      <c r="M5" s="547"/>
      <c r="N5" s="549">
        <v>11136630</v>
      </c>
      <c r="O5" s="549"/>
    </row>
    <row r="6" spans="1:15" ht="23.45" customHeight="1">
      <c r="A6" s="597" t="s">
        <v>603</v>
      </c>
      <c r="B6" s="592">
        <v>34</v>
      </c>
      <c r="C6" s="606">
        <v>9867240</v>
      </c>
      <c r="D6" s="592">
        <v>41</v>
      </c>
      <c r="E6" s="602">
        <v>12529400</v>
      </c>
      <c r="F6" s="547"/>
      <c r="G6" s="547"/>
      <c r="H6" s="547"/>
      <c r="I6" s="547"/>
      <c r="J6" s="549"/>
      <c r="K6" s="547"/>
      <c r="L6" s="547"/>
      <c r="M6" s="547"/>
      <c r="N6" s="549">
        <v>1113660</v>
      </c>
      <c r="O6" s="549"/>
    </row>
    <row r="7" spans="1:15" ht="23.45" customHeight="1">
      <c r="A7" s="597" t="s">
        <v>576</v>
      </c>
      <c r="B7" s="592">
        <v>14</v>
      </c>
      <c r="C7" s="606">
        <v>6556270</v>
      </c>
      <c r="D7" s="592">
        <v>15</v>
      </c>
      <c r="E7" s="602">
        <v>7712410</v>
      </c>
      <c r="F7" s="547"/>
      <c r="G7" s="547"/>
      <c r="H7" s="547"/>
      <c r="I7" s="547"/>
      <c r="J7" s="549"/>
      <c r="K7" s="547"/>
      <c r="L7" s="547"/>
      <c r="M7" s="547"/>
      <c r="N7" s="609">
        <f>SUM(N5:N6)</f>
        <v>12250290</v>
      </c>
      <c r="O7" s="547"/>
    </row>
    <row r="8" spans="1:15" ht="23.45" customHeight="1">
      <c r="A8" s="597" t="s">
        <v>571</v>
      </c>
      <c r="B8" s="592">
        <v>2</v>
      </c>
      <c r="C8" s="606">
        <v>1125660</v>
      </c>
      <c r="D8" s="592">
        <v>3</v>
      </c>
      <c r="E8" s="602">
        <v>2079910</v>
      </c>
      <c r="F8" s="547"/>
      <c r="G8" s="547"/>
      <c r="H8" s="547"/>
      <c r="I8" s="547"/>
      <c r="J8" s="549"/>
      <c r="K8" s="547"/>
      <c r="L8" s="547"/>
      <c r="M8" s="547"/>
      <c r="N8" s="547"/>
      <c r="O8" s="547"/>
    </row>
    <row r="9" spans="1:15" ht="23.45" customHeight="1">
      <c r="A9" s="597" t="s">
        <v>574</v>
      </c>
      <c r="B9" s="592">
        <v>1</v>
      </c>
      <c r="C9" s="606">
        <v>1077760</v>
      </c>
      <c r="D9" s="592"/>
      <c r="E9" s="602"/>
      <c r="F9" s="547"/>
      <c r="G9" s="547"/>
      <c r="H9" s="547"/>
      <c r="I9" s="547"/>
      <c r="J9" s="549"/>
      <c r="K9" s="547"/>
      <c r="L9" s="547"/>
      <c r="M9" s="547"/>
      <c r="N9" s="547"/>
      <c r="O9" s="547"/>
    </row>
    <row r="10" spans="1:15" ht="23.45" customHeight="1">
      <c r="A10" s="598"/>
      <c r="B10" s="595"/>
      <c r="C10" s="607"/>
      <c r="D10" s="595"/>
      <c r="E10" s="603"/>
      <c r="F10" s="547"/>
      <c r="G10" s="547"/>
      <c r="H10" s="547"/>
      <c r="I10" s="547"/>
      <c r="J10" s="549"/>
      <c r="K10" s="547"/>
      <c r="L10" s="547"/>
      <c r="M10" s="547"/>
      <c r="N10" s="547"/>
      <c r="O10" s="547"/>
    </row>
    <row r="11" spans="1:15" ht="23.45" customHeight="1">
      <c r="A11" s="599" t="s">
        <v>17</v>
      </c>
      <c r="B11" s="593">
        <f>SUM(B5:B10)</f>
        <v>150</v>
      </c>
      <c r="C11" s="604">
        <v>35158210</v>
      </c>
      <c r="D11" s="593">
        <f>SUM(D5:D10)</f>
        <v>154</v>
      </c>
      <c r="E11" s="608">
        <f>SUM(E5:E10)</f>
        <v>36601840</v>
      </c>
      <c r="F11" s="547"/>
      <c r="G11" s="547"/>
      <c r="H11" s="547"/>
      <c r="I11" s="547"/>
      <c r="J11" s="549"/>
      <c r="K11" s="547"/>
      <c r="L11" s="547"/>
      <c r="M11" s="547"/>
      <c r="N11" s="547"/>
      <c r="O11" s="547"/>
    </row>
    <row r="12" spans="1:15">
      <c r="A12" s="547"/>
      <c r="B12" s="547"/>
      <c r="C12" s="549"/>
      <c r="D12" s="547"/>
      <c r="E12" s="547"/>
      <c r="F12" s="547"/>
      <c r="G12" s="547"/>
      <c r="H12" s="547"/>
      <c r="I12" s="547"/>
      <c r="J12" s="549"/>
      <c r="K12" s="547"/>
      <c r="L12" s="547"/>
      <c r="M12" s="547"/>
      <c r="N12" s="547"/>
      <c r="O12" s="547"/>
    </row>
    <row r="13" spans="1:15" ht="22.15" customHeight="1">
      <c r="A13" s="547" t="s">
        <v>107</v>
      </c>
      <c r="B13" s="547"/>
      <c r="C13" s="547"/>
      <c r="D13" s="547"/>
      <c r="E13" s="547"/>
      <c r="F13" s="547"/>
      <c r="G13" s="547"/>
      <c r="H13" s="547"/>
      <c r="I13" s="547"/>
      <c r="J13" s="549"/>
      <c r="K13" s="547"/>
      <c r="L13" s="547"/>
      <c r="M13" s="547"/>
      <c r="N13" s="547"/>
      <c r="O13" s="547"/>
    </row>
    <row r="14" spans="1:15">
      <c r="A14" s="547"/>
      <c r="B14" s="547"/>
      <c r="C14" s="547"/>
      <c r="D14" s="547"/>
      <c r="E14" s="547"/>
      <c r="F14" s="547"/>
      <c r="G14" s="547"/>
      <c r="H14" s="547"/>
      <c r="I14" s="547"/>
      <c r="J14" s="549"/>
      <c r="K14" s="547"/>
      <c r="L14" s="547"/>
      <c r="M14" s="547"/>
      <c r="N14" s="547"/>
      <c r="O14" s="547"/>
    </row>
    <row r="15" spans="1:15" ht="47.45" customHeight="1">
      <c r="A15" s="1583" t="s">
        <v>133</v>
      </c>
      <c r="B15" s="1583"/>
      <c r="C15" s="1583"/>
      <c r="D15" s="1583"/>
      <c r="E15" s="1583"/>
      <c r="F15" s="547"/>
      <c r="G15" s="547"/>
      <c r="H15" s="547"/>
      <c r="I15" s="547"/>
      <c r="J15" s="549"/>
      <c r="K15" s="547"/>
      <c r="L15" s="547"/>
      <c r="M15" s="547"/>
      <c r="N15" s="547"/>
      <c r="O15" s="547"/>
    </row>
    <row r="16" spans="1:15">
      <c r="A16" s="547"/>
      <c r="B16" s="547"/>
      <c r="C16" s="547"/>
      <c r="D16" s="547"/>
      <c r="E16" s="547"/>
      <c r="F16" s="547"/>
      <c r="G16" s="547"/>
      <c r="H16" s="547"/>
      <c r="I16" s="547"/>
      <c r="J16" s="549"/>
      <c r="K16" s="547"/>
      <c r="L16" s="547"/>
      <c r="M16" s="547"/>
      <c r="N16" s="547"/>
      <c r="O16" s="547"/>
    </row>
    <row r="17" spans="1:15" ht="21" customHeight="1">
      <c r="A17" s="1591" t="s">
        <v>499</v>
      </c>
      <c r="B17" s="1593" t="s">
        <v>93</v>
      </c>
      <c r="C17" s="1593"/>
      <c r="D17" s="1594">
        <v>43054</v>
      </c>
      <c r="E17" s="1585"/>
      <c r="F17" s="547"/>
      <c r="G17" s="547"/>
      <c r="H17" s="547"/>
      <c r="I17" s="547"/>
      <c r="J17" s="549"/>
      <c r="K17" s="547"/>
      <c r="L17" s="547"/>
      <c r="M17" s="547"/>
      <c r="N17" s="547"/>
      <c r="O17" s="547"/>
    </row>
    <row r="18" spans="1:15" ht="21" customHeight="1">
      <c r="A18" s="1592"/>
      <c r="B18" s="600" t="s">
        <v>16</v>
      </c>
      <c r="C18" s="600" t="s">
        <v>44</v>
      </c>
      <c r="D18" s="613" t="s">
        <v>16</v>
      </c>
      <c r="E18" s="610" t="s">
        <v>44</v>
      </c>
      <c r="F18" s="547"/>
      <c r="G18" s="547"/>
      <c r="H18" s="547"/>
      <c r="I18" s="547"/>
      <c r="J18" s="549"/>
      <c r="K18" s="547"/>
      <c r="L18" s="547"/>
      <c r="M18" s="547"/>
      <c r="N18" s="547"/>
      <c r="O18" s="547"/>
    </row>
    <row r="19" spans="1:15" ht="21" customHeight="1">
      <c r="A19" s="596" t="s">
        <v>608</v>
      </c>
      <c r="B19" s="594">
        <v>95</v>
      </c>
      <c r="C19" s="605">
        <v>14280120</v>
      </c>
      <c r="D19" s="614">
        <v>87</v>
      </c>
      <c r="E19" s="601">
        <v>11349810</v>
      </c>
      <c r="F19" s="547"/>
      <c r="G19" s="547"/>
      <c r="H19" s="547"/>
      <c r="I19" s="547"/>
      <c r="J19" s="549"/>
      <c r="K19" s="547"/>
      <c r="L19" s="547"/>
      <c r="M19" s="547"/>
      <c r="N19" s="547"/>
      <c r="O19" s="547"/>
    </row>
    <row r="20" spans="1:15" ht="21" customHeight="1">
      <c r="A20" s="597" t="s">
        <v>603</v>
      </c>
      <c r="B20" s="592">
        <v>41</v>
      </c>
      <c r="C20" s="606">
        <v>12529400</v>
      </c>
      <c r="D20" s="615">
        <v>48</v>
      </c>
      <c r="E20" s="602">
        <v>11235210</v>
      </c>
      <c r="F20" s="547"/>
      <c r="G20" s="547"/>
      <c r="H20" s="547"/>
      <c r="I20" s="547"/>
      <c r="J20" s="549"/>
      <c r="K20" s="547"/>
      <c r="L20" s="547"/>
      <c r="M20" s="547"/>
      <c r="N20" s="547"/>
      <c r="O20" s="547"/>
    </row>
    <row r="21" spans="1:15" ht="21" customHeight="1">
      <c r="A21" s="597" t="s">
        <v>576</v>
      </c>
      <c r="B21" s="592">
        <v>15</v>
      </c>
      <c r="C21" s="606">
        <v>7712410</v>
      </c>
      <c r="D21" s="615">
        <v>6</v>
      </c>
      <c r="E21" s="602">
        <v>3856600</v>
      </c>
      <c r="F21" s="547"/>
      <c r="G21" s="547"/>
      <c r="H21" s="547"/>
      <c r="I21" s="547"/>
      <c r="J21" s="549"/>
      <c r="K21" s="547"/>
      <c r="L21" s="547"/>
      <c r="M21" s="547"/>
      <c r="N21" s="547"/>
      <c r="O21" s="547"/>
    </row>
    <row r="22" spans="1:15" ht="21" customHeight="1">
      <c r="A22" s="597" t="s">
        <v>571</v>
      </c>
      <c r="B22" s="592">
        <v>3</v>
      </c>
      <c r="C22" s="606">
        <v>2079910</v>
      </c>
      <c r="D22" s="615" t="s">
        <v>25</v>
      </c>
      <c r="E22" s="602">
        <v>0</v>
      </c>
      <c r="F22" s="547"/>
      <c r="G22" s="547"/>
      <c r="H22" s="547"/>
      <c r="I22" s="547"/>
      <c r="J22" s="549"/>
      <c r="K22" s="547"/>
      <c r="L22" s="547"/>
      <c r="M22" s="547"/>
      <c r="N22" s="547"/>
      <c r="O22" s="547"/>
    </row>
    <row r="23" spans="1:15" ht="21" customHeight="1">
      <c r="A23" s="597" t="s">
        <v>574</v>
      </c>
      <c r="B23" s="592" t="s">
        <v>25</v>
      </c>
      <c r="C23" s="606" t="s">
        <v>25</v>
      </c>
      <c r="D23" s="615">
        <v>1</v>
      </c>
      <c r="E23" s="602">
        <v>574720</v>
      </c>
      <c r="F23" s="547"/>
      <c r="G23" s="547"/>
      <c r="H23" s="547"/>
      <c r="I23" s="547"/>
      <c r="J23" s="549"/>
      <c r="K23" s="547"/>
      <c r="L23" s="547"/>
      <c r="M23" s="547"/>
      <c r="N23" s="547"/>
      <c r="O23" s="547"/>
    </row>
    <row r="24" spans="1:15" ht="21" customHeight="1">
      <c r="A24" s="598"/>
      <c r="B24" s="595"/>
      <c r="C24" s="607"/>
      <c r="D24" s="616"/>
      <c r="E24" s="603"/>
      <c r="F24" s="547"/>
      <c r="G24" s="547"/>
      <c r="H24" s="547"/>
      <c r="I24" s="547"/>
      <c r="J24" s="549"/>
      <c r="K24" s="547"/>
      <c r="L24" s="547"/>
      <c r="M24" s="547"/>
      <c r="N24" s="547"/>
      <c r="O24" s="547"/>
    </row>
    <row r="25" spans="1:15" ht="21" customHeight="1">
      <c r="A25" s="599" t="s">
        <v>17</v>
      </c>
      <c r="B25" s="593">
        <f>SUM(B19:B24)</f>
        <v>154</v>
      </c>
      <c r="C25" s="604">
        <f>SUM(C19:C24)</f>
        <v>36601840</v>
      </c>
      <c r="D25" s="617">
        <f>SUM(D19:D24)</f>
        <v>142</v>
      </c>
      <c r="E25" s="608">
        <f>SUM(E19:E24)</f>
        <v>27016340</v>
      </c>
      <c r="F25" s="547"/>
      <c r="G25" s="547"/>
      <c r="H25" s="547"/>
      <c r="I25" s="547"/>
      <c r="J25" s="549"/>
      <c r="K25" s="547"/>
      <c r="L25" s="547"/>
      <c r="M25" s="547"/>
      <c r="N25" s="547"/>
      <c r="O25" s="547"/>
    </row>
    <row r="26" spans="1:15" ht="21" customHeight="1">
      <c r="A26" s="547"/>
      <c r="B26" s="547"/>
      <c r="C26" s="549"/>
      <c r="D26" s="547"/>
      <c r="E26" s="547"/>
      <c r="F26" s="547"/>
      <c r="G26" s="547"/>
      <c r="H26" s="547"/>
      <c r="I26" s="547"/>
      <c r="J26" s="549"/>
      <c r="K26" s="547"/>
      <c r="L26" s="547"/>
      <c r="M26" s="547"/>
      <c r="N26" s="547"/>
      <c r="O26" s="547"/>
    </row>
    <row r="27" spans="1:15" ht="21" customHeight="1">
      <c r="A27" s="547" t="s">
        <v>101</v>
      </c>
      <c r="B27" s="547"/>
      <c r="C27" s="547"/>
      <c r="D27" s="547"/>
      <c r="E27" s="547"/>
      <c r="F27" s="547"/>
      <c r="G27" s="547"/>
      <c r="H27" s="547"/>
      <c r="I27" s="547"/>
      <c r="J27" s="549"/>
      <c r="K27" s="547"/>
      <c r="L27" s="547"/>
      <c r="M27" s="547"/>
      <c r="N27" s="547"/>
      <c r="O27" s="547"/>
    </row>
    <row r="28" spans="1:15">
      <c r="A28" s="547"/>
      <c r="B28" s="547"/>
      <c r="C28" s="547"/>
      <c r="D28" s="547"/>
      <c r="E28" s="547"/>
      <c r="F28" s="547"/>
      <c r="G28" s="547"/>
      <c r="H28" s="547"/>
      <c r="I28" s="547"/>
      <c r="J28" s="549"/>
      <c r="K28" s="547"/>
      <c r="L28" s="547"/>
      <c r="M28" s="547"/>
      <c r="N28" s="547"/>
      <c r="O28" s="547"/>
    </row>
    <row r="29" spans="1:15" ht="49.9" customHeight="1">
      <c r="A29" s="1583" t="s">
        <v>130</v>
      </c>
      <c r="B29" s="1583"/>
      <c r="C29" s="1583"/>
      <c r="D29" s="1583"/>
      <c r="E29" s="1583"/>
      <c r="F29" s="547"/>
      <c r="G29" s="547"/>
      <c r="H29" s="547"/>
      <c r="I29" s="547"/>
      <c r="J29" s="549"/>
      <c r="K29" s="547"/>
      <c r="L29" s="547"/>
      <c r="M29" s="547"/>
      <c r="N29" s="547"/>
      <c r="O29" s="547"/>
    </row>
    <row r="30" spans="1:15">
      <c r="A30" s="547"/>
      <c r="B30" s="547"/>
      <c r="C30" s="547"/>
      <c r="D30" s="547"/>
      <c r="E30" s="547"/>
      <c r="F30" s="547"/>
      <c r="G30" s="547"/>
      <c r="H30" s="547"/>
      <c r="I30" s="547"/>
      <c r="J30" s="549"/>
      <c r="K30" s="547"/>
      <c r="L30" s="547"/>
      <c r="M30" s="547"/>
      <c r="N30" s="547"/>
      <c r="O30" s="547"/>
    </row>
    <row r="31" spans="1:15">
      <c r="A31" s="1591" t="s">
        <v>499</v>
      </c>
      <c r="B31" s="1593" t="s">
        <v>83</v>
      </c>
      <c r="C31" s="1593"/>
      <c r="D31" s="1594">
        <v>43088</v>
      </c>
      <c r="E31" s="1585"/>
      <c r="F31" s="547"/>
      <c r="G31" s="547"/>
      <c r="H31" s="547"/>
      <c r="I31" s="547"/>
      <c r="J31" s="549"/>
      <c r="K31" s="547"/>
      <c r="L31" s="547"/>
      <c r="M31" s="547"/>
      <c r="N31" s="547"/>
      <c r="O31" s="547"/>
    </row>
    <row r="32" spans="1:15">
      <c r="A32" s="1592"/>
      <c r="B32" s="600" t="s">
        <v>16</v>
      </c>
      <c r="C32" s="600" t="s">
        <v>44</v>
      </c>
      <c r="D32" s="613" t="s">
        <v>16</v>
      </c>
      <c r="E32" s="618" t="s">
        <v>44</v>
      </c>
      <c r="F32" s="547"/>
      <c r="G32" s="547"/>
      <c r="H32" s="547"/>
      <c r="I32" s="547"/>
      <c r="J32" s="549"/>
      <c r="K32" s="547"/>
      <c r="L32" s="547"/>
      <c r="M32" s="547"/>
      <c r="N32" s="547"/>
      <c r="O32" s="547"/>
    </row>
    <row r="33" spans="1:15">
      <c r="A33" s="596" t="s">
        <v>608</v>
      </c>
      <c r="B33" s="594">
        <v>87</v>
      </c>
      <c r="C33" s="605">
        <v>11349810</v>
      </c>
      <c r="D33" s="614">
        <v>91</v>
      </c>
      <c r="E33" s="601">
        <v>9549722</v>
      </c>
      <c r="F33" s="547"/>
      <c r="G33" s="547"/>
      <c r="H33" s="547"/>
      <c r="I33" s="547"/>
      <c r="J33" s="549"/>
      <c r="K33" s="547"/>
      <c r="L33" s="547"/>
      <c r="M33" s="547"/>
      <c r="N33" s="547"/>
      <c r="O33" s="547"/>
    </row>
    <row r="34" spans="1:15">
      <c r="A34" s="597" t="s">
        <v>603</v>
      </c>
      <c r="B34" s="592">
        <v>48</v>
      </c>
      <c r="C34" s="606">
        <v>11235210</v>
      </c>
      <c r="D34" s="615">
        <v>31</v>
      </c>
      <c r="E34" s="602">
        <v>7565310</v>
      </c>
      <c r="F34" s="547"/>
      <c r="G34" s="547"/>
      <c r="H34" s="547"/>
      <c r="I34" s="547"/>
      <c r="J34" s="549"/>
      <c r="K34" s="547"/>
      <c r="L34" s="547"/>
      <c r="M34" s="547"/>
      <c r="N34" s="547"/>
      <c r="O34" s="547"/>
    </row>
    <row r="35" spans="1:15">
      <c r="A35" s="597" t="s">
        <v>576</v>
      </c>
      <c r="B35" s="592">
        <v>6</v>
      </c>
      <c r="C35" s="606">
        <v>3856600</v>
      </c>
      <c r="D35" s="615">
        <v>5</v>
      </c>
      <c r="E35" s="602">
        <v>1969090</v>
      </c>
      <c r="F35" s="547"/>
      <c r="G35" s="547"/>
      <c r="H35" s="547"/>
      <c r="I35" s="547"/>
      <c r="J35" s="549"/>
      <c r="K35" s="547"/>
      <c r="L35" s="547"/>
      <c r="M35" s="547"/>
      <c r="N35" s="547"/>
      <c r="O35" s="547"/>
    </row>
    <row r="36" spans="1:15">
      <c r="A36" s="597" t="s">
        <v>571</v>
      </c>
      <c r="B36" s="592">
        <v>0</v>
      </c>
      <c r="C36" s="606">
        <v>0</v>
      </c>
      <c r="D36" s="615" t="s">
        <v>25</v>
      </c>
      <c r="E36" s="602">
        <v>0</v>
      </c>
      <c r="F36" s="547"/>
      <c r="G36" s="547"/>
      <c r="H36" s="547"/>
      <c r="I36" s="547"/>
      <c r="J36" s="549"/>
      <c r="K36" s="547"/>
      <c r="L36" s="547"/>
      <c r="M36" s="547"/>
      <c r="N36" s="547"/>
      <c r="O36" s="547"/>
    </row>
    <row r="37" spans="1:15">
      <c r="A37" s="597" t="s">
        <v>574</v>
      </c>
      <c r="B37" s="592">
        <v>1</v>
      </c>
      <c r="C37" s="606">
        <v>574720</v>
      </c>
      <c r="D37" s="615" t="s">
        <v>25</v>
      </c>
      <c r="E37" s="602" t="s">
        <v>25</v>
      </c>
      <c r="F37" s="547"/>
      <c r="G37" s="547"/>
      <c r="H37" s="547"/>
      <c r="I37" s="547"/>
      <c r="J37" s="549"/>
      <c r="K37" s="547"/>
      <c r="L37" s="547"/>
      <c r="M37" s="547"/>
      <c r="N37" s="547"/>
      <c r="O37" s="547"/>
    </row>
    <row r="38" spans="1:15">
      <c r="A38" s="598" t="s">
        <v>601</v>
      </c>
      <c r="B38" s="595"/>
      <c r="C38" s="607"/>
      <c r="D38" s="616">
        <v>1</v>
      </c>
      <c r="E38" s="603">
        <v>751200</v>
      </c>
      <c r="F38" s="547"/>
      <c r="G38" s="547"/>
      <c r="H38" s="547"/>
      <c r="I38" s="547"/>
      <c r="J38" s="549"/>
      <c r="K38" s="547"/>
      <c r="L38" s="547"/>
      <c r="M38" s="547"/>
      <c r="N38" s="547"/>
      <c r="O38" s="547"/>
    </row>
    <row r="39" spans="1:15">
      <c r="A39" s="599" t="s">
        <v>17</v>
      </c>
      <c r="B39" s="593">
        <f>SUM(B33:B38)</f>
        <v>142</v>
      </c>
      <c r="C39" s="604">
        <f>SUM(C33:C38)</f>
        <v>27016340</v>
      </c>
      <c r="D39" s="617">
        <f>SUM(D33:D38)</f>
        <v>128</v>
      </c>
      <c r="E39" s="608">
        <f>SUM(E33:E38)</f>
        <v>19835322</v>
      </c>
      <c r="F39" s="547"/>
      <c r="G39" s="547"/>
      <c r="H39" s="547"/>
      <c r="I39" s="547"/>
      <c r="J39" s="549"/>
      <c r="K39" s="547"/>
      <c r="L39" s="547"/>
      <c r="M39" s="547"/>
      <c r="N39" s="547"/>
      <c r="O39" s="547"/>
    </row>
    <row r="40" spans="1:15">
      <c r="A40" s="547"/>
      <c r="B40" s="547"/>
      <c r="C40" s="549"/>
      <c r="D40" s="547"/>
      <c r="E40" s="547"/>
      <c r="F40" s="547"/>
      <c r="G40" s="547"/>
      <c r="H40" s="547"/>
      <c r="I40" s="547"/>
      <c r="J40" s="549"/>
      <c r="K40" s="547"/>
      <c r="L40" s="547"/>
      <c r="M40" s="547"/>
      <c r="N40" s="547"/>
      <c r="O40" s="547"/>
    </row>
    <row r="41" spans="1:15">
      <c r="A41" s="547" t="s">
        <v>102</v>
      </c>
      <c r="B41" s="547"/>
      <c r="C41" s="547"/>
      <c r="D41" s="547"/>
      <c r="E41" s="547"/>
      <c r="F41" s="547"/>
      <c r="G41" s="547"/>
      <c r="H41" s="547"/>
      <c r="I41" s="547"/>
      <c r="J41" s="549"/>
      <c r="K41" s="547"/>
      <c r="L41" s="547"/>
      <c r="M41" s="547"/>
      <c r="N41" s="547"/>
      <c r="O41" s="547"/>
    </row>
    <row r="42" spans="1:15">
      <c r="A42" s="547"/>
      <c r="B42" s="547"/>
      <c r="C42" s="547"/>
      <c r="D42" s="547"/>
      <c r="E42" s="547"/>
      <c r="F42" s="547"/>
      <c r="G42" s="547"/>
      <c r="H42" s="547"/>
      <c r="I42" s="547"/>
      <c r="J42" s="549"/>
      <c r="K42" s="547"/>
      <c r="L42" s="547"/>
      <c r="M42" s="547"/>
      <c r="N42" s="547"/>
      <c r="O42" s="547"/>
    </row>
    <row r="43" spans="1:15" ht="31.9" customHeight="1">
      <c r="A43" s="1583" t="s">
        <v>135</v>
      </c>
      <c r="B43" s="1583"/>
      <c r="C43" s="1583"/>
      <c r="D43" s="1583"/>
      <c r="E43" s="1583"/>
      <c r="F43" s="547"/>
      <c r="G43" s="547"/>
      <c r="H43" s="547"/>
      <c r="I43" s="547"/>
      <c r="J43" s="549"/>
      <c r="K43" s="547"/>
      <c r="L43" s="547"/>
      <c r="M43" s="547"/>
      <c r="N43" s="547"/>
      <c r="O43" s="547"/>
    </row>
    <row r="44" spans="1:15">
      <c r="A44" s="547"/>
      <c r="B44" s="547"/>
      <c r="C44" s="547"/>
      <c r="D44" s="547"/>
      <c r="E44" s="547"/>
      <c r="F44" s="547"/>
      <c r="G44" s="547"/>
      <c r="H44" s="547"/>
      <c r="I44" s="547"/>
      <c r="J44" s="549"/>
      <c r="K44" s="547"/>
      <c r="L44" s="547"/>
      <c r="M44" s="547"/>
      <c r="N44" s="547"/>
      <c r="O44" s="547"/>
    </row>
    <row r="45" spans="1:15">
      <c r="A45" s="1591" t="s">
        <v>499</v>
      </c>
      <c r="B45" s="1593" t="s">
        <v>82</v>
      </c>
      <c r="C45" s="1593"/>
      <c r="D45" s="1594">
        <v>43116</v>
      </c>
      <c r="E45" s="1585"/>
      <c r="F45" s="547"/>
      <c r="G45" s="547"/>
      <c r="H45" s="547"/>
      <c r="I45" s="547"/>
      <c r="J45" s="549"/>
      <c r="K45" s="547"/>
      <c r="L45" s="547"/>
      <c r="M45" s="547"/>
      <c r="N45" s="547"/>
      <c r="O45" s="547"/>
    </row>
    <row r="46" spans="1:15">
      <c r="A46" s="1592"/>
      <c r="B46" s="600" t="s">
        <v>16</v>
      </c>
      <c r="C46" s="600" t="s">
        <v>44</v>
      </c>
      <c r="D46" s="613" t="s">
        <v>16</v>
      </c>
      <c r="E46" s="620" t="s">
        <v>44</v>
      </c>
      <c r="F46" s="547"/>
      <c r="G46" s="547"/>
      <c r="H46" s="547"/>
      <c r="I46" s="547"/>
      <c r="J46" s="549"/>
      <c r="K46" s="547"/>
      <c r="L46" s="547"/>
      <c r="M46" s="547"/>
      <c r="N46" s="547"/>
      <c r="O46" s="547"/>
    </row>
    <row r="47" spans="1:15">
      <c r="A47" s="596" t="s">
        <v>608</v>
      </c>
      <c r="B47" s="594">
        <v>91</v>
      </c>
      <c r="C47" s="605">
        <v>9549722</v>
      </c>
      <c r="D47" s="614">
        <v>94</v>
      </c>
      <c r="E47" s="601">
        <v>7022732</v>
      </c>
      <c r="F47" s="547"/>
      <c r="G47" s="547"/>
      <c r="H47" s="547"/>
      <c r="I47" s="547"/>
      <c r="J47" s="549"/>
      <c r="K47" s="547"/>
      <c r="L47" s="547"/>
      <c r="M47" s="547"/>
      <c r="N47" s="547"/>
      <c r="O47" s="547"/>
    </row>
    <row r="48" spans="1:15">
      <c r="A48" s="597" t="s">
        <v>603</v>
      </c>
      <c r="B48" s="592">
        <v>31</v>
      </c>
      <c r="C48" s="606">
        <v>7565310</v>
      </c>
      <c r="D48" s="615">
        <v>24</v>
      </c>
      <c r="E48" s="602">
        <v>5062940</v>
      </c>
      <c r="F48" s="547"/>
      <c r="G48" s="547"/>
      <c r="H48" s="547"/>
      <c r="I48" s="547"/>
      <c r="J48" s="549"/>
      <c r="K48" s="547"/>
      <c r="L48" s="547"/>
      <c r="M48" s="547"/>
      <c r="N48" s="547"/>
      <c r="O48" s="547"/>
    </row>
    <row r="49" spans="1:15">
      <c r="A49" s="597" t="s">
        <v>576</v>
      </c>
      <c r="B49" s="592">
        <v>5</v>
      </c>
      <c r="C49" s="606">
        <v>1969090</v>
      </c>
      <c r="D49" s="615">
        <v>13</v>
      </c>
      <c r="E49" s="602">
        <v>5346230</v>
      </c>
      <c r="F49" s="547"/>
      <c r="G49" s="547"/>
      <c r="H49" s="547"/>
      <c r="I49" s="547"/>
      <c r="J49" s="549"/>
      <c r="K49" s="547"/>
      <c r="L49" s="547"/>
      <c r="M49" s="547"/>
      <c r="N49" s="547"/>
      <c r="O49" s="547"/>
    </row>
    <row r="50" spans="1:15">
      <c r="A50" s="597" t="s">
        <v>571</v>
      </c>
      <c r="B50" s="592" t="s">
        <v>25</v>
      </c>
      <c r="C50" s="606">
        <v>0</v>
      </c>
      <c r="D50" s="615">
        <v>2</v>
      </c>
      <c r="E50" s="602">
        <v>789810</v>
      </c>
      <c r="F50" s="547"/>
      <c r="G50" s="547"/>
      <c r="H50" s="547"/>
      <c r="I50" s="547"/>
      <c r="J50" s="549"/>
      <c r="K50" s="547"/>
      <c r="L50" s="547"/>
      <c r="M50" s="547"/>
      <c r="N50" s="547"/>
      <c r="O50" s="547"/>
    </row>
    <row r="51" spans="1:15">
      <c r="A51" s="597" t="s">
        <v>574</v>
      </c>
      <c r="B51" s="592" t="s">
        <v>25</v>
      </c>
      <c r="C51" s="606">
        <v>0</v>
      </c>
      <c r="D51" s="615"/>
      <c r="E51" s="602"/>
      <c r="F51" s="547"/>
      <c r="G51" s="547"/>
      <c r="H51" s="547"/>
      <c r="I51" s="547"/>
      <c r="J51" s="549"/>
      <c r="K51" s="547"/>
      <c r="L51" s="547"/>
      <c r="M51" s="547"/>
      <c r="N51" s="547"/>
      <c r="O51" s="547"/>
    </row>
    <row r="52" spans="1:15">
      <c r="A52" s="598" t="s">
        <v>601</v>
      </c>
      <c r="B52" s="595">
        <v>1</v>
      </c>
      <c r="C52" s="607">
        <v>751200</v>
      </c>
      <c r="D52" s="616"/>
      <c r="E52" s="603"/>
      <c r="F52" s="547"/>
      <c r="G52" s="547"/>
      <c r="H52" s="547"/>
      <c r="I52" s="547"/>
      <c r="J52" s="549"/>
      <c r="K52" s="547"/>
      <c r="L52" s="547"/>
      <c r="M52" s="547"/>
      <c r="N52" s="547"/>
      <c r="O52" s="547"/>
    </row>
    <row r="53" spans="1:15">
      <c r="A53" s="599" t="s">
        <v>17</v>
      </c>
      <c r="B53" s="593">
        <f>SUM(B47:B52)</f>
        <v>128</v>
      </c>
      <c r="C53" s="604">
        <f>SUM(C47:C52)</f>
        <v>19835322</v>
      </c>
      <c r="D53" s="617">
        <f>SUM(D47:D52)</f>
        <v>133</v>
      </c>
      <c r="E53" s="608">
        <f>SUM(E47:E52)</f>
        <v>18221712</v>
      </c>
      <c r="F53" s="547"/>
      <c r="G53" s="547"/>
      <c r="H53" s="547"/>
      <c r="I53" s="547"/>
      <c r="J53" s="549"/>
      <c r="K53" s="547"/>
      <c r="L53" s="547"/>
      <c r="M53" s="547"/>
      <c r="N53" s="547"/>
      <c r="O53" s="547"/>
    </row>
    <row r="54" spans="1:15">
      <c r="A54" s="547"/>
      <c r="B54" s="547"/>
      <c r="C54" s="549"/>
      <c r="D54" s="547"/>
      <c r="E54" s="547"/>
      <c r="F54" s="547"/>
      <c r="G54" s="547"/>
      <c r="H54" s="547"/>
      <c r="I54" s="547"/>
      <c r="J54" s="549"/>
      <c r="K54" s="547"/>
      <c r="L54" s="547"/>
      <c r="M54" s="547"/>
      <c r="N54" s="547"/>
      <c r="O54" s="547"/>
    </row>
    <row r="55" spans="1:15">
      <c r="A55" s="547" t="s">
        <v>103</v>
      </c>
      <c r="B55" s="547"/>
      <c r="C55" s="547"/>
      <c r="D55" s="547"/>
      <c r="E55" s="547"/>
      <c r="F55" s="547"/>
      <c r="G55" s="547"/>
      <c r="H55" s="547"/>
      <c r="I55" s="547"/>
      <c r="J55" s="549"/>
      <c r="K55" s="547"/>
      <c r="L55" s="547"/>
      <c r="M55" s="547"/>
      <c r="N55" s="547"/>
      <c r="O55" s="547"/>
    </row>
    <row r="56" spans="1:15">
      <c r="A56" s="547"/>
      <c r="B56" s="547"/>
      <c r="C56" s="547"/>
      <c r="D56" s="547"/>
      <c r="E56" s="547"/>
      <c r="F56" s="547"/>
      <c r="G56" s="547"/>
      <c r="H56" s="547"/>
      <c r="I56" s="547"/>
      <c r="J56" s="549"/>
      <c r="K56" s="547"/>
      <c r="L56" s="547"/>
      <c r="M56" s="547"/>
      <c r="N56" s="547"/>
      <c r="O56" s="547"/>
    </row>
    <row r="57" spans="1:15" ht="25.5">
      <c r="A57" s="1583" t="s">
        <v>127</v>
      </c>
      <c r="B57" s="1583"/>
      <c r="C57" s="1583"/>
      <c r="D57" s="1583"/>
      <c r="E57" s="1583"/>
      <c r="F57" s="547"/>
      <c r="G57" s="547"/>
      <c r="H57" s="547"/>
      <c r="I57" s="547"/>
      <c r="J57" s="549"/>
      <c r="K57" s="547"/>
      <c r="L57" s="547"/>
      <c r="M57" s="547"/>
      <c r="N57" s="547"/>
      <c r="O57" s="547"/>
    </row>
    <row r="58" spans="1:15">
      <c r="A58" s="547"/>
      <c r="B58" s="547"/>
      <c r="C58" s="547"/>
      <c r="D58" s="547"/>
      <c r="E58" s="547"/>
      <c r="F58" s="547"/>
      <c r="G58" s="547"/>
      <c r="H58" s="547"/>
      <c r="I58" s="547"/>
      <c r="J58" s="549"/>
      <c r="K58" s="547"/>
      <c r="L58" s="547"/>
      <c r="M58" s="547"/>
      <c r="N58" s="547"/>
      <c r="O58" s="547"/>
    </row>
    <row r="59" spans="1:15">
      <c r="A59" s="1591" t="s">
        <v>499</v>
      </c>
      <c r="B59" s="1593" t="s">
        <v>200</v>
      </c>
      <c r="C59" s="1593"/>
      <c r="D59" s="1594">
        <v>43116</v>
      </c>
      <c r="E59" s="1585"/>
      <c r="F59" s="547"/>
      <c r="G59" s="547"/>
      <c r="H59" s="547"/>
      <c r="I59" s="547"/>
      <c r="J59" s="549"/>
      <c r="K59" s="547"/>
      <c r="L59" s="547"/>
      <c r="M59" s="547"/>
      <c r="N59" s="547"/>
      <c r="O59" s="547"/>
    </row>
    <row r="60" spans="1:15">
      <c r="A60" s="1592"/>
      <c r="B60" s="600" t="s">
        <v>16</v>
      </c>
      <c r="C60" s="600" t="s">
        <v>44</v>
      </c>
      <c r="D60" s="613" t="s">
        <v>16</v>
      </c>
      <c r="E60" s="638" t="s">
        <v>44</v>
      </c>
      <c r="F60" s="547"/>
      <c r="G60" s="547"/>
      <c r="H60" s="547"/>
      <c r="I60" s="547"/>
      <c r="J60" s="549"/>
      <c r="K60" s="547"/>
      <c r="L60" s="547"/>
      <c r="M60" s="547"/>
      <c r="N60" s="547"/>
      <c r="O60" s="547"/>
    </row>
    <row r="61" spans="1:15">
      <c r="A61" s="596" t="s">
        <v>608</v>
      </c>
      <c r="B61" s="594">
        <v>80</v>
      </c>
      <c r="C61" s="605">
        <v>7778950</v>
      </c>
      <c r="D61" s="614">
        <v>123</v>
      </c>
      <c r="E61" s="601">
        <v>7148100</v>
      </c>
      <c r="F61" s="547"/>
      <c r="G61" s="547"/>
      <c r="H61" s="547"/>
      <c r="I61" s="547"/>
      <c r="J61" s="549"/>
      <c r="K61" s="547"/>
      <c r="L61" s="547"/>
      <c r="M61" s="547"/>
      <c r="N61" s="547"/>
      <c r="O61" s="547"/>
    </row>
    <row r="62" spans="1:15">
      <c r="A62" s="597" t="s">
        <v>603</v>
      </c>
      <c r="B62" s="592">
        <v>24</v>
      </c>
      <c r="C62" s="606">
        <v>4623478</v>
      </c>
      <c r="D62" s="615">
        <v>37</v>
      </c>
      <c r="E62" s="602">
        <v>7169050</v>
      </c>
      <c r="F62" s="547"/>
      <c r="G62" s="547"/>
      <c r="H62" s="547"/>
      <c r="I62" s="547"/>
      <c r="J62" s="549"/>
      <c r="K62" s="547"/>
      <c r="L62" s="547"/>
      <c r="M62" s="547"/>
      <c r="N62" s="547"/>
      <c r="O62" s="547"/>
    </row>
    <row r="63" spans="1:15">
      <c r="A63" s="597" t="s">
        <v>576</v>
      </c>
      <c r="B63" s="592">
        <v>10</v>
      </c>
      <c r="C63" s="606">
        <v>4519830</v>
      </c>
      <c r="D63" s="615">
        <v>17</v>
      </c>
      <c r="E63" s="602">
        <v>5743110</v>
      </c>
      <c r="F63" s="547"/>
      <c r="G63" s="547"/>
      <c r="H63" s="547"/>
      <c r="I63" s="547"/>
      <c r="J63" s="549"/>
      <c r="K63" s="547"/>
      <c r="L63" s="547"/>
      <c r="M63" s="547"/>
      <c r="N63" s="547"/>
      <c r="O63" s="547"/>
    </row>
    <row r="64" spans="1:15">
      <c r="A64" s="597" t="s">
        <v>571</v>
      </c>
      <c r="B64" s="592">
        <v>1</v>
      </c>
      <c r="C64" s="606">
        <v>578700</v>
      </c>
      <c r="D64" s="615">
        <v>1</v>
      </c>
      <c r="E64" s="602">
        <v>525970</v>
      </c>
      <c r="F64" s="547"/>
      <c r="G64" s="547"/>
      <c r="H64" s="547"/>
      <c r="I64" s="547"/>
      <c r="J64" s="549"/>
      <c r="K64" s="547"/>
      <c r="L64" s="547"/>
      <c r="M64" s="547"/>
      <c r="N64" s="547"/>
      <c r="O64" s="547"/>
    </row>
    <row r="65" spans="1:15">
      <c r="A65" s="597" t="s">
        <v>574</v>
      </c>
      <c r="B65" s="592" t="s">
        <v>25</v>
      </c>
      <c r="C65" s="606">
        <v>0</v>
      </c>
      <c r="D65" s="615"/>
      <c r="E65" s="602"/>
      <c r="F65" s="547"/>
      <c r="G65" s="547"/>
      <c r="H65" s="547"/>
      <c r="I65" s="547"/>
      <c r="J65" s="549"/>
      <c r="K65" s="547"/>
      <c r="L65" s="547"/>
      <c r="M65" s="547"/>
      <c r="N65" s="547"/>
      <c r="O65" s="547"/>
    </row>
    <row r="66" spans="1:15">
      <c r="A66" s="599" t="s">
        <v>17</v>
      </c>
      <c r="B66" s="593">
        <f>SUM(B61:B65)</f>
        <v>115</v>
      </c>
      <c r="C66" s="604">
        <f>SUM(C61:C65)</f>
        <v>17500958</v>
      </c>
      <c r="D66" s="617">
        <f>SUM(D61:D65)</f>
        <v>178</v>
      </c>
      <c r="E66" s="608">
        <f>SUM(E61:E65)</f>
        <v>20586230</v>
      </c>
      <c r="F66" s="547"/>
      <c r="G66" s="547"/>
      <c r="H66" s="547"/>
      <c r="I66" s="547"/>
      <c r="J66" s="549"/>
      <c r="K66" s="547"/>
      <c r="L66" s="547"/>
      <c r="M66" s="547"/>
      <c r="N66" s="547"/>
      <c r="O66" s="547"/>
    </row>
    <row r="67" spans="1:15">
      <c r="A67" s="547"/>
      <c r="B67" s="547"/>
      <c r="C67" s="549"/>
      <c r="D67" s="547"/>
      <c r="E67" s="547"/>
      <c r="F67" s="547"/>
      <c r="G67" s="547"/>
      <c r="H67" s="547"/>
      <c r="I67" s="547"/>
      <c r="J67" s="549"/>
      <c r="K67" s="547"/>
      <c r="L67" s="547"/>
      <c r="M67" s="547"/>
      <c r="N67" s="547"/>
      <c r="O67" s="547"/>
    </row>
    <row r="68" spans="1:15">
      <c r="A68" s="547" t="s">
        <v>105</v>
      </c>
      <c r="B68" s="547"/>
      <c r="C68" s="547"/>
      <c r="D68" s="547"/>
      <c r="E68" s="547"/>
      <c r="F68" s="547"/>
      <c r="G68" s="547"/>
      <c r="H68" s="547"/>
      <c r="I68" s="547"/>
      <c r="J68" s="549"/>
      <c r="K68" s="547"/>
      <c r="L68" s="547"/>
      <c r="M68" s="547"/>
      <c r="N68" s="547"/>
      <c r="O68" s="547"/>
    </row>
    <row r="69" spans="1:15">
      <c r="A69" s="547"/>
      <c r="B69" s="547"/>
      <c r="C69" s="547"/>
      <c r="D69" s="547"/>
      <c r="E69" s="547"/>
      <c r="F69" s="547"/>
      <c r="G69" s="547"/>
      <c r="H69" s="547"/>
      <c r="I69" s="547"/>
      <c r="J69" s="549"/>
      <c r="K69" s="547"/>
      <c r="L69" s="547"/>
      <c r="M69" s="547"/>
      <c r="N69" s="547"/>
      <c r="O69" s="547"/>
    </row>
    <row r="70" spans="1:15" ht="40.15" customHeight="1">
      <c r="A70" s="1583" t="s">
        <v>132</v>
      </c>
      <c r="B70" s="1583"/>
      <c r="C70" s="1583"/>
      <c r="D70" s="1583"/>
      <c r="E70" s="1583"/>
      <c r="F70" s="547"/>
      <c r="G70" s="547"/>
      <c r="H70" s="547"/>
      <c r="I70" s="547"/>
      <c r="J70" s="549"/>
      <c r="K70" s="547"/>
      <c r="L70" s="547"/>
      <c r="M70" s="547"/>
      <c r="N70" s="547"/>
      <c r="O70" s="547"/>
    </row>
    <row r="71" spans="1:15" ht="19.899999999999999" customHeight="1">
      <c r="A71" s="547"/>
      <c r="B71" s="547"/>
      <c r="C71" s="547"/>
      <c r="D71" s="547"/>
      <c r="E71" s="547"/>
      <c r="F71" s="547"/>
      <c r="G71" s="547"/>
      <c r="H71" s="547"/>
      <c r="I71" s="547"/>
      <c r="J71" s="549"/>
      <c r="K71" s="547"/>
      <c r="L71" s="547"/>
      <c r="M71" s="547"/>
      <c r="N71" s="547"/>
      <c r="O71" s="547"/>
    </row>
    <row r="72" spans="1:15" ht="19.899999999999999" customHeight="1">
      <c r="A72" s="1591" t="s">
        <v>499</v>
      </c>
      <c r="B72" s="1593" t="s">
        <v>220</v>
      </c>
      <c r="C72" s="1593"/>
      <c r="D72" s="1594">
        <v>43201</v>
      </c>
      <c r="E72" s="1585"/>
      <c r="F72" s="547"/>
      <c r="G72" s="547"/>
      <c r="H72" s="547"/>
      <c r="I72" s="547"/>
      <c r="J72" s="549"/>
      <c r="K72" s="547"/>
      <c r="L72" s="547"/>
      <c r="M72" s="547"/>
      <c r="N72" s="547"/>
      <c r="O72" s="547"/>
    </row>
    <row r="73" spans="1:15" ht="19.899999999999999" customHeight="1">
      <c r="A73" s="1592"/>
      <c r="B73" s="600" t="s">
        <v>16</v>
      </c>
      <c r="C73" s="600" t="s">
        <v>44</v>
      </c>
      <c r="D73" s="613" t="s">
        <v>16</v>
      </c>
      <c r="E73" s="639" t="s">
        <v>44</v>
      </c>
      <c r="F73" s="547"/>
      <c r="G73" s="547"/>
      <c r="H73" s="547"/>
      <c r="I73" s="547"/>
      <c r="J73" s="549"/>
      <c r="K73" s="547"/>
      <c r="L73" s="547"/>
      <c r="M73" s="547"/>
      <c r="N73" s="547"/>
      <c r="O73" s="547"/>
    </row>
    <row r="74" spans="1:15" ht="19.899999999999999" customHeight="1">
      <c r="A74" s="596" t="s">
        <v>608</v>
      </c>
      <c r="B74" s="594">
        <v>123</v>
      </c>
      <c r="C74" s="605">
        <v>7148100</v>
      </c>
      <c r="D74" s="614">
        <v>100</v>
      </c>
      <c r="E74" s="601">
        <v>6756670</v>
      </c>
      <c r="F74" s="547"/>
      <c r="G74" s="547"/>
      <c r="H74" s="547"/>
      <c r="I74" s="547"/>
      <c r="J74" s="549"/>
      <c r="K74" s="547"/>
      <c r="L74" s="547"/>
      <c r="M74" s="547"/>
      <c r="N74" s="547"/>
      <c r="O74" s="547"/>
    </row>
    <row r="75" spans="1:15" ht="19.899999999999999" customHeight="1">
      <c r="A75" s="597" t="s">
        <v>603</v>
      </c>
      <c r="B75" s="592">
        <v>37</v>
      </c>
      <c r="C75" s="606">
        <v>7169050</v>
      </c>
      <c r="D75" s="615">
        <v>45</v>
      </c>
      <c r="E75" s="602">
        <v>9452900</v>
      </c>
      <c r="F75" s="547"/>
      <c r="G75" s="547"/>
      <c r="H75" s="547"/>
      <c r="I75" s="547"/>
      <c r="J75" s="549"/>
      <c r="K75" s="547"/>
      <c r="L75" s="547"/>
      <c r="M75" s="547"/>
      <c r="N75" s="547"/>
      <c r="O75" s="547"/>
    </row>
    <row r="76" spans="1:15" ht="19.899999999999999" customHeight="1">
      <c r="A76" s="597" t="s">
        <v>576</v>
      </c>
      <c r="B76" s="592">
        <v>17</v>
      </c>
      <c r="C76" s="606">
        <v>5743110</v>
      </c>
      <c r="D76" s="615">
        <v>15</v>
      </c>
      <c r="E76" s="602">
        <v>6524980</v>
      </c>
      <c r="F76" s="547"/>
      <c r="G76" s="547"/>
      <c r="H76" s="547"/>
      <c r="I76" s="547"/>
      <c r="J76" s="549"/>
      <c r="K76" s="547"/>
      <c r="L76" s="547"/>
      <c r="M76" s="547"/>
      <c r="N76" s="547"/>
      <c r="O76" s="547"/>
    </row>
    <row r="77" spans="1:15" ht="19.899999999999999" customHeight="1">
      <c r="A77" s="597" t="s">
        <v>571</v>
      </c>
      <c r="B77" s="592">
        <v>1</v>
      </c>
      <c r="C77" s="606">
        <v>525970</v>
      </c>
      <c r="D77" s="615">
        <v>5</v>
      </c>
      <c r="E77" s="602">
        <v>2072760</v>
      </c>
      <c r="F77" s="547"/>
      <c r="G77" s="547"/>
      <c r="H77" s="547"/>
      <c r="I77" s="547"/>
      <c r="J77" s="549"/>
      <c r="K77" s="547"/>
      <c r="L77" s="547"/>
      <c r="M77" s="547"/>
      <c r="N77" s="547"/>
      <c r="O77" s="547"/>
    </row>
    <row r="78" spans="1:15" ht="19.899999999999999" customHeight="1">
      <c r="A78" s="597" t="s">
        <v>574</v>
      </c>
      <c r="B78" s="592" t="s">
        <v>25</v>
      </c>
      <c r="C78" s="606">
        <v>0</v>
      </c>
      <c r="D78" s="615"/>
      <c r="E78" s="602"/>
      <c r="F78" s="547"/>
      <c r="G78" s="547"/>
      <c r="H78" s="547"/>
      <c r="I78" s="547"/>
      <c r="J78" s="549"/>
      <c r="K78" s="547"/>
      <c r="L78" s="547"/>
      <c r="M78" s="547"/>
      <c r="N78" s="547"/>
      <c r="O78" s="547"/>
    </row>
    <row r="79" spans="1:15" ht="19.899999999999999" customHeight="1">
      <c r="A79" s="599" t="s">
        <v>17</v>
      </c>
      <c r="B79" s="593">
        <f>SUM(B74:B78)</f>
        <v>178</v>
      </c>
      <c r="C79" s="604">
        <f>SUM(C74:C78)</f>
        <v>20586230</v>
      </c>
      <c r="D79" s="617">
        <f>SUM(D74:D78)</f>
        <v>165</v>
      </c>
      <c r="E79" s="608">
        <f>SUM(E74:E78)</f>
        <v>24807310</v>
      </c>
      <c r="F79" s="547"/>
      <c r="G79" s="547"/>
      <c r="H79" s="547"/>
      <c r="I79" s="547"/>
      <c r="J79" s="549"/>
      <c r="K79" s="547"/>
      <c r="L79" s="547"/>
      <c r="M79" s="547"/>
      <c r="N79" s="547"/>
      <c r="O79" s="547"/>
    </row>
    <row r="80" spans="1:15" ht="19.899999999999999" customHeight="1">
      <c r="A80" s="547"/>
      <c r="B80" s="547"/>
      <c r="C80" s="549"/>
      <c r="D80" s="547"/>
      <c r="E80" s="547"/>
      <c r="F80" s="547"/>
      <c r="G80" s="547"/>
      <c r="H80" s="547"/>
      <c r="I80" s="547"/>
      <c r="J80" s="549"/>
      <c r="K80" s="547"/>
      <c r="L80" s="547"/>
      <c r="M80" s="547"/>
      <c r="N80" s="547"/>
      <c r="O80" s="547"/>
    </row>
    <row r="81" spans="1:15" ht="19.899999999999999" customHeight="1">
      <c r="A81" s="547" t="s">
        <v>106</v>
      </c>
      <c r="B81" s="547"/>
      <c r="C81" s="547"/>
      <c r="D81" s="547"/>
      <c r="E81" s="547"/>
      <c r="F81" s="547"/>
      <c r="G81" s="547"/>
      <c r="H81" s="547"/>
      <c r="I81" s="547"/>
      <c r="J81" s="549"/>
      <c r="K81" s="547"/>
      <c r="L81" s="547"/>
      <c r="M81" s="547"/>
      <c r="N81" s="547"/>
      <c r="O81" s="547"/>
    </row>
    <row r="82" spans="1:15" ht="19.899999999999999" customHeight="1">
      <c r="A82" s="547"/>
      <c r="B82" s="547"/>
      <c r="C82" s="547"/>
      <c r="D82" s="547"/>
      <c r="E82" s="547"/>
      <c r="F82" s="547"/>
      <c r="G82" s="547"/>
      <c r="H82" s="547"/>
      <c r="I82" s="547"/>
      <c r="J82" s="549"/>
      <c r="K82" s="547"/>
      <c r="L82" s="547"/>
      <c r="M82" s="547"/>
      <c r="N82" s="547"/>
      <c r="O82" s="547"/>
    </row>
    <row r="83" spans="1:15" ht="19.899999999999999" customHeight="1">
      <c r="A83" s="1583" t="s">
        <v>137</v>
      </c>
      <c r="B83" s="1583"/>
      <c r="C83" s="1583"/>
      <c r="D83" s="1583"/>
      <c r="E83" s="1583"/>
      <c r="F83" s="547"/>
      <c r="G83" s="547"/>
      <c r="H83" s="547"/>
      <c r="I83" s="547"/>
      <c r="J83" s="549"/>
      <c r="K83" s="547"/>
      <c r="L83" s="547"/>
      <c r="M83" s="547"/>
      <c r="N83" s="547"/>
      <c r="O83" s="547"/>
    </row>
    <row r="84" spans="1:15" ht="19.899999999999999" customHeight="1">
      <c r="A84" s="547"/>
      <c r="B84" s="547"/>
      <c r="C84" s="547"/>
      <c r="D84" s="547"/>
      <c r="E84" s="547"/>
      <c r="F84" s="547"/>
      <c r="G84" s="547"/>
      <c r="H84" s="547"/>
      <c r="I84" s="547"/>
      <c r="J84" s="549"/>
      <c r="K84" s="547"/>
      <c r="L84" s="547"/>
      <c r="M84" s="547"/>
      <c r="N84" s="547"/>
      <c r="O84" s="547"/>
    </row>
    <row r="85" spans="1:15" ht="19.899999999999999" customHeight="1">
      <c r="A85" s="1591" t="s">
        <v>499</v>
      </c>
      <c r="B85" s="1593" t="s">
        <v>220</v>
      </c>
      <c r="C85" s="1593"/>
      <c r="D85" s="1594">
        <v>43201</v>
      </c>
      <c r="E85" s="1585"/>
      <c r="F85" s="547"/>
      <c r="G85" s="547"/>
      <c r="H85" s="547"/>
      <c r="I85" s="547"/>
      <c r="J85" s="549"/>
      <c r="K85" s="547"/>
      <c r="L85" s="547"/>
      <c r="M85" s="547"/>
      <c r="N85" s="547"/>
      <c r="O85" s="547"/>
    </row>
    <row r="86" spans="1:15" ht="19.899999999999999" customHeight="1">
      <c r="A86" s="1592"/>
      <c r="B86" s="600" t="s">
        <v>16</v>
      </c>
      <c r="C86" s="600" t="s">
        <v>44</v>
      </c>
      <c r="D86" s="613" t="s">
        <v>16</v>
      </c>
      <c r="E86" s="642" t="s">
        <v>44</v>
      </c>
      <c r="F86" s="547"/>
      <c r="G86" s="547"/>
      <c r="H86" s="547"/>
      <c r="I86" s="547"/>
      <c r="J86" s="549"/>
      <c r="K86" s="547"/>
      <c r="L86" s="547"/>
      <c r="M86" s="547"/>
      <c r="N86" s="547"/>
      <c r="O86" s="547"/>
    </row>
    <row r="87" spans="1:15" ht="19.899999999999999" customHeight="1">
      <c r="A87" s="596" t="s">
        <v>608</v>
      </c>
      <c r="B87" s="594">
        <v>123</v>
      </c>
      <c r="C87" s="605">
        <v>7148100</v>
      </c>
      <c r="D87" s="614">
        <v>100</v>
      </c>
      <c r="E87" s="601">
        <v>6756670</v>
      </c>
      <c r="F87" s="547"/>
      <c r="G87" s="547"/>
      <c r="H87" s="547"/>
      <c r="I87" s="547"/>
      <c r="J87" s="549"/>
      <c r="K87" s="547"/>
      <c r="L87" s="547"/>
      <c r="M87" s="547"/>
      <c r="N87" s="547"/>
      <c r="O87" s="547"/>
    </row>
    <row r="88" spans="1:15" ht="19.899999999999999" customHeight="1">
      <c r="A88" s="597" t="s">
        <v>603</v>
      </c>
      <c r="B88" s="592">
        <v>37</v>
      </c>
      <c r="C88" s="606">
        <v>7169050</v>
      </c>
      <c r="D88" s="615">
        <v>45</v>
      </c>
      <c r="E88" s="602">
        <v>9452900</v>
      </c>
      <c r="F88" s="547"/>
      <c r="G88" s="547"/>
      <c r="H88" s="547"/>
      <c r="I88" s="547"/>
      <c r="J88" s="549"/>
      <c r="K88" s="547"/>
      <c r="L88" s="547"/>
      <c r="M88" s="547"/>
      <c r="N88" s="547"/>
      <c r="O88" s="547"/>
    </row>
    <row r="89" spans="1:15" ht="19.899999999999999" customHeight="1">
      <c r="A89" s="597" t="s">
        <v>576</v>
      </c>
      <c r="B89" s="592">
        <v>17</v>
      </c>
      <c r="C89" s="606">
        <v>5743110</v>
      </c>
      <c r="D89" s="615">
        <v>15</v>
      </c>
      <c r="E89" s="602">
        <v>6524980</v>
      </c>
      <c r="F89" s="547"/>
      <c r="G89" s="547"/>
      <c r="H89" s="547"/>
      <c r="I89" s="547"/>
      <c r="J89" s="549"/>
      <c r="K89" s="547"/>
      <c r="L89" s="547"/>
      <c r="M89" s="547"/>
      <c r="N89" s="547"/>
      <c r="O89" s="547"/>
    </row>
    <row r="90" spans="1:15">
      <c r="A90" s="597" t="s">
        <v>571</v>
      </c>
      <c r="B90" s="592">
        <v>1</v>
      </c>
      <c r="C90" s="606">
        <v>525970</v>
      </c>
      <c r="D90" s="615">
        <v>5</v>
      </c>
      <c r="E90" s="602">
        <v>2072760</v>
      </c>
      <c r="F90" s="547"/>
      <c r="G90" s="547"/>
      <c r="H90" s="547"/>
      <c r="I90" s="547"/>
      <c r="J90" s="549"/>
      <c r="K90" s="547"/>
      <c r="L90" s="547"/>
      <c r="M90" s="547"/>
      <c r="N90" s="547"/>
      <c r="O90" s="547"/>
    </row>
    <row r="91" spans="1:15">
      <c r="A91" s="597" t="s">
        <v>574</v>
      </c>
      <c r="B91" s="592" t="s">
        <v>25</v>
      </c>
      <c r="C91" s="606">
        <v>0</v>
      </c>
      <c r="D91" s="615"/>
      <c r="E91" s="602"/>
      <c r="F91" s="547"/>
      <c r="G91" s="547"/>
      <c r="H91" s="547"/>
      <c r="I91" s="547"/>
      <c r="J91" s="549"/>
      <c r="K91" s="547"/>
      <c r="L91" s="547"/>
      <c r="M91" s="547"/>
      <c r="N91" s="547"/>
      <c r="O91" s="547"/>
    </row>
    <row r="92" spans="1:15">
      <c r="A92" s="599" t="s">
        <v>17</v>
      </c>
      <c r="B92" s="593">
        <f>SUM(B87:B91)</f>
        <v>178</v>
      </c>
      <c r="C92" s="604">
        <f>SUM(C87:C91)</f>
        <v>20586230</v>
      </c>
      <c r="D92" s="617">
        <f>SUM(D87:D91)</f>
        <v>165</v>
      </c>
      <c r="E92" s="608">
        <f>SUM(E87:E91)</f>
        <v>24807310</v>
      </c>
      <c r="F92" s="547"/>
      <c r="G92" s="547"/>
      <c r="H92" s="547"/>
      <c r="I92" s="547"/>
      <c r="J92" s="549"/>
      <c r="K92" s="547"/>
      <c r="L92" s="547"/>
      <c r="M92" s="547"/>
      <c r="N92" s="547"/>
      <c r="O92" s="547"/>
    </row>
    <row r="93" spans="1:15">
      <c r="A93" s="547"/>
      <c r="B93" s="547"/>
      <c r="C93" s="549"/>
      <c r="D93" s="547"/>
      <c r="E93" s="547"/>
      <c r="F93" s="547"/>
      <c r="G93" s="547"/>
      <c r="H93" s="547"/>
      <c r="I93" s="547"/>
      <c r="J93" s="549"/>
      <c r="K93" s="547"/>
      <c r="L93" s="547"/>
      <c r="M93" s="547"/>
      <c r="N93" s="547"/>
      <c r="O93" s="547"/>
    </row>
    <row r="94" spans="1:15">
      <c r="A94" s="547" t="s">
        <v>106</v>
      </c>
      <c r="B94" s="547"/>
      <c r="C94" s="547"/>
      <c r="D94" s="547"/>
      <c r="E94" s="547"/>
      <c r="F94" s="547"/>
      <c r="G94" s="547"/>
      <c r="H94" s="547"/>
      <c r="I94" s="547"/>
      <c r="J94" s="549"/>
      <c r="K94" s="547"/>
      <c r="L94" s="547"/>
      <c r="M94" s="547"/>
      <c r="N94" s="547"/>
      <c r="O94" s="547"/>
    </row>
    <row r="95" spans="1:15">
      <c r="A95" s="547"/>
      <c r="B95" s="547"/>
      <c r="C95" s="547"/>
      <c r="D95" s="547"/>
      <c r="E95" s="547"/>
      <c r="F95" s="547"/>
      <c r="G95" s="547"/>
      <c r="H95" s="547"/>
      <c r="I95" s="547"/>
      <c r="J95" s="549"/>
      <c r="K95" s="547"/>
      <c r="L95" s="547"/>
      <c r="M95" s="547"/>
      <c r="N95" s="547"/>
      <c r="O95" s="547"/>
    </row>
    <row r="96" spans="1:15" ht="43.15" customHeight="1">
      <c r="A96" s="1583" t="s">
        <v>142</v>
      </c>
      <c r="B96" s="1583"/>
      <c r="C96" s="1583"/>
      <c r="D96" s="1583"/>
      <c r="E96" s="1583"/>
      <c r="F96" s="547"/>
      <c r="G96" s="547"/>
      <c r="H96" s="547"/>
      <c r="I96" s="547"/>
      <c r="J96" s="549"/>
      <c r="K96" s="547"/>
      <c r="L96" s="547"/>
      <c r="M96" s="547"/>
      <c r="N96" s="547"/>
      <c r="O96" s="547"/>
    </row>
    <row r="97" spans="1:34">
      <c r="A97" s="547"/>
      <c r="B97" s="547"/>
      <c r="C97" s="547"/>
      <c r="D97" s="547"/>
      <c r="E97" s="547"/>
      <c r="F97" s="547"/>
      <c r="G97" s="547"/>
      <c r="H97" s="547"/>
      <c r="I97" s="547"/>
      <c r="J97" s="549"/>
      <c r="K97" s="547"/>
      <c r="L97" s="547"/>
      <c r="M97" s="547"/>
      <c r="N97" s="547"/>
      <c r="O97" s="547"/>
    </row>
    <row r="98" spans="1:34">
      <c r="A98" s="1591" t="s">
        <v>499</v>
      </c>
      <c r="B98" s="1593" t="s">
        <v>207</v>
      </c>
      <c r="C98" s="1593"/>
      <c r="D98" s="1594">
        <v>43237</v>
      </c>
      <c r="E98" s="1585"/>
      <c r="F98" s="547"/>
      <c r="G98" s="547"/>
      <c r="H98" s="547"/>
      <c r="I98" s="547"/>
      <c r="J98" s="549"/>
      <c r="K98" s="547"/>
      <c r="L98" s="547"/>
      <c r="M98" s="547"/>
      <c r="N98" s="547"/>
      <c r="O98" s="547"/>
    </row>
    <row r="99" spans="1:34">
      <c r="A99" s="1592"/>
      <c r="B99" s="600" t="s">
        <v>16</v>
      </c>
      <c r="C99" s="600" t="s">
        <v>44</v>
      </c>
      <c r="D99" s="613" t="s">
        <v>16</v>
      </c>
      <c r="E99" s="643" t="s">
        <v>44</v>
      </c>
      <c r="F99" s="547"/>
      <c r="G99" s="547"/>
      <c r="H99" s="547"/>
      <c r="I99" s="547"/>
      <c r="J99" s="549"/>
      <c r="K99" s="547"/>
      <c r="L99" s="547"/>
      <c r="M99" s="547"/>
      <c r="N99" s="547"/>
      <c r="O99" s="547"/>
    </row>
    <row r="100" spans="1:34">
      <c r="A100" s="596" t="s">
        <v>608</v>
      </c>
      <c r="B100" s="594">
        <v>100</v>
      </c>
      <c r="C100" s="605">
        <v>6756670</v>
      </c>
      <c r="D100" s="614">
        <v>107</v>
      </c>
      <c r="E100" s="601">
        <v>4871420</v>
      </c>
      <c r="F100" s="547"/>
      <c r="G100" s="547"/>
      <c r="H100" s="547"/>
      <c r="I100" s="547"/>
      <c r="J100" s="549"/>
      <c r="K100" s="547"/>
      <c r="L100" s="547"/>
      <c r="M100" s="547"/>
      <c r="N100" s="547"/>
      <c r="O100" s="547"/>
    </row>
    <row r="101" spans="1:34">
      <c r="A101" s="597" t="s">
        <v>603</v>
      </c>
      <c r="B101" s="592">
        <v>45</v>
      </c>
      <c r="C101" s="606">
        <v>9452900</v>
      </c>
      <c r="D101" s="615">
        <v>44</v>
      </c>
      <c r="E101" s="602">
        <v>5759370</v>
      </c>
      <c r="F101" s="547"/>
      <c r="G101" s="547"/>
      <c r="H101" s="547"/>
      <c r="I101" s="547"/>
      <c r="J101" s="549"/>
      <c r="K101" s="547"/>
      <c r="L101" s="547"/>
      <c r="M101" s="547"/>
      <c r="N101" s="547"/>
      <c r="O101" s="547"/>
    </row>
    <row r="102" spans="1:34">
      <c r="A102" s="597" t="s">
        <v>576</v>
      </c>
      <c r="B102" s="592">
        <v>15</v>
      </c>
      <c r="C102" s="606">
        <v>6524980</v>
      </c>
      <c r="D102" s="615">
        <v>26</v>
      </c>
      <c r="E102" s="602">
        <v>7574060</v>
      </c>
      <c r="F102" s="547"/>
      <c r="G102" s="547"/>
      <c r="H102" s="547"/>
      <c r="I102" s="547"/>
      <c r="J102" s="549"/>
      <c r="K102" s="547"/>
      <c r="L102" s="547"/>
      <c r="M102" s="547"/>
      <c r="N102" s="547"/>
      <c r="O102" s="547"/>
    </row>
    <row r="103" spans="1:34">
      <c r="A103" s="597" t="s">
        <v>571</v>
      </c>
      <c r="B103" s="592">
        <v>5</v>
      </c>
      <c r="C103" s="606">
        <v>2072760</v>
      </c>
      <c r="D103" s="615" t="s">
        <v>25</v>
      </c>
      <c r="E103" s="602" t="s">
        <v>25</v>
      </c>
      <c r="F103" s="547"/>
      <c r="G103" s="547"/>
      <c r="H103" s="547"/>
      <c r="I103" s="547"/>
      <c r="J103" s="549"/>
      <c r="K103" s="547"/>
      <c r="L103" s="547"/>
      <c r="M103" s="547"/>
      <c r="N103" s="547"/>
      <c r="O103" s="547"/>
    </row>
    <row r="104" spans="1:34">
      <c r="A104" s="597" t="s">
        <v>574</v>
      </c>
      <c r="B104" s="592" t="s">
        <v>25</v>
      </c>
      <c r="C104" s="606">
        <v>0</v>
      </c>
      <c r="D104" s="615"/>
      <c r="E104" s="602"/>
      <c r="F104" s="547"/>
      <c r="G104" s="547"/>
      <c r="H104" s="547"/>
      <c r="I104" s="547"/>
      <c r="J104" s="549"/>
      <c r="K104" s="547"/>
      <c r="L104" s="547"/>
      <c r="M104" s="547"/>
      <c r="N104" s="547"/>
      <c r="O104" s="547"/>
    </row>
    <row r="105" spans="1:34">
      <c r="A105" s="599" t="s">
        <v>17</v>
      </c>
      <c r="B105" s="593">
        <f>SUM(B100:B104)</f>
        <v>165</v>
      </c>
      <c r="C105" s="604">
        <f>SUM(C100:C104)</f>
        <v>24807310</v>
      </c>
      <c r="D105" s="617">
        <f>SUM(D100:D104)</f>
        <v>177</v>
      </c>
      <c r="E105" s="608">
        <f>SUM(E100:E104)</f>
        <v>18204850</v>
      </c>
      <c r="F105" s="547"/>
      <c r="G105" s="547"/>
      <c r="H105" s="547"/>
      <c r="I105" s="547"/>
      <c r="J105" s="549"/>
      <c r="K105" s="547"/>
      <c r="L105" s="547"/>
      <c r="M105" s="547"/>
      <c r="N105" s="547"/>
      <c r="O105" s="547"/>
    </row>
    <row r="106" spans="1:34">
      <c r="A106" s="547"/>
      <c r="B106" s="547"/>
      <c r="C106" s="549"/>
      <c r="D106" s="547"/>
      <c r="E106" s="547"/>
      <c r="F106" s="547"/>
      <c r="G106" s="547"/>
      <c r="H106" s="547"/>
      <c r="I106" s="547"/>
      <c r="J106" s="549"/>
      <c r="K106" s="547"/>
      <c r="L106" s="547"/>
      <c r="M106" s="547"/>
      <c r="N106" s="547"/>
      <c r="O106" s="547"/>
    </row>
    <row r="107" spans="1:34">
      <c r="A107" s="547" t="s">
        <v>112</v>
      </c>
      <c r="B107" s="547"/>
      <c r="C107" s="547"/>
      <c r="D107" s="547"/>
      <c r="E107" s="547"/>
      <c r="F107" s="547"/>
      <c r="G107" s="547"/>
      <c r="H107" s="547"/>
      <c r="I107" s="547"/>
      <c r="J107" s="549"/>
      <c r="K107" s="547"/>
      <c r="L107" s="547"/>
      <c r="M107" s="547"/>
      <c r="N107" s="547"/>
      <c r="O107" s="547"/>
    </row>
    <row r="108" spans="1:34">
      <c r="A108" s="547"/>
      <c r="B108" s="547"/>
      <c r="C108" s="547"/>
      <c r="D108" s="547"/>
      <c r="E108" s="547"/>
      <c r="F108" s="547"/>
      <c r="G108" s="547"/>
      <c r="H108" s="547"/>
      <c r="I108" s="547"/>
      <c r="J108" s="549"/>
      <c r="K108" s="547"/>
      <c r="L108" s="547"/>
      <c r="M108" s="547"/>
      <c r="N108" s="547"/>
      <c r="O108" s="547"/>
    </row>
    <row r="109" spans="1:34">
      <c r="A109" s="547"/>
      <c r="B109" s="547"/>
      <c r="C109" s="547"/>
      <c r="D109" s="547"/>
      <c r="E109" s="547"/>
      <c r="F109" s="547"/>
      <c r="G109" s="547"/>
      <c r="H109" s="547"/>
      <c r="I109" s="547"/>
      <c r="J109" s="549"/>
      <c r="K109" s="547"/>
      <c r="L109" s="547"/>
      <c r="M109" s="547"/>
      <c r="N109" s="547"/>
      <c r="O109" s="547"/>
    </row>
    <row r="110" spans="1:34">
      <c r="A110" s="547"/>
      <c r="B110" s="547"/>
      <c r="C110" s="547"/>
      <c r="D110" s="547"/>
      <c r="E110" s="547"/>
      <c r="F110" s="547"/>
      <c r="G110" s="547"/>
      <c r="H110" s="547"/>
      <c r="I110" s="547"/>
      <c r="J110" s="549"/>
      <c r="K110" s="547"/>
      <c r="L110" s="547"/>
      <c r="M110" s="547"/>
      <c r="N110" s="547"/>
      <c r="O110" s="547"/>
    </row>
    <row r="111" spans="1:34" ht="63" customHeight="1">
      <c r="A111" s="1588" t="s">
        <v>156</v>
      </c>
      <c r="B111" s="1588"/>
      <c r="C111" s="1588"/>
      <c r="D111" s="1588"/>
      <c r="E111" s="1588"/>
      <c r="F111" s="1588"/>
      <c r="G111" s="1588"/>
      <c r="H111" s="1588"/>
      <c r="I111" s="1588"/>
      <c r="J111" s="1588"/>
      <c r="K111" s="1588"/>
      <c r="L111" s="1588"/>
      <c r="M111" s="1588"/>
      <c r="N111" s="1588"/>
      <c r="O111" s="1588"/>
      <c r="S111"/>
      <c r="T111"/>
      <c r="U111"/>
      <c r="V111"/>
      <c r="W111"/>
      <c r="X111" s="1620" t="s">
        <v>156</v>
      </c>
      <c r="Y111" s="1620"/>
      <c r="Z111" s="1620"/>
      <c r="AA111" s="1620"/>
      <c r="AB111" s="1620"/>
      <c r="AC111" s="1620"/>
      <c r="AD111" s="1620"/>
      <c r="AE111"/>
      <c r="AF111"/>
      <c r="AG111"/>
      <c r="AH111"/>
    </row>
    <row r="112" spans="1:34" ht="26.45" customHeight="1">
      <c r="A112" s="547"/>
      <c r="B112" s="1601" t="s">
        <v>134</v>
      </c>
      <c r="C112" s="1601"/>
      <c r="D112" s="1601"/>
      <c r="E112" s="1601"/>
      <c r="F112" s="1601"/>
      <c r="G112" s="1601"/>
      <c r="H112" s="547"/>
      <c r="I112" s="547"/>
      <c r="J112" s="549"/>
      <c r="K112" s="547"/>
      <c r="L112" s="547"/>
      <c r="M112" s="547"/>
      <c r="N112" s="547"/>
      <c r="O112" s="547"/>
      <c r="S112"/>
      <c r="T112" s="1621" t="s">
        <v>134</v>
      </c>
      <c r="U112" s="1621"/>
      <c r="V112" s="1621"/>
      <c r="W112" s="1621"/>
      <c r="X112" s="1621"/>
      <c r="Y112" s="1621"/>
      <c r="Z112" s="1621"/>
      <c r="AA112" s="1621"/>
      <c r="AB112" s="1621"/>
      <c r="AC112"/>
      <c r="AD112"/>
      <c r="AE112"/>
      <c r="AF112"/>
      <c r="AG112"/>
      <c r="AH112"/>
    </row>
    <row r="113" spans="1:34" ht="26.45" customHeight="1">
      <c r="A113" s="547"/>
      <c r="B113" s="1589" t="s">
        <v>113</v>
      </c>
      <c r="C113" s="1589"/>
      <c r="D113" s="1589"/>
      <c r="E113" s="1589"/>
      <c r="F113" s="1589"/>
      <c r="G113" s="1589"/>
      <c r="H113" s="1589"/>
      <c r="I113" s="1589"/>
      <c r="J113" s="549"/>
      <c r="K113" s="547"/>
      <c r="L113" s="547"/>
      <c r="M113" s="547"/>
      <c r="N113" s="547"/>
      <c r="O113" s="547"/>
      <c r="S113"/>
      <c r="T113" s="1621" t="s">
        <v>113</v>
      </c>
      <c r="U113" s="1621"/>
      <c r="V113" s="1621"/>
      <c r="W113" s="1621"/>
      <c r="X113" s="1621"/>
      <c r="Y113" s="1621"/>
      <c r="Z113" s="1621"/>
      <c r="AA113"/>
      <c r="AB113"/>
      <c r="AC113"/>
      <c r="AD113"/>
      <c r="AE113"/>
      <c r="AF113" s="1627" t="s">
        <v>202</v>
      </c>
      <c r="AG113" s="1627"/>
      <c r="AH113" s="1627"/>
    </row>
    <row r="114" spans="1:34" ht="26.45" customHeight="1">
      <c r="A114" s="547"/>
      <c r="B114" s="547"/>
      <c r="C114" s="547"/>
      <c r="D114" s="547"/>
      <c r="E114" s="547"/>
      <c r="F114" s="547"/>
      <c r="G114" s="547"/>
      <c r="H114" s="547"/>
      <c r="I114" s="547"/>
      <c r="J114" s="549"/>
      <c r="K114" s="547"/>
      <c r="L114" s="547"/>
      <c r="M114" s="547"/>
      <c r="N114" s="1590" t="s">
        <v>617</v>
      </c>
      <c r="O114" s="1590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26.45" customHeight="1">
      <c r="A115" s="1603" t="s">
        <v>24</v>
      </c>
      <c r="B115" s="1604"/>
      <c r="C115" s="1593" t="s">
        <v>459</v>
      </c>
      <c r="D115" s="1593"/>
      <c r="E115" s="1593"/>
      <c r="F115" s="1593"/>
      <c r="G115" s="1593"/>
      <c r="H115" s="1593"/>
      <c r="I115" s="1593" t="s">
        <v>500</v>
      </c>
      <c r="J115" s="1593"/>
      <c r="K115" s="1593"/>
      <c r="L115" s="1593"/>
      <c r="M115" s="1593"/>
      <c r="N115" s="1593"/>
      <c r="O115" s="1586" t="s">
        <v>364</v>
      </c>
      <c r="S115" s="1622" t="s">
        <v>24</v>
      </c>
      <c r="T115" s="1622"/>
      <c r="U115" s="586" t="s">
        <v>16</v>
      </c>
      <c r="V115" s="586" t="s">
        <v>181</v>
      </c>
      <c r="W115" s="1622" t="s">
        <v>14</v>
      </c>
      <c r="X115" s="1622"/>
      <c r="Y115" s="1622"/>
      <c r="Z115" s="1622" t="s">
        <v>163</v>
      </c>
      <c r="AA115" s="1622"/>
      <c r="AB115" s="1622" t="s">
        <v>166</v>
      </c>
      <c r="AC115" s="1622"/>
      <c r="AD115" s="1622"/>
      <c r="AE115" s="1622"/>
      <c r="AF115" s="1622"/>
      <c r="AG115" s="586" t="s">
        <v>164</v>
      </c>
      <c r="AH115" s="586" t="s">
        <v>2</v>
      </c>
    </row>
    <row r="116" spans="1:34" ht="26.45" customHeight="1">
      <c r="A116" s="1605"/>
      <c r="B116" s="1602"/>
      <c r="C116" s="569" t="s">
        <v>16</v>
      </c>
      <c r="D116" s="536" t="s">
        <v>181</v>
      </c>
      <c r="E116" s="1602" t="s">
        <v>14</v>
      </c>
      <c r="F116" s="1602"/>
      <c r="G116" s="1602"/>
      <c r="H116" s="536" t="s">
        <v>164</v>
      </c>
      <c r="I116" s="569" t="s">
        <v>16</v>
      </c>
      <c r="J116" s="537" t="s">
        <v>181</v>
      </c>
      <c r="K116" s="1602" t="s">
        <v>14</v>
      </c>
      <c r="L116" s="1602"/>
      <c r="M116" s="1602"/>
      <c r="N116" s="536" t="s">
        <v>164</v>
      </c>
      <c r="O116" s="1587"/>
      <c r="S116" s="1618">
        <v>1</v>
      </c>
      <c r="T116" s="1618"/>
      <c r="U116" s="563">
        <v>93</v>
      </c>
      <c r="V116" s="585">
        <v>4957700</v>
      </c>
      <c r="W116" s="1619">
        <v>47400</v>
      </c>
      <c r="X116" s="1619"/>
      <c r="Y116" s="1619"/>
      <c r="Z116" s="1619">
        <v>0</v>
      </c>
      <c r="AA116" s="1619"/>
      <c r="AB116" s="1619">
        <v>47400</v>
      </c>
      <c r="AC116" s="1619"/>
      <c r="AD116" s="1619"/>
      <c r="AE116" s="1619"/>
      <c r="AF116" s="1619"/>
      <c r="AG116" s="585">
        <v>5005100</v>
      </c>
      <c r="AH116" s="565"/>
    </row>
    <row r="117" spans="1:34" ht="26.45" customHeight="1">
      <c r="A117" s="1615">
        <v>1</v>
      </c>
      <c r="B117" s="1616"/>
      <c r="C117" s="550">
        <v>111</v>
      </c>
      <c r="D117" s="573">
        <v>6144250</v>
      </c>
      <c r="E117" s="1606">
        <v>52860</v>
      </c>
      <c r="F117" s="1606"/>
      <c r="G117" s="1606"/>
      <c r="H117" s="573">
        <f>SUM(D117:G117)</f>
        <v>6197110</v>
      </c>
      <c r="I117" s="550">
        <v>91</v>
      </c>
      <c r="J117" s="551">
        <v>4957700</v>
      </c>
      <c r="K117" s="1606">
        <v>45960</v>
      </c>
      <c r="L117" s="1606"/>
      <c r="M117" s="1606"/>
      <c r="N117" s="551">
        <f>SUM(J117:M117)</f>
        <v>5003660</v>
      </c>
      <c r="O117" s="552">
        <f>N117-H117</f>
        <v>-1193450</v>
      </c>
      <c r="S117" s="1618">
        <v>2</v>
      </c>
      <c r="T117" s="1618"/>
      <c r="U117" s="563">
        <v>34</v>
      </c>
      <c r="V117" s="585">
        <v>5693900</v>
      </c>
      <c r="W117" s="1619">
        <v>44920</v>
      </c>
      <c r="X117" s="1619"/>
      <c r="Y117" s="1619"/>
      <c r="Z117" s="1619">
        <v>0</v>
      </c>
      <c r="AA117" s="1619"/>
      <c r="AB117" s="1619">
        <v>44920</v>
      </c>
      <c r="AC117" s="1619"/>
      <c r="AD117" s="1619"/>
      <c r="AE117" s="1619"/>
      <c r="AF117" s="1619"/>
      <c r="AG117" s="585">
        <v>5738820</v>
      </c>
      <c r="AH117" s="565"/>
    </row>
    <row r="118" spans="1:34" ht="26.45" customHeight="1">
      <c r="A118" s="1598">
        <v>2</v>
      </c>
      <c r="B118" s="1599"/>
      <c r="C118" s="553">
        <v>28</v>
      </c>
      <c r="D118" s="572">
        <v>4639800</v>
      </c>
      <c r="E118" s="1600">
        <v>41840</v>
      </c>
      <c r="F118" s="1600"/>
      <c r="G118" s="1600"/>
      <c r="H118" s="572">
        <f>SUM(D118:G118)</f>
        <v>4681640</v>
      </c>
      <c r="I118" s="553">
        <v>36</v>
      </c>
      <c r="J118" s="554">
        <v>5995170</v>
      </c>
      <c r="K118" s="1600">
        <v>46160</v>
      </c>
      <c r="L118" s="1600"/>
      <c r="M118" s="1600"/>
      <c r="N118" s="554">
        <f>SUM(J118:M118)</f>
        <v>6041330</v>
      </c>
      <c r="O118" s="555">
        <f t="shared" ref="O118:O131" si="0">N118-H118</f>
        <v>1359690</v>
      </c>
      <c r="S118" s="1618">
        <v>3</v>
      </c>
      <c r="T118" s="1618"/>
      <c r="U118" s="563">
        <v>13</v>
      </c>
      <c r="V118" s="585">
        <v>2122240</v>
      </c>
      <c r="W118" s="1619">
        <v>40390</v>
      </c>
      <c r="X118" s="1619"/>
      <c r="Y118" s="1619"/>
      <c r="Z118" s="1619">
        <v>0</v>
      </c>
      <c r="AA118" s="1619"/>
      <c r="AB118" s="1619">
        <v>40390</v>
      </c>
      <c r="AC118" s="1619"/>
      <c r="AD118" s="1619"/>
      <c r="AE118" s="1619"/>
      <c r="AF118" s="1619"/>
      <c r="AG118" s="585">
        <v>2162630</v>
      </c>
      <c r="AH118" s="565"/>
    </row>
    <row r="119" spans="1:34" ht="26.45" customHeight="1">
      <c r="A119" s="1598">
        <v>3</v>
      </c>
      <c r="B119" s="1599"/>
      <c r="C119" s="553">
        <v>15</v>
      </c>
      <c r="D119" s="572">
        <v>2364840</v>
      </c>
      <c r="E119" s="1600">
        <v>40480</v>
      </c>
      <c r="F119" s="1600"/>
      <c r="G119" s="1600"/>
      <c r="H119" s="572">
        <f t="shared" ref="H119:H131" si="1">SUM(D119:G119)</f>
        <v>2405320</v>
      </c>
      <c r="I119" s="553">
        <v>13</v>
      </c>
      <c r="J119" s="554">
        <v>2322090</v>
      </c>
      <c r="K119" s="1600">
        <v>36290</v>
      </c>
      <c r="L119" s="1600"/>
      <c r="M119" s="1600"/>
      <c r="N119" s="558">
        <f t="shared" ref="N119:N131" si="2">SUM(J119:M119)</f>
        <v>2358380</v>
      </c>
      <c r="O119" s="555">
        <f t="shared" si="0"/>
        <v>-46940</v>
      </c>
      <c r="S119" s="1618">
        <v>4</v>
      </c>
      <c r="T119" s="1618"/>
      <c r="U119" s="563">
        <v>9</v>
      </c>
      <c r="V119" s="585">
        <v>2907720</v>
      </c>
      <c r="W119" s="1619">
        <v>125210</v>
      </c>
      <c r="X119" s="1619"/>
      <c r="Y119" s="1619"/>
      <c r="Z119" s="1619">
        <v>0</v>
      </c>
      <c r="AA119" s="1619"/>
      <c r="AB119" s="1619">
        <v>125210</v>
      </c>
      <c r="AC119" s="1619"/>
      <c r="AD119" s="1619"/>
      <c r="AE119" s="1619"/>
      <c r="AF119" s="1619"/>
      <c r="AG119" s="585">
        <v>3032930</v>
      </c>
      <c r="AH119" s="565"/>
    </row>
    <row r="120" spans="1:34" ht="26.45" customHeight="1">
      <c r="A120" s="1598">
        <v>4</v>
      </c>
      <c r="B120" s="1599"/>
      <c r="C120" s="553">
        <v>6</v>
      </c>
      <c r="D120" s="572">
        <v>2279070</v>
      </c>
      <c r="E120" s="1600">
        <v>109320</v>
      </c>
      <c r="F120" s="1600"/>
      <c r="G120" s="1600"/>
      <c r="H120" s="572">
        <f t="shared" si="1"/>
        <v>2388390</v>
      </c>
      <c r="I120" s="553">
        <v>9</v>
      </c>
      <c r="J120" s="554">
        <v>2907720</v>
      </c>
      <c r="K120" s="1600">
        <v>125210</v>
      </c>
      <c r="L120" s="1600"/>
      <c r="M120" s="1600"/>
      <c r="N120" s="558">
        <f t="shared" si="2"/>
        <v>3032930</v>
      </c>
      <c r="O120" s="555">
        <f t="shared" si="0"/>
        <v>644540</v>
      </c>
      <c r="S120" s="1618">
        <v>5</v>
      </c>
      <c r="T120" s="1618"/>
      <c r="U120" s="563">
        <v>4</v>
      </c>
      <c r="V120" s="585">
        <v>1155040</v>
      </c>
      <c r="W120" s="1619">
        <v>18170</v>
      </c>
      <c r="X120" s="1619"/>
      <c r="Y120" s="1619"/>
      <c r="Z120" s="1619">
        <v>0</v>
      </c>
      <c r="AA120" s="1619"/>
      <c r="AB120" s="1619">
        <v>18170</v>
      </c>
      <c r="AC120" s="1619"/>
      <c r="AD120" s="1619"/>
      <c r="AE120" s="1619"/>
      <c r="AF120" s="1619"/>
      <c r="AG120" s="585">
        <v>1173210</v>
      </c>
      <c r="AH120" s="565"/>
    </row>
    <row r="121" spans="1:34" ht="26.45" customHeight="1">
      <c r="A121" s="1598">
        <v>5</v>
      </c>
      <c r="B121" s="1599"/>
      <c r="C121" s="553">
        <v>6</v>
      </c>
      <c r="D121" s="572">
        <v>1898260</v>
      </c>
      <c r="E121" s="1600">
        <v>16540</v>
      </c>
      <c r="F121" s="1600"/>
      <c r="G121" s="1600"/>
      <c r="H121" s="572">
        <f t="shared" si="1"/>
        <v>1914800</v>
      </c>
      <c r="I121" s="553">
        <v>4</v>
      </c>
      <c r="J121" s="554">
        <v>1155040</v>
      </c>
      <c r="K121" s="1600">
        <v>18170</v>
      </c>
      <c r="L121" s="1600"/>
      <c r="M121" s="1600"/>
      <c r="N121" s="558">
        <f t="shared" si="2"/>
        <v>1173210</v>
      </c>
      <c r="O121" s="555">
        <f t="shared" si="0"/>
        <v>-741590</v>
      </c>
      <c r="S121" s="1618">
        <v>6</v>
      </c>
      <c r="T121" s="1618"/>
      <c r="U121" s="563">
        <v>4</v>
      </c>
      <c r="V121" s="585">
        <v>941210</v>
      </c>
      <c r="W121" s="1619">
        <v>33260</v>
      </c>
      <c r="X121" s="1619"/>
      <c r="Y121" s="1619"/>
      <c r="Z121" s="1619">
        <v>0</v>
      </c>
      <c r="AA121" s="1619"/>
      <c r="AB121" s="1619">
        <v>33260</v>
      </c>
      <c r="AC121" s="1619"/>
      <c r="AD121" s="1619"/>
      <c r="AE121" s="1619"/>
      <c r="AF121" s="1619"/>
      <c r="AG121" s="585">
        <v>974470</v>
      </c>
      <c r="AH121" s="565"/>
    </row>
    <row r="122" spans="1:34" ht="26.45" customHeight="1">
      <c r="A122" s="1598">
        <v>6</v>
      </c>
      <c r="B122" s="1599"/>
      <c r="C122" s="553">
        <v>6</v>
      </c>
      <c r="D122" s="572">
        <v>2168850</v>
      </c>
      <c r="E122" s="1600">
        <v>48130</v>
      </c>
      <c r="F122" s="1600"/>
      <c r="G122" s="1600"/>
      <c r="H122" s="572">
        <f t="shared" si="1"/>
        <v>2216980</v>
      </c>
      <c r="I122" s="553">
        <v>4</v>
      </c>
      <c r="J122" s="554">
        <v>1106160</v>
      </c>
      <c r="K122" s="1600">
        <v>29140</v>
      </c>
      <c r="L122" s="1600"/>
      <c r="M122" s="1600"/>
      <c r="N122" s="558">
        <f t="shared" si="2"/>
        <v>1135300</v>
      </c>
      <c r="O122" s="555">
        <f t="shared" si="0"/>
        <v>-1081680</v>
      </c>
      <c r="S122" s="1618">
        <v>7</v>
      </c>
      <c r="T122" s="1618"/>
      <c r="U122" s="563">
        <v>6</v>
      </c>
      <c r="V122" s="585">
        <v>1809730</v>
      </c>
      <c r="W122" s="1619">
        <v>77710</v>
      </c>
      <c r="X122" s="1619"/>
      <c r="Y122" s="1619"/>
      <c r="Z122" s="1619">
        <v>0</v>
      </c>
      <c r="AA122" s="1619"/>
      <c r="AB122" s="1619">
        <v>77710</v>
      </c>
      <c r="AC122" s="1619"/>
      <c r="AD122" s="1619"/>
      <c r="AE122" s="1619"/>
      <c r="AF122" s="1619"/>
      <c r="AG122" s="585">
        <v>1887440</v>
      </c>
      <c r="AH122" s="565"/>
    </row>
    <row r="123" spans="1:34" ht="26.45" customHeight="1">
      <c r="A123" s="1598">
        <v>7</v>
      </c>
      <c r="B123" s="1599"/>
      <c r="C123" s="553">
        <v>2</v>
      </c>
      <c r="D123" s="572">
        <v>698650</v>
      </c>
      <c r="E123" s="1600">
        <v>20650</v>
      </c>
      <c r="F123" s="1600"/>
      <c r="G123" s="1600"/>
      <c r="H123" s="572">
        <f t="shared" si="1"/>
        <v>719300</v>
      </c>
      <c r="I123" s="553">
        <v>6</v>
      </c>
      <c r="J123" s="554">
        <v>2047330</v>
      </c>
      <c r="K123" s="1600">
        <v>75600</v>
      </c>
      <c r="L123" s="1600"/>
      <c r="M123" s="1600"/>
      <c r="N123" s="558">
        <f t="shared" si="2"/>
        <v>2122930</v>
      </c>
      <c r="O123" s="555">
        <f t="shared" si="0"/>
        <v>1403630</v>
      </c>
      <c r="S123" s="1618">
        <v>8</v>
      </c>
      <c r="T123" s="1618"/>
      <c r="U123" s="563">
        <v>1</v>
      </c>
      <c r="V123" s="585">
        <v>535820</v>
      </c>
      <c r="W123" s="1619">
        <v>18160</v>
      </c>
      <c r="X123" s="1619"/>
      <c r="Y123" s="1619"/>
      <c r="Z123" s="1619">
        <v>0</v>
      </c>
      <c r="AA123" s="1619"/>
      <c r="AB123" s="1619">
        <v>18160</v>
      </c>
      <c r="AC123" s="1619"/>
      <c r="AD123" s="1619"/>
      <c r="AE123" s="1619"/>
      <c r="AF123" s="1619"/>
      <c r="AG123" s="585">
        <v>553980</v>
      </c>
      <c r="AH123" s="565"/>
    </row>
    <row r="124" spans="1:34" ht="26.45" customHeight="1">
      <c r="A124" s="1598">
        <v>8</v>
      </c>
      <c r="B124" s="1599"/>
      <c r="C124" s="553">
        <v>1</v>
      </c>
      <c r="D124" s="572">
        <v>269230</v>
      </c>
      <c r="E124" s="1600">
        <v>8170</v>
      </c>
      <c r="F124" s="1600"/>
      <c r="G124" s="1600"/>
      <c r="H124" s="572">
        <f t="shared" si="1"/>
        <v>277400</v>
      </c>
      <c r="I124" s="553">
        <v>1</v>
      </c>
      <c r="J124" s="554">
        <v>535820</v>
      </c>
      <c r="K124" s="1600">
        <v>18160</v>
      </c>
      <c r="L124" s="1600"/>
      <c r="M124" s="1600"/>
      <c r="N124" s="558">
        <f t="shared" si="2"/>
        <v>553980</v>
      </c>
      <c r="O124" s="555">
        <f t="shared" si="0"/>
        <v>276580</v>
      </c>
      <c r="S124" s="1618">
        <v>9</v>
      </c>
      <c r="T124" s="1618"/>
      <c r="U124" s="563">
        <v>1</v>
      </c>
      <c r="V124" s="585">
        <v>255620</v>
      </c>
      <c r="W124" s="1619">
        <v>11380</v>
      </c>
      <c r="X124" s="1619"/>
      <c r="Y124" s="1619"/>
      <c r="Z124" s="1619">
        <v>0</v>
      </c>
      <c r="AA124" s="1619"/>
      <c r="AB124" s="1619">
        <v>11380</v>
      </c>
      <c r="AC124" s="1619"/>
      <c r="AD124" s="1619"/>
      <c r="AE124" s="1619"/>
      <c r="AF124" s="1619"/>
      <c r="AG124" s="585">
        <v>267000</v>
      </c>
      <c r="AH124" s="565"/>
    </row>
    <row r="125" spans="1:34" ht="26.45" customHeight="1">
      <c r="A125" s="1598">
        <v>9</v>
      </c>
      <c r="B125" s="1599"/>
      <c r="C125" s="553">
        <v>6</v>
      </c>
      <c r="D125" s="572">
        <v>1184350</v>
      </c>
      <c r="E125" s="1600">
        <v>93000</v>
      </c>
      <c r="F125" s="1600"/>
      <c r="G125" s="1600"/>
      <c r="H125" s="572">
        <f t="shared" si="1"/>
        <v>1277350</v>
      </c>
      <c r="I125" s="553">
        <v>1</v>
      </c>
      <c r="J125" s="554">
        <v>255620</v>
      </c>
      <c r="K125" s="1600">
        <v>11380</v>
      </c>
      <c r="L125" s="1600"/>
      <c r="M125" s="1600"/>
      <c r="N125" s="558">
        <f t="shared" si="2"/>
        <v>267000</v>
      </c>
      <c r="O125" s="555">
        <f t="shared" si="0"/>
        <v>-1010350</v>
      </c>
      <c r="S125" s="1618">
        <v>10</v>
      </c>
      <c r="T125" s="1618"/>
      <c r="U125" s="563">
        <v>6</v>
      </c>
      <c r="V125" s="585">
        <v>1259370</v>
      </c>
      <c r="W125" s="1619">
        <v>104180</v>
      </c>
      <c r="X125" s="1619"/>
      <c r="Y125" s="1619"/>
      <c r="Z125" s="1619">
        <v>0</v>
      </c>
      <c r="AA125" s="1619"/>
      <c r="AB125" s="1619">
        <v>104180</v>
      </c>
      <c r="AC125" s="1619"/>
      <c r="AD125" s="1619"/>
      <c r="AE125" s="1619"/>
      <c r="AF125" s="1619"/>
      <c r="AG125" s="585">
        <v>1363550</v>
      </c>
      <c r="AH125" s="565"/>
    </row>
    <row r="126" spans="1:34" ht="26.45" customHeight="1">
      <c r="A126" s="1598">
        <v>10</v>
      </c>
      <c r="B126" s="1599"/>
      <c r="C126" s="553">
        <v>4</v>
      </c>
      <c r="D126" s="572">
        <v>1913100</v>
      </c>
      <c r="E126" s="1600">
        <v>109080</v>
      </c>
      <c r="F126" s="1600"/>
      <c r="G126" s="1600"/>
      <c r="H126" s="572">
        <f t="shared" si="1"/>
        <v>2022180</v>
      </c>
      <c r="I126" s="553">
        <v>6</v>
      </c>
      <c r="J126" s="558">
        <v>1259370</v>
      </c>
      <c r="K126" s="1600">
        <v>104180</v>
      </c>
      <c r="L126" s="1600"/>
      <c r="M126" s="1600"/>
      <c r="N126" s="558">
        <f t="shared" si="2"/>
        <v>1363550</v>
      </c>
      <c r="O126" s="555">
        <f t="shared" si="0"/>
        <v>-658630</v>
      </c>
      <c r="S126" s="1618">
        <v>11</v>
      </c>
      <c r="T126" s="1618"/>
      <c r="U126" s="563">
        <v>4</v>
      </c>
      <c r="V126" s="585">
        <v>1401230</v>
      </c>
      <c r="W126" s="1619">
        <v>146070</v>
      </c>
      <c r="X126" s="1619"/>
      <c r="Y126" s="1619"/>
      <c r="Z126" s="1619">
        <v>0</v>
      </c>
      <c r="AA126" s="1619"/>
      <c r="AB126" s="1619">
        <v>146070</v>
      </c>
      <c r="AC126" s="1619"/>
      <c r="AD126" s="1619"/>
      <c r="AE126" s="1619"/>
      <c r="AF126" s="1619"/>
      <c r="AG126" s="585">
        <v>1547300</v>
      </c>
      <c r="AH126" s="565"/>
    </row>
    <row r="127" spans="1:34" ht="26.45" customHeight="1">
      <c r="A127" s="1598">
        <v>11</v>
      </c>
      <c r="B127" s="1599"/>
      <c r="C127" s="556">
        <v>1</v>
      </c>
      <c r="D127" s="557">
        <v>284660</v>
      </c>
      <c r="E127" s="1595">
        <v>31730</v>
      </c>
      <c r="F127" s="1596"/>
      <c r="G127" s="1597"/>
      <c r="H127" s="572">
        <f t="shared" si="1"/>
        <v>316390</v>
      </c>
      <c r="I127" s="556">
        <v>4</v>
      </c>
      <c r="J127" s="557">
        <v>1741200</v>
      </c>
      <c r="K127" s="1595">
        <v>137820</v>
      </c>
      <c r="L127" s="1596"/>
      <c r="M127" s="1597"/>
      <c r="N127" s="558">
        <f t="shared" si="2"/>
        <v>1879020</v>
      </c>
      <c r="O127" s="555">
        <f t="shared" si="0"/>
        <v>1562630</v>
      </c>
      <c r="S127" s="1618">
        <v>12</v>
      </c>
      <c r="T127" s="1618"/>
      <c r="U127" s="563">
        <v>1</v>
      </c>
      <c r="V127" s="585">
        <v>155120</v>
      </c>
      <c r="W127" s="1619">
        <v>34820</v>
      </c>
      <c r="X127" s="1619"/>
      <c r="Y127" s="1619"/>
      <c r="Z127" s="1619">
        <v>0</v>
      </c>
      <c r="AA127" s="1619"/>
      <c r="AB127" s="1619">
        <v>34820</v>
      </c>
      <c r="AC127" s="1619"/>
      <c r="AD127" s="1619"/>
      <c r="AE127" s="1619"/>
      <c r="AF127" s="1619"/>
      <c r="AG127" s="585">
        <v>189940</v>
      </c>
      <c r="AH127" s="565"/>
    </row>
    <row r="128" spans="1:34" ht="26.45" customHeight="1">
      <c r="A128" s="1598">
        <v>12</v>
      </c>
      <c r="B128" s="1599"/>
      <c r="C128" s="553" t="s">
        <v>25</v>
      </c>
      <c r="D128" s="572" t="s">
        <v>25</v>
      </c>
      <c r="E128" s="1600" t="s">
        <v>25</v>
      </c>
      <c r="F128" s="1600"/>
      <c r="G128" s="1600"/>
      <c r="H128" s="572">
        <f t="shared" si="1"/>
        <v>0</v>
      </c>
      <c r="I128" s="553">
        <v>1</v>
      </c>
      <c r="J128" s="558">
        <v>155120</v>
      </c>
      <c r="K128" s="1600">
        <v>34820</v>
      </c>
      <c r="L128" s="1600"/>
      <c r="M128" s="1600"/>
      <c r="N128" s="558">
        <f t="shared" si="2"/>
        <v>189940</v>
      </c>
      <c r="O128" s="555">
        <f t="shared" si="0"/>
        <v>189940</v>
      </c>
      <c r="S128" s="1618">
        <v>14</v>
      </c>
      <c r="T128" s="1618"/>
      <c r="U128" s="563">
        <v>1</v>
      </c>
      <c r="V128" s="585">
        <v>279400</v>
      </c>
      <c r="W128" s="1619">
        <v>41710</v>
      </c>
      <c r="X128" s="1619"/>
      <c r="Y128" s="1619"/>
      <c r="Z128" s="1619">
        <v>0</v>
      </c>
      <c r="AA128" s="1619"/>
      <c r="AB128" s="1619">
        <v>41710</v>
      </c>
      <c r="AC128" s="1619"/>
      <c r="AD128" s="1619"/>
      <c r="AE128" s="1619"/>
      <c r="AF128" s="1619"/>
      <c r="AG128" s="585">
        <v>321110</v>
      </c>
      <c r="AH128" s="565"/>
    </row>
    <row r="129" spans="1:34" ht="26.45" customHeight="1">
      <c r="A129" s="1598">
        <v>13</v>
      </c>
      <c r="B129" s="1599"/>
      <c r="C129" s="553">
        <v>1</v>
      </c>
      <c r="D129" s="572">
        <v>140870</v>
      </c>
      <c r="E129" s="1600">
        <v>41710</v>
      </c>
      <c r="F129" s="1600"/>
      <c r="G129" s="1600"/>
      <c r="H129" s="572">
        <f t="shared" si="1"/>
        <v>182580</v>
      </c>
      <c r="I129" s="553">
        <v>1</v>
      </c>
      <c r="J129" s="554">
        <v>279400</v>
      </c>
      <c r="K129" s="1600">
        <v>41710</v>
      </c>
      <c r="L129" s="1600"/>
      <c r="M129" s="1600"/>
      <c r="N129" s="558">
        <f t="shared" si="2"/>
        <v>321110</v>
      </c>
      <c r="O129" s="555">
        <f t="shared" si="0"/>
        <v>138530</v>
      </c>
      <c r="S129" s="1618">
        <v>15</v>
      </c>
      <c r="T129" s="1618"/>
      <c r="U129" s="563">
        <v>1</v>
      </c>
      <c r="V129" s="585">
        <v>267740</v>
      </c>
      <c r="W129" s="1619">
        <v>57250</v>
      </c>
      <c r="X129" s="1619"/>
      <c r="Y129" s="1619"/>
      <c r="Z129" s="1619">
        <v>0</v>
      </c>
      <c r="AA129" s="1619"/>
      <c r="AB129" s="1619">
        <v>57250</v>
      </c>
      <c r="AC129" s="1619"/>
      <c r="AD129" s="1619"/>
      <c r="AE129" s="1619"/>
      <c r="AF129" s="1619"/>
      <c r="AG129" s="585">
        <v>324990</v>
      </c>
      <c r="AH129" s="565"/>
    </row>
    <row r="130" spans="1:34" ht="26.45" customHeight="1">
      <c r="A130" s="1598">
        <v>14</v>
      </c>
      <c r="B130" s="1599"/>
      <c r="C130" s="553">
        <v>1</v>
      </c>
      <c r="D130" s="572">
        <v>150120</v>
      </c>
      <c r="E130" s="1600">
        <v>57250</v>
      </c>
      <c r="F130" s="1600"/>
      <c r="G130" s="1600"/>
      <c r="H130" s="572">
        <f t="shared" si="1"/>
        <v>207370</v>
      </c>
      <c r="I130" s="553">
        <v>1</v>
      </c>
      <c r="J130" s="554">
        <v>267740</v>
      </c>
      <c r="K130" s="1600">
        <v>57250</v>
      </c>
      <c r="L130" s="1600"/>
      <c r="M130" s="1600"/>
      <c r="N130" s="558">
        <f t="shared" si="2"/>
        <v>324990</v>
      </c>
      <c r="O130" s="555">
        <f t="shared" si="0"/>
        <v>117620</v>
      </c>
      <c r="S130" s="1618">
        <v>16</v>
      </c>
      <c r="T130" s="1618"/>
      <c r="U130" s="563">
        <v>1</v>
      </c>
      <c r="V130" s="585">
        <v>482240</v>
      </c>
      <c r="W130" s="1619">
        <v>86410</v>
      </c>
      <c r="X130" s="1619"/>
      <c r="Y130" s="1619"/>
      <c r="Z130" s="1619">
        <v>0</v>
      </c>
      <c r="AA130" s="1619"/>
      <c r="AB130" s="1619">
        <v>86410</v>
      </c>
      <c r="AC130" s="1619"/>
      <c r="AD130" s="1619"/>
      <c r="AE130" s="1619"/>
      <c r="AF130" s="1619"/>
      <c r="AG130" s="585">
        <v>568650</v>
      </c>
      <c r="AH130" s="565"/>
    </row>
    <row r="131" spans="1:34" ht="26.45" customHeight="1">
      <c r="A131" s="1598">
        <v>15</v>
      </c>
      <c r="B131" s="1599"/>
      <c r="C131" s="553">
        <v>1</v>
      </c>
      <c r="D131" s="572">
        <v>617860</v>
      </c>
      <c r="E131" s="1600">
        <v>78200</v>
      </c>
      <c r="F131" s="1600"/>
      <c r="G131" s="1600"/>
      <c r="H131" s="572">
        <f t="shared" si="1"/>
        <v>696060</v>
      </c>
      <c r="I131" s="553">
        <v>1</v>
      </c>
      <c r="J131" s="558">
        <v>482240</v>
      </c>
      <c r="K131" s="1600">
        <v>86410</v>
      </c>
      <c r="L131" s="1600"/>
      <c r="M131" s="1600"/>
      <c r="N131" s="558">
        <f t="shared" si="2"/>
        <v>568650</v>
      </c>
      <c r="O131" s="555">
        <f t="shared" si="0"/>
        <v>-127410</v>
      </c>
      <c r="S131" s="1622" t="s">
        <v>187</v>
      </c>
      <c r="T131" s="1622"/>
      <c r="U131" s="566">
        <v>179</v>
      </c>
      <c r="V131" s="584">
        <v>24224080</v>
      </c>
      <c r="W131" s="1623">
        <v>887040</v>
      </c>
      <c r="X131" s="1623"/>
      <c r="Y131" s="1623"/>
      <c r="Z131" s="1623">
        <v>0</v>
      </c>
      <c r="AA131" s="1623"/>
      <c r="AB131" s="1623">
        <v>887040</v>
      </c>
      <c r="AC131" s="1623"/>
      <c r="AD131" s="1623"/>
      <c r="AE131" s="1623"/>
      <c r="AF131" s="1623"/>
      <c r="AG131" s="584">
        <v>25111120</v>
      </c>
      <c r="AH131" s="568"/>
    </row>
    <row r="132" spans="1:34" s="548" customFormat="1" ht="26.45" customHeight="1">
      <c r="A132" s="1625" t="s">
        <v>187</v>
      </c>
      <c r="B132" s="1626"/>
      <c r="C132" s="587">
        <f>SUM(C117:C131)</f>
        <v>189</v>
      </c>
      <c r="D132" s="588">
        <f>SUM(D117:D131)</f>
        <v>24753910</v>
      </c>
      <c r="E132" s="1624">
        <f>SUM(E117:G131)</f>
        <v>748960</v>
      </c>
      <c r="F132" s="1624"/>
      <c r="G132" s="1624"/>
      <c r="H132" s="588">
        <f>SUM(H117:H131)</f>
        <v>25502870</v>
      </c>
      <c r="I132" s="587">
        <f>SUM(I117:I131)</f>
        <v>179</v>
      </c>
      <c r="J132" s="589">
        <f>SUM(J117:J131)</f>
        <v>25467720</v>
      </c>
      <c r="K132" s="1624">
        <f>SUM(K117:M131)</f>
        <v>868260</v>
      </c>
      <c r="L132" s="1624"/>
      <c r="M132" s="1624"/>
      <c r="N132" s="588">
        <f>SUM(J132:M132)</f>
        <v>26335980</v>
      </c>
      <c r="O132" s="590">
        <f>SUM(O117:O131)</f>
        <v>833110</v>
      </c>
    </row>
    <row r="133" spans="1:34" ht="161.44999999999999" customHeight="1"/>
    <row r="134" spans="1:34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34" ht="13.15" customHeight="1">
      <c r="A135"/>
      <c r="B135"/>
      <c r="C135"/>
      <c r="D135"/>
      <c r="E135"/>
      <c r="F135" s="1620" t="s">
        <v>156</v>
      </c>
      <c r="G135" s="1620"/>
      <c r="H135" s="1620"/>
      <c r="I135" s="1620"/>
      <c r="J135" s="1620"/>
      <c r="K135" s="1620"/>
      <c r="L135" s="1620"/>
      <c r="M135"/>
      <c r="N135"/>
      <c r="O135"/>
      <c r="P135"/>
    </row>
    <row r="136" spans="1:34" ht="13.15" customHeight="1">
      <c r="A136"/>
      <c r="B136" s="1621" t="s">
        <v>131</v>
      </c>
      <c r="C136" s="1621"/>
      <c r="D136" s="1621"/>
      <c r="E136" s="1621"/>
      <c r="F136" s="1621"/>
      <c r="G136" s="1621"/>
      <c r="H136" s="1621"/>
      <c r="I136" s="1621"/>
      <c r="J136" s="1621"/>
      <c r="K136"/>
      <c r="L136"/>
      <c r="M136"/>
      <c r="N136"/>
      <c r="O136"/>
      <c r="P136"/>
    </row>
    <row r="137" spans="1:34" ht="13.15" customHeight="1">
      <c r="A137"/>
      <c r="B137" s="1621" t="s">
        <v>113</v>
      </c>
      <c r="C137" s="1621"/>
      <c r="D137" s="1621"/>
      <c r="E137" s="1621"/>
      <c r="F137" s="1621"/>
      <c r="G137" s="1621"/>
      <c r="H137" s="1621"/>
      <c r="I137"/>
      <c r="J137"/>
      <c r="K137"/>
      <c r="L137"/>
      <c r="M137"/>
      <c r="N137" s="1627" t="s">
        <v>194</v>
      </c>
      <c r="O137" s="1627"/>
      <c r="P137" s="1627"/>
    </row>
    <row r="138" spans="1:34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34" ht="14.45" customHeight="1">
      <c r="A139" s="1622" t="s">
        <v>24</v>
      </c>
      <c r="B139" s="1622"/>
      <c r="C139" s="562" t="s">
        <v>16</v>
      </c>
      <c r="D139" s="562" t="s">
        <v>181</v>
      </c>
      <c r="E139" s="1622" t="s">
        <v>14</v>
      </c>
      <c r="F139" s="1622"/>
      <c r="G139" s="1622"/>
      <c r="H139" s="1622" t="s">
        <v>163</v>
      </c>
      <c r="I139" s="1622"/>
      <c r="J139" s="1622" t="s">
        <v>166</v>
      </c>
      <c r="K139" s="1622"/>
      <c r="L139" s="1622"/>
      <c r="M139" s="1622"/>
      <c r="N139" s="1622"/>
      <c r="O139" s="562" t="s">
        <v>164</v>
      </c>
      <c r="P139" s="562" t="s">
        <v>2</v>
      </c>
    </row>
    <row r="140" spans="1:34">
      <c r="A140" s="1618">
        <v>1</v>
      </c>
      <c r="B140" s="1618"/>
      <c r="C140" s="563">
        <v>111</v>
      </c>
      <c r="D140" s="564">
        <v>6144250</v>
      </c>
      <c r="E140" s="1619">
        <v>52860</v>
      </c>
      <c r="F140" s="1619"/>
      <c r="G140" s="1619"/>
      <c r="H140" s="1619">
        <v>0</v>
      </c>
      <c r="I140" s="1619"/>
      <c r="J140" s="1619">
        <v>52860</v>
      </c>
      <c r="K140" s="1619"/>
      <c r="L140" s="1619"/>
      <c r="M140" s="1619"/>
      <c r="N140" s="1619"/>
      <c r="O140" s="564">
        <v>6197110</v>
      </c>
      <c r="P140" s="565"/>
    </row>
    <row r="141" spans="1:34">
      <c r="A141" s="1618">
        <v>2</v>
      </c>
      <c r="B141" s="1618"/>
      <c r="C141" s="563">
        <v>28</v>
      </c>
      <c r="D141" s="564">
        <v>4639800</v>
      </c>
      <c r="E141" s="1619">
        <v>41840</v>
      </c>
      <c r="F141" s="1619"/>
      <c r="G141" s="1619"/>
      <c r="H141" s="1619">
        <v>0</v>
      </c>
      <c r="I141" s="1619"/>
      <c r="J141" s="1619">
        <v>41840</v>
      </c>
      <c r="K141" s="1619"/>
      <c r="L141" s="1619"/>
      <c r="M141" s="1619"/>
      <c r="N141" s="1619"/>
      <c r="O141" s="564">
        <v>4681640</v>
      </c>
      <c r="P141" s="565"/>
    </row>
    <row r="142" spans="1:34">
      <c r="A142" s="1618">
        <v>3</v>
      </c>
      <c r="B142" s="1618"/>
      <c r="C142" s="563">
        <v>15</v>
      </c>
      <c r="D142" s="564">
        <v>2364840</v>
      </c>
      <c r="E142" s="1619">
        <v>40480</v>
      </c>
      <c r="F142" s="1619"/>
      <c r="G142" s="1619"/>
      <c r="H142" s="1619">
        <v>0</v>
      </c>
      <c r="I142" s="1619"/>
      <c r="J142" s="1619">
        <v>40480</v>
      </c>
      <c r="K142" s="1619"/>
      <c r="L142" s="1619"/>
      <c r="M142" s="1619"/>
      <c r="N142" s="1619"/>
      <c r="O142" s="564">
        <v>2405320</v>
      </c>
      <c r="P142" s="565"/>
    </row>
    <row r="143" spans="1:34">
      <c r="A143" s="1618">
        <v>4</v>
      </c>
      <c r="B143" s="1618"/>
      <c r="C143" s="563">
        <v>6</v>
      </c>
      <c r="D143" s="564">
        <v>2279070</v>
      </c>
      <c r="E143" s="1619">
        <v>109320</v>
      </c>
      <c r="F143" s="1619"/>
      <c r="G143" s="1619"/>
      <c r="H143" s="1619">
        <v>0</v>
      </c>
      <c r="I143" s="1619"/>
      <c r="J143" s="1619">
        <v>109320</v>
      </c>
      <c r="K143" s="1619"/>
      <c r="L143" s="1619"/>
      <c r="M143" s="1619"/>
      <c r="N143" s="1619"/>
      <c r="O143" s="564">
        <v>2388390</v>
      </c>
      <c r="P143" s="565"/>
    </row>
    <row r="144" spans="1:34">
      <c r="A144" s="1618">
        <v>5</v>
      </c>
      <c r="B144" s="1618"/>
      <c r="C144" s="563">
        <v>6</v>
      </c>
      <c r="D144" s="564">
        <v>1898260</v>
      </c>
      <c r="E144" s="1619">
        <v>16540</v>
      </c>
      <c r="F144" s="1619"/>
      <c r="G144" s="1619"/>
      <c r="H144" s="1619">
        <v>0</v>
      </c>
      <c r="I144" s="1619"/>
      <c r="J144" s="1619">
        <v>16540</v>
      </c>
      <c r="K144" s="1619"/>
      <c r="L144" s="1619"/>
      <c r="M144" s="1619"/>
      <c r="N144" s="1619"/>
      <c r="O144" s="564">
        <v>1914800</v>
      </c>
      <c r="P144" s="565"/>
    </row>
    <row r="145" spans="1:16">
      <c r="A145" s="1618">
        <v>6</v>
      </c>
      <c r="B145" s="1618"/>
      <c r="C145" s="563">
        <v>6</v>
      </c>
      <c r="D145" s="564">
        <v>2168850</v>
      </c>
      <c r="E145" s="1619">
        <v>48130</v>
      </c>
      <c r="F145" s="1619"/>
      <c r="G145" s="1619"/>
      <c r="H145" s="1619">
        <v>0</v>
      </c>
      <c r="I145" s="1619"/>
      <c r="J145" s="1619">
        <v>48130</v>
      </c>
      <c r="K145" s="1619"/>
      <c r="L145" s="1619"/>
      <c r="M145" s="1619"/>
      <c r="N145" s="1619"/>
      <c r="O145" s="564">
        <v>2216980</v>
      </c>
      <c r="P145" s="565"/>
    </row>
    <row r="146" spans="1:16">
      <c r="A146" s="1618">
        <v>7</v>
      </c>
      <c r="B146" s="1618"/>
      <c r="C146" s="563">
        <v>2</v>
      </c>
      <c r="D146" s="564">
        <v>698650</v>
      </c>
      <c r="E146" s="1619">
        <v>20650</v>
      </c>
      <c r="F146" s="1619"/>
      <c r="G146" s="1619"/>
      <c r="H146" s="1619">
        <v>0</v>
      </c>
      <c r="I146" s="1619"/>
      <c r="J146" s="1619">
        <v>20650</v>
      </c>
      <c r="K146" s="1619"/>
      <c r="L146" s="1619"/>
      <c r="M146" s="1619"/>
      <c r="N146" s="1619"/>
      <c r="O146" s="564">
        <v>719300</v>
      </c>
      <c r="P146" s="565"/>
    </row>
    <row r="147" spans="1:16">
      <c r="A147" s="1618">
        <v>8</v>
      </c>
      <c r="B147" s="1618"/>
      <c r="C147" s="563">
        <v>1</v>
      </c>
      <c r="D147" s="564">
        <v>269230</v>
      </c>
      <c r="E147" s="1619">
        <v>8170</v>
      </c>
      <c r="F147" s="1619"/>
      <c r="G147" s="1619"/>
      <c r="H147" s="1619">
        <v>0</v>
      </c>
      <c r="I147" s="1619"/>
      <c r="J147" s="1619">
        <v>8170</v>
      </c>
      <c r="K147" s="1619"/>
      <c r="L147" s="1619"/>
      <c r="M147" s="1619"/>
      <c r="N147" s="1619"/>
      <c r="O147" s="564">
        <v>277400</v>
      </c>
      <c r="P147" s="565"/>
    </row>
    <row r="148" spans="1:16">
      <c r="A148" s="1618">
        <v>9</v>
      </c>
      <c r="B148" s="1618"/>
      <c r="C148" s="563">
        <v>6</v>
      </c>
      <c r="D148" s="564">
        <v>1184350</v>
      </c>
      <c r="E148" s="1619">
        <v>93000</v>
      </c>
      <c r="F148" s="1619"/>
      <c r="G148" s="1619"/>
      <c r="H148" s="1619">
        <v>0</v>
      </c>
      <c r="I148" s="1619"/>
      <c r="J148" s="1619">
        <v>93000</v>
      </c>
      <c r="K148" s="1619"/>
      <c r="L148" s="1619"/>
      <c r="M148" s="1619"/>
      <c r="N148" s="1619"/>
      <c r="O148" s="564">
        <v>1277350</v>
      </c>
      <c r="P148" s="565"/>
    </row>
    <row r="149" spans="1:16">
      <c r="A149" s="1618">
        <v>10</v>
      </c>
      <c r="B149" s="1618"/>
      <c r="C149" s="563">
        <v>4</v>
      </c>
      <c r="D149" s="564">
        <v>1913100</v>
      </c>
      <c r="E149" s="1619">
        <v>109080</v>
      </c>
      <c r="F149" s="1619"/>
      <c r="G149" s="1619"/>
      <c r="H149" s="1619">
        <v>0</v>
      </c>
      <c r="I149" s="1619"/>
      <c r="J149" s="1619">
        <v>109080</v>
      </c>
      <c r="K149" s="1619"/>
      <c r="L149" s="1619"/>
      <c r="M149" s="1619"/>
      <c r="N149" s="1619"/>
      <c r="O149" s="564">
        <v>2022180</v>
      </c>
      <c r="P149" s="565"/>
    </row>
    <row r="150" spans="1:16">
      <c r="A150" s="1618">
        <v>11</v>
      </c>
      <c r="B150" s="1618"/>
      <c r="C150" s="563">
        <v>1</v>
      </c>
      <c r="D150" s="564">
        <v>284660</v>
      </c>
      <c r="E150" s="1619">
        <v>31730</v>
      </c>
      <c r="F150" s="1619"/>
      <c r="G150" s="1619"/>
      <c r="H150" s="1619">
        <v>0</v>
      </c>
      <c r="I150" s="1619"/>
      <c r="J150" s="1619">
        <v>31730</v>
      </c>
      <c r="K150" s="1619"/>
      <c r="L150" s="1619"/>
      <c r="M150" s="1619"/>
      <c r="N150" s="1619"/>
      <c r="O150" s="564">
        <v>316390</v>
      </c>
      <c r="P150" s="565"/>
    </row>
    <row r="151" spans="1:16">
      <c r="A151" s="1618">
        <v>13</v>
      </c>
      <c r="B151" s="1618"/>
      <c r="C151" s="563">
        <v>1</v>
      </c>
      <c r="D151" s="564">
        <v>140870</v>
      </c>
      <c r="E151" s="1619">
        <v>41710</v>
      </c>
      <c r="F151" s="1619"/>
      <c r="G151" s="1619"/>
      <c r="H151" s="1619">
        <v>0</v>
      </c>
      <c r="I151" s="1619"/>
      <c r="J151" s="1619">
        <v>41710</v>
      </c>
      <c r="K151" s="1619"/>
      <c r="L151" s="1619"/>
      <c r="M151" s="1619"/>
      <c r="N151" s="1619"/>
      <c r="O151" s="564">
        <v>182580</v>
      </c>
      <c r="P151" s="565"/>
    </row>
    <row r="152" spans="1:16">
      <c r="A152" s="1618">
        <v>14</v>
      </c>
      <c r="B152" s="1618"/>
      <c r="C152" s="563">
        <v>1</v>
      </c>
      <c r="D152" s="564">
        <v>150120</v>
      </c>
      <c r="E152" s="1619">
        <v>57250</v>
      </c>
      <c r="F152" s="1619"/>
      <c r="G152" s="1619"/>
      <c r="H152" s="1619">
        <v>0</v>
      </c>
      <c r="I152" s="1619"/>
      <c r="J152" s="1619">
        <v>57250</v>
      </c>
      <c r="K152" s="1619"/>
      <c r="L152" s="1619"/>
      <c r="M152" s="1619"/>
      <c r="N152" s="1619"/>
      <c r="O152" s="564">
        <v>207370</v>
      </c>
      <c r="P152" s="565"/>
    </row>
    <row r="153" spans="1:16">
      <c r="A153" s="1618">
        <v>15</v>
      </c>
      <c r="B153" s="1618"/>
      <c r="C153" s="563">
        <v>1</v>
      </c>
      <c r="D153" s="564">
        <v>617860</v>
      </c>
      <c r="E153" s="1619">
        <v>78200</v>
      </c>
      <c r="F153" s="1619"/>
      <c r="G153" s="1619"/>
      <c r="H153" s="1619">
        <v>0</v>
      </c>
      <c r="I153" s="1619"/>
      <c r="J153" s="1619">
        <v>78200</v>
      </c>
      <c r="K153" s="1619"/>
      <c r="L153" s="1619"/>
      <c r="M153" s="1619"/>
      <c r="N153" s="1619"/>
      <c r="O153" s="564">
        <v>696060</v>
      </c>
      <c r="P153" s="565"/>
    </row>
    <row r="154" spans="1:16" ht="13.15" customHeight="1">
      <c r="A154" s="1622" t="s">
        <v>187</v>
      </c>
      <c r="B154" s="1622"/>
      <c r="C154" s="566">
        <v>189</v>
      </c>
      <c r="D154" s="567">
        <v>24753910</v>
      </c>
      <c r="E154" s="1623">
        <v>748960</v>
      </c>
      <c r="F154" s="1623"/>
      <c r="G154" s="1623"/>
      <c r="H154" s="1623">
        <v>0</v>
      </c>
      <c r="I154" s="1623"/>
      <c r="J154" s="1623">
        <v>748960</v>
      </c>
      <c r="K154" s="1623"/>
      <c r="L154" s="1623"/>
      <c r="M154" s="1623"/>
      <c r="N154" s="1623"/>
      <c r="O154" s="567">
        <v>25502870</v>
      </c>
      <c r="P154" s="568"/>
    </row>
    <row r="155" spans="1:16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67" spans="1:14">
      <c r="A167" s="1614" t="s">
        <v>156</v>
      </c>
      <c r="B167" s="1614"/>
      <c r="C167" s="1614"/>
      <c r="D167" s="1614"/>
      <c r="E167" s="1614"/>
      <c r="F167" s="1614"/>
      <c r="G167" s="1614"/>
      <c r="H167" s="1614"/>
      <c r="I167" s="1614"/>
      <c r="J167" s="1614"/>
      <c r="K167" s="1614"/>
      <c r="L167" s="1614"/>
      <c r="M167" s="1614"/>
      <c r="N167" s="1614"/>
    </row>
    <row r="168" spans="1:14">
      <c r="B168" s="1589" t="s">
        <v>122</v>
      </c>
      <c r="C168" s="1589"/>
      <c r="D168" s="1589"/>
      <c r="E168" s="1589"/>
      <c r="F168" s="1589"/>
      <c r="G168" s="1589"/>
    </row>
    <row r="169" spans="1:14">
      <c r="B169" s="1589" t="s">
        <v>113</v>
      </c>
      <c r="C169" s="1589"/>
      <c r="D169" s="1589"/>
      <c r="E169" s="1589"/>
      <c r="F169" s="1589"/>
      <c r="G169" s="1589"/>
      <c r="H169" s="1609"/>
      <c r="I169" s="1609"/>
    </row>
    <row r="171" spans="1:14">
      <c r="A171" s="1610" t="s">
        <v>24</v>
      </c>
      <c r="B171" s="1610"/>
      <c r="C171" s="1612" t="s">
        <v>459</v>
      </c>
      <c r="D171" s="1612"/>
      <c r="E171" s="1612"/>
      <c r="F171" s="1612"/>
      <c r="G171" s="1612"/>
      <c r="H171" s="1612"/>
      <c r="I171" s="1612" t="s">
        <v>500</v>
      </c>
      <c r="J171" s="1612"/>
      <c r="K171" s="1612"/>
      <c r="L171" s="1612"/>
      <c r="M171" s="1612"/>
      <c r="N171" s="1612"/>
    </row>
    <row r="172" spans="1:14">
      <c r="A172" s="1611"/>
      <c r="B172" s="1611"/>
      <c r="C172" s="540" t="s">
        <v>16</v>
      </c>
      <c r="D172" s="540" t="s">
        <v>181</v>
      </c>
      <c r="E172" s="1613" t="s">
        <v>14</v>
      </c>
      <c r="F172" s="1613"/>
      <c r="G172" s="1613"/>
      <c r="H172" s="540" t="s">
        <v>164</v>
      </c>
      <c r="I172" s="540" t="s">
        <v>16</v>
      </c>
      <c r="J172" s="545" t="s">
        <v>181</v>
      </c>
      <c r="K172" s="1613" t="s">
        <v>14</v>
      </c>
      <c r="L172" s="1613"/>
      <c r="M172" s="1613"/>
      <c r="N172" s="540" t="s">
        <v>164</v>
      </c>
    </row>
    <row r="173" spans="1:14">
      <c r="A173" s="1599">
        <v>1</v>
      </c>
      <c r="B173" s="1599"/>
      <c r="C173" s="538">
        <v>98</v>
      </c>
      <c r="D173" s="539">
        <v>2995380</v>
      </c>
      <c r="E173" s="1607">
        <v>39600</v>
      </c>
      <c r="F173" s="1607"/>
      <c r="G173" s="1607"/>
      <c r="H173" s="539">
        <v>3034980</v>
      </c>
      <c r="I173" s="541">
        <v>82</v>
      </c>
      <c r="J173" s="534">
        <v>10705080</v>
      </c>
      <c r="K173" s="1608">
        <v>49700</v>
      </c>
      <c r="L173" s="1608"/>
      <c r="M173" s="1608"/>
      <c r="N173" s="546">
        <f>SUM(J173:M173)</f>
        <v>10754780</v>
      </c>
    </row>
    <row r="174" spans="1:14">
      <c r="A174" s="1599">
        <v>2</v>
      </c>
      <c r="B174" s="1599"/>
      <c r="C174" s="538">
        <v>27</v>
      </c>
      <c r="D174" s="539">
        <v>4377530</v>
      </c>
      <c r="E174" s="1607">
        <v>21660</v>
      </c>
      <c r="F174" s="1607"/>
      <c r="G174" s="1607"/>
      <c r="H174" s="539">
        <v>4399190</v>
      </c>
      <c r="I174" s="541">
        <v>30</v>
      </c>
      <c r="J174" s="534">
        <v>9378840</v>
      </c>
      <c r="K174" s="1608">
        <v>178830</v>
      </c>
      <c r="L174" s="1608"/>
      <c r="M174" s="1608"/>
      <c r="N174" s="546">
        <f t="shared" ref="N174:N185" si="3">SUM(J174:M174)</f>
        <v>9557670</v>
      </c>
    </row>
    <row r="175" spans="1:14">
      <c r="A175" s="1599">
        <v>3</v>
      </c>
      <c r="B175" s="1599"/>
      <c r="C175" s="538">
        <v>14</v>
      </c>
      <c r="D175" s="539">
        <v>1247620</v>
      </c>
      <c r="E175" s="1607">
        <v>27870</v>
      </c>
      <c r="F175" s="1607"/>
      <c r="G175" s="1607"/>
      <c r="H175" s="539">
        <v>1275490</v>
      </c>
      <c r="I175" s="541">
        <v>6</v>
      </c>
      <c r="J175" s="534">
        <v>2333030</v>
      </c>
      <c r="K175" s="1608">
        <v>107050</v>
      </c>
      <c r="L175" s="1608"/>
      <c r="M175" s="1608"/>
      <c r="N175" s="546">
        <f t="shared" si="3"/>
        <v>2440080</v>
      </c>
    </row>
    <row r="176" spans="1:14">
      <c r="A176" s="1599">
        <v>4</v>
      </c>
      <c r="B176" s="1599"/>
      <c r="C176" s="538">
        <v>11</v>
      </c>
      <c r="D176" s="539">
        <v>2656760</v>
      </c>
      <c r="E176" s="1607">
        <v>149440</v>
      </c>
      <c r="F176" s="1607"/>
      <c r="G176" s="1607"/>
      <c r="H176" s="539">
        <v>2806200</v>
      </c>
      <c r="I176" s="541">
        <v>3</v>
      </c>
      <c r="J176" s="534">
        <v>1854190</v>
      </c>
      <c r="K176" s="1608">
        <v>107830</v>
      </c>
      <c r="L176" s="1608"/>
      <c r="M176" s="1608"/>
      <c r="N176" s="546">
        <f t="shared" si="3"/>
        <v>1962020</v>
      </c>
    </row>
    <row r="177" spans="1:14">
      <c r="A177" s="1599">
        <v>5</v>
      </c>
      <c r="B177" s="1599"/>
      <c r="C177" s="538">
        <v>3</v>
      </c>
      <c r="D177" s="539">
        <v>807150</v>
      </c>
      <c r="E177" s="1607">
        <v>10370</v>
      </c>
      <c r="F177" s="1607"/>
      <c r="G177" s="1607"/>
      <c r="H177" s="539">
        <v>817520</v>
      </c>
      <c r="I177" s="541">
        <v>2</v>
      </c>
      <c r="J177" s="534">
        <v>1709410</v>
      </c>
      <c r="K177" s="1608">
        <v>112980</v>
      </c>
      <c r="L177" s="1608"/>
      <c r="M177" s="1608"/>
      <c r="N177" s="546">
        <f t="shared" si="3"/>
        <v>1822390</v>
      </c>
    </row>
    <row r="178" spans="1:14">
      <c r="A178" s="1599">
        <v>6</v>
      </c>
      <c r="B178" s="1599"/>
      <c r="C178" s="538">
        <v>3</v>
      </c>
      <c r="D178" s="539">
        <v>388180</v>
      </c>
      <c r="E178" s="1607">
        <v>32890</v>
      </c>
      <c r="F178" s="1607"/>
      <c r="G178" s="1607"/>
      <c r="H178" s="539">
        <v>421070</v>
      </c>
      <c r="I178" s="541"/>
      <c r="K178" s="1608"/>
      <c r="L178" s="1608"/>
      <c r="M178" s="1608"/>
      <c r="N178" s="546">
        <f t="shared" si="3"/>
        <v>0</v>
      </c>
    </row>
    <row r="179" spans="1:14">
      <c r="A179" s="1599">
        <v>7</v>
      </c>
      <c r="B179" s="1599"/>
      <c r="C179" s="538">
        <v>8</v>
      </c>
      <c r="D179" s="539">
        <v>877060</v>
      </c>
      <c r="E179" s="1607">
        <v>103600</v>
      </c>
      <c r="F179" s="1607"/>
      <c r="G179" s="1607"/>
      <c r="H179" s="539">
        <v>980660</v>
      </c>
      <c r="I179" s="541"/>
      <c r="K179" s="1608"/>
      <c r="L179" s="1608"/>
      <c r="M179" s="1608"/>
      <c r="N179" s="546">
        <f t="shared" si="3"/>
        <v>0</v>
      </c>
    </row>
    <row r="180" spans="1:14">
      <c r="A180" s="1599">
        <v>8</v>
      </c>
      <c r="B180" s="1599"/>
      <c r="C180" s="538">
        <v>4</v>
      </c>
      <c r="D180" s="539">
        <v>1277450</v>
      </c>
      <c r="E180" s="1607">
        <v>95620</v>
      </c>
      <c r="F180" s="1607"/>
      <c r="G180" s="1607"/>
      <c r="H180" s="539">
        <v>1373070</v>
      </c>
      <c r="I180" s="541"/>
      <c r="K180" s="1608"/>
      <c r="L180" s="1608"/>
      <c r="M180" s="1608"/>
      <c r="N180" s="546">
        <f t="shared" si="3"/>
        <v>0</v>
      </c>
    </row>
    <row r="181" spans="1:14">
      <c r="A181" s="1599">
        <v>9</v>
      </c>
      <c r="B181" s="1599"/>
      <c r="C181" s="538">
        <v>2</v>
      </c>
      <c r="D181" s="539">
        <v>467740</v>
      </c>
      <c r="E181" s="1607">
        <v>55710</v>
      </c>
      <c r="F181" s="1607"/>
      <c r="G181" s="1607"/>
      <c r="H181" s="539">
        <v>523450</v>
      </c>
      <c r="I181" s="541"/>
      <c r="K181" s="1608"/>
      <c r="L181" s="1608"/>
      <c r="M181" s="1608"/>
      <c r="N181" s="546">
        <f t="shared" si="3"/>
        <v>0</v>
      </c>
    </row>
    <row r="182" spans="1:14">
      <c r="A182" s="1599">
        <v>11</v>
      </c>
      <c r="B182" s="1599"/>
      <c r="C182" s="538">
        <v>1</v>
      </c>
      <c r="D182" s="539">
        <v>100220</v>
      </c>
      <c r="E182" s="1607">
        <v>37820</v>
      </c>
      <c r="F182" s="1607"/>
      <c r="G182" s="1607"/>
      <c r="H182" s="539">
        <v>138040</v>
      </c>
      <c r="I182" s="541"/>
      <c r="K182" s="1608"/>
      <c r="L182" s="1608"/>
      <c r="M182" s="1608"/>
      <c r="N182" s="546">
        <f t="shared" si="3"/>
        <v>0</v>
      </c>
    </row>
    <row r="183" spans="1:14">
      <c r="A183" s="1599">
        <v>12</v>
      </c>
      <c r="B183" s="1599"/>
      <c r="C183" s="538">
        <v>1</v>
      </c>
      <c r="D183" s="539">
        <v>223850</v>
      </c>
      <c r="E183" s="1607">
        <v>51630</v>
      </c>
      <c r="F183" s="1607"/>
      <c r="G183" s="1607"/>
      <c r="H183" s="539">
        <v>275480</v>
      </c>
      <c r="I183" s="541">
        <v>1</v>
      </c>
      <c r="J183" s="534">
        <v>1536640</v>
      </c>
      <c r="K183" s="1608">
        <v>166200</v>
      </c>
      <c r="L183" s="1608"/>
      <c r="M183" s="1608"/>
      <c r="N183" s="546">
        <f t="shared" si="3"/>
        <v>1702840</v>
      </c>
    </row>
    <row r="184" spans="1:14">
      <c r="A184" s="1599">
        <v>13</v>
      </c>
      <c r="B184" s="1599"/>
      <c r="C184" s="538">
        <v>1</v>
      </c>
      <c r="D184" s="539">
        <v>709290</v>
      </c>
      <c r="E184" s="1607">
        <v>63080</v>
      </c>
      <c r="F184" s="1607"/>
      <c r="G184" s="1607"/>
      <c r="H184" s="539">
        <v>772370</v>
      </c>
      <c r="I184" s="541"/>
      <c r="K184" s="1608"/>
      <c r="L184" s="1608"/>
      <c r="M184" s="1608"/>
      <c r="N184" s="546">
        <f t="shared" si="3"/>
        <v>0</v>
      </c>
    </row>
    <row r="185" spans="1:14">
      <c r="A185" s="1599">
        <v>18</v>
      </c>
      <c r="B185" s="1599"/>
      <c r="C185" s="538">
        <v>1</v>
      </c>
      <c r="D185" s="539">
        <v>1688840</v>
      </c>
      <c r="E185" s="1607">
        <v>146430</v>
      </c>
      <c r="F185" s="1607"/>
      <c r="G185" s="1607"/>
      <c r="H185" s="539">
        <v>1835270</v>
      </c>
      <c r="I185" s="541"/>
      <c r="K185" s="1608"/>
      <c r="L185" s="1608"/>
      <c r="M185" s="1608"/>
      <c r="N185" s="546">
        <f t="shared" si="3"/>
        <v>0</v>
      </c>
    </row>
    <row r="186" spans="1:14">
      <c r="A186" s="1613" t="s">
        <v>187</v>
      </c>
      <c r="B186" s="1613"/>
      <c r="C186" s="542">
        <f>SUM(C173:C185)</f>
        <v>174</v>
      </c>
      <c r="D186" s="543">
        <f>SUM(D173:D185)</f>
        <v>17817070</v>
      </c>
      <c r="E186" s="1617">
        <f>SUM(E173:G185)</f>
        <v>835720</v>
      </c>
      <c r="F186" s="1617"/>
      <c r="G186" s="1617"/>
      <c r="H186" s="543">
        <f>SUM(H173:H185)</f>
        <v>18652790</v>
      </c>
      <c r="I186" s="544"/>
      <c r="J186" s="534">
        <f>SUM(J173:J185)</f>
        <v>27517190</v>
      </c>
      <c r="K186" s="1608">
        <f>SUM(K173:M185)</f>
        <v>722590</v>
      </c>
      <c r="L186" s="1608"/>
      <c r="M186" s="1608"/>
      <c r="N186" s="546">
        <f>SUM(N173:N185)</f>
        <v>28239780</v>
      </c>
    </row>
  </sheetData>
  <mergeCells count="281">
    <mergeCell ref="S129:T129"/>
    <mergeCell ref="W129:Y129"/>
    <mergeCell ref="Z129:AA129"/>
    <mergeCell ref="AB129:AF129"/>
    <mergeCell ref="S130:T130"/>
    <mergeCell ref="W130:Y130"/>
    <mergeCell ref="Z130:AA130"/>
    <mergeCell ref="AB130:AF130"/>
    <mergeCell ref="S131:T131"/>
    <mergeCell ref="W131:Y131"/>
    <mergeCell ref="Z131:AA131"/>
    <mergeCell ref="AB131:AF131"/>
    <mergeCell ref="S126:T126"/>
    <mergeCell ref="W126:Y126"/>
    <mergeCell ref="Z126:AA126"/>
    <mergeCell ref="AB126:AF126"/>
    <mergeCell ref="S127:T127"/>
    <mergeCell ref="W127:Y127"/>
    <mergeCell ref="Z127:AA127"/>
    <mergeCell ref="AB127:AF127"/>
    <mergeCell ref="S128:T128"/>
    <mergeCell ref="W128:Y128"/>
    <mergeCell ref="Z128:AA128"/>
    <mergeCell ref="AB128:AF128"/>
    <mergeCell ref="S123:T123"/>
    <mergeCell ref="W123:Y123"/>
    <mergeCell ref="Z123:AA123"/>
    <mergeCell ref="AB123:AF123"/>
    <mergeCell ref="S124:T124"/>
    <mergeCell ref="W124:Y124"/>
    <mergeCell ref="Z124:AA124"/>
    <mergeCell ref="AB124:AF124"/>
    <mergeCell ref="S125:T125"/>
    <mergeCell ref="W125:Y125"/>
    <mergeCell ref="Z125:AA125"/>
    <mergeCell ref="AB125:AF125"/>
    <mergeCell ref="S120:T120"/>
    <mergeCell ref="W120:Y120"/>
    <mergeCell ref="Z120:AA120"/>
    <mergeCell ref="AB120:AF120"/>
    <mergeCell ref="S121:T121"/>
    <mergeCell ref="W121:Y121"/>
    <mergeCell ref="Z121:AA121"/>
    <mergeCell ref="AB121:AF121"/>
    <mergeCell ref="S122:T122"/>
    <mergeCell ref="W122:Y122"/>
    <mergeCell ref="Z122:AA122"/>
    <mergeCell ref="AB122:AF122"/>
    <mergeCell ref="S117:T117"/>
    <mergeCell ref="W117:Y117"/>
    <mergeCell ref="Z117:AA117"/>
    <mergeCell ref="AB117:AF117"/>
    <mergeCell ref="S118:T118"/>
    <mergeCell ref="W118:Y118"/>
    <mergeCell ref="Z118:AA118"/>
    <mergeCell ref="AB118:AF118"/>
    <mergeCell ref="S119:T119"/>
    <mergeCell ref="W119:Y119"/>
    <mergeCell ref="Z119:AA119"/>
    <mergeCell ref="AB119:AF119"/>
    <mergeCell ref="X111:AD111"/>
    <mergeCell ref="T112:AB112"/>
    <mergeCell ref="T113:Z113"/>
    <mergeCell ref="AF113:AH113"/>
    <mergeCell ref="S115:T115"/>
    <mergeCell ref="W115:Y115"/>
    <mergeCell ref="Z115:AA115"/>
    <mergeCell ref="AB115:AF115"/>
    <mergeCell ref="S116:T116"/>
    <mergeCell ref="W116:Y116"/>
    <mergeCell ref="Z116:AA116"/>
    <mergeCell ref="AB116:AF116"/>
    <mergeCell ref="H154:I154"/>
    <mergeCell ref="J154:N154"/>
    <mergeCell ref="A126:B126"/>
    <mergeCell ref="E126:G126"/>
    <mergeCell ref="K126:M126"/>
    <mergeCell ref="A131:B131"/>
    <mergeCell ref="E131:G131"/>
    <mergeCell ref="K131:M131"/>
    <mergeCell ref="H149:I149"/>
    <mergeCell ref="J149:N149"/>
    <mergeCell ref="H150:I150"/>
    <mergeCell ref="J150:N150"/>
    <mergeCell ref="H151:I151"/>
    <mergeCell ref="J151:N151"/>
    <mergeCell ref="H152:I152"/>
    <mergeCell ref="J152:N152"/>
    <mergeCell ref="H153:I153"/>
    <mergeCell ref="J153:N153"/>
    <mergeCell ref="H144:I144"/>
    <mergeCell ref="J144:N144"/>
    <mergeCell ref="H145:I145"/>
    <mergeCell ref="J145:N145"/>
    <mergeCell ref="H146:I146"/>
    <mergeCell ref="J146:N146"/>
    <mergeCell ref="H147:I147"/>
    <mergeCell ref="J147:N147"/>
    <mergeCell ref="H148:I148"/>
    <mergeCell ref="J148:N148"/>
    <mergeCell ref="N137:P137"/>
    <mergeCell ref="H139:I139"/>
    <mergeCell ref="J139:N139"/>
    <mergeCell ref="H140:I140"/>
    <mergeCell ref="J140:N140"/>
    <mergeCell ref="H141:I141"/>
    <mergeCell ref="J141:N141"/>
    <mergeCell ref="H142:I142"/>
    <mergeCell ref="J142:N142"/>
    <mergeCell ref="K132:M132"/>
    <mergeCell ref="A122:B122"/>
    <mergeCell ref="E122:G122"/>
    <mergeCell ref="A119:B119"/>
    <mergeCell ref="E119:G119"/>
    <mergeCell ref="A120:B120"/>
    <mergeCell ref="K120:M120"/>
    <mergeCell ref="K121:M121"/>
    <mergeCell ref="K122:M122"/>
    <mergeCell ref="K123:M123"/>
    <mergeCell ref="E132:G132"/>
    <mergeCell ref="A128:B128"/>
    <mergeCell ref="E128:G128"/>
    <mergeCell ref="A129:B129"/>
    <mergeCell ref="E129:G129"/>
    <mergeCell ref="A132:B132"/>
    <mergeCell ref="K127:M127"/>
    <mergeCell ref="E120:G120"/>
    <mergeCell ref="K124:M124"/>
    <mergeCell ref="K128:M128"/>
    <mergeCell ref="A130:B130"/>
    <mergeCell ref="K130:M130"/>
    <mergeCell ref="E130:G130"/>
    <mergeCell ref="K129:M129"/>
    <mergeCell ref="A146:B146"/>
    <mergeCell ref="E146:G146"/>
    <mergeCell ref="A147:B147"/>
    <mergeCell ref="E147:G147"/>
    <mergeCell ref="A144:B144"/>
    <mergeCell ref="E144:G144"/>
    <mergeCell ref="A145:B145"/>
    <mergeCell ref="E145:G145"/>
    <mergeCell ref="A154:B154"/>
    <mergeCell ref="E154:G154"/>
    <mergeCell ref="A152:B152"/>
    <mergeCell ref="E152:G152"/>
    <mergeCell ref="A153:B153"/>
    <mergeCell ref="E153:G153"/>
    <mergeCell ref="A150:B150"/>
    <mergeCell ref="E150:G150"/>
    <mergeCell ref="A151:B151"/>
    <mergeCell ref="E151:G151"/>
    <mergeCell ref="A148:B148"/>
    <mergeCell ref="E148:G148"/>
    <mergeCell ref="A149:B149"/>
    <mergeCell ref="E149:G149"/>
    <mergeCell ref="A143:B143"/>
    <mergeCell ref="E143:G143"/>
    <mergeCell ref="A140:B140"/>
    <mergeCell ref="E140:G140"/>
    <mergeCell ref="A141:B141"/>
    <mergeCell ref="E141:G141"/>
    <mergeCell ref="F135:L135"/>
    <mergeCell ref="B136:J136"/>
    <mergeCell ref="B137:H137"/>
    <mergeCell ref="H143:I143"/>
    <mergeCell ref="J143:N143"/>
    <mergeCell ref="A139:B139"/>
    <mergeCell ref="E139:G139"/>
    <mergeCell ref="A142:B142"/>
    <mergeCell ref="E142:G142"/>
    <mergeCell ref="A185:B185"/>
    <mergeCell ref="E185:G185"/>
    <mergeCell ref="K185:M185"/>
    <mergeCell ref="A186:B186"/>
    <mergeCell ref="E186:G186"/>
    <mergeCell ref="K186:M186"/>
    <mergeCell ref="A183:B183"/>
    <mergeCell ref="E183:G183"/>
    <mergeCell ref="K183:M183"/>
    <mergeCell ref="A184:B184"/>
    <mergeCell ref="E184:G184"/>
    <mergeCell ref="K184:M184"/>
    <mergeCell ref="A167:N167"/>
    <mergeCell ref="A117:B117"/>
    <mergeCell ref="E117:G117"/>
    <mergeCell ref="A118:B118"/>
    <mergeCell ref="E118:G118"/>
    <mergeCell ref="A127:B127"/>
    <mergeCell ref="B3:C3"/>
    <mergeCell ref="A3:A4"/>
    <mergeCell ref="K179:M179"/>
    <mergeCell ref="A177:B177"/>
    <mergeCell ref="E177:G177"/>
    <mergeCell ref="K177:M177"/>
    <mergeCell ref="A178:B178"/>
    <mergeCell ref="E178:G178"/>
    <mergeCell ref="K178:M178"/>
    <mergeCell ref="A175:B175"/>
    <mergeCell ref="E175:G175"/>
    <mergeCell ref="K175:M175"/>
    <mergeCell ref="A176:B176"/>
    <mergeCell ref="E176:G176"/>
    <mergeCell ref="K176:M176"/>
    <mergeCell ref="A173:B173"/>
    <mergeCell ref="E173:G173"/>
    <mergeCell ref="K173:M173"/>
    <mergeCell ref="A181:B181"/>
    <mergeCell ref="E181:G181"/>
    <mergeCell ref="K181:M181"/>
    <mergeCell ref="A182:B182"/>
    <mergeCell ref="E182:G182"/>
    <mergeCell ref="K182:M182"/>
    <mergeCell ref="A179:B179"/>
    <mergeCell ref="E179:G179"/>
    <mergeCell ref="B168:G168"/>
    <mergeCell ref="B169:G169"/>
    <mergeCell ref="H169:I169"/>
    <mergeCell ref="A171:B172"/>
    <mergeCell ref="C171:H171"/>
    <mergeCell ref="I171:N171"/>
    <mergeCell ref="E172:G172"/>
    <mergeCell ref="K172:M172"/>
    <mergeCell ref="A180:B180"/>
    <mergeCell ref="E180:G180"/>
    <mergeCell ref="K180:M180"/>
    <mergeCell ref="A174:B174"/>
    <mergeCell ref="E174:G174"/>
    <mergeCell ref="K174:M174"/>
    <mergeCell ref="K125:M125"/>
    <mergeCell ref="K116:M116"/>
    <mergeCell ref="I115:N115"/>
    <mergeCell ref="K117:M117"/>
    <mergeCell ref="K118:M118"/>
    <mergeCell ref="K119:M119"/>
    <mergeCell ref="A125:B125"/>
    <mergeCell ref="E125:G125"/>
    <mergeCell ref="A121:B121"/>
    <mergeCell ref="E127:G127"/>
    <mergeCell ref="A123:B123"/>
    <mergeCell ref="E123:G123"/>
    <mergeCell ref="A124:B124"/>
    <mergeCell ref="E124:G124"/>
    <mergeCell ref="E121:G121"/>
    <mergeCell ref="A17:A18"/>
    <mergeCell ref="B17:C17"/>
    <mergeCell ref="D17:E17"/>
    <mergeCell ref="B112:G112"/>
    <mergeCell ref="E116:G116"/>
    <mergeCell ref="A115:B116"/>
    <mergeCell ref="C115:H115"/>
    <mergeCell ref="B72:C72"/>
    <mergeCell ref="D72:E72"/>
    <mergeCell ref="D85:E85"/>
    <mergeCell ref="A96:E96"/>
    <mergeCell ref="A98:A99"/>
    <mergeCell ref="B98:C98"/>
    <mergeCell ref="D98:E98"/>
    <mergeCell ref="A1:E1"/>
    <mergeCell ref="D3:E3"/>
    <mergeCell ref="O115:O116"/>
    <mergeCell ref="A111:O111"/>
    <mergeCell ref="B113:I113"/>
    <mergeCell ref="N114:O114"/>
    <mergeCell ref="A15:E15"/>
    <mergeCell ref="A29:E29"/>
    <mergeCell ref="A31:A32"/>
    <mergeCell ref="B31:C31"/>
    <mergeCell ref="D31:E31"/>
    <mergeCell ref="A43:E43"/>
    <mergeCell ref="A45:A46"/>
    <mergeCell ref="B45:C45"/>
    <mergeCell ref="D45:E45"/>
    <mergeCell ref="A57:E57"/>
    <mergeCell ref="A59:A60"/>
    <mergeCell ref="B59:C59"/>
    <mergeCell ref="D59:E59"/>
    <mergeCell ref="A70:E70"/>
    <mergeCell ref="A72:A73"/>
    <mergeCell ref="A83:E83"/>
    <mergeCell ref="A85:A86"/>
    <mergeCell ref="B85:C85"/>
  </mergeCells>
  <phoneticPr fontId="118" type="noConversion"/>
  <pageMargins left="0.46986111998558044" right="0.40986111760139465" top="0.75" bottom="0.75" header="0.30000001192092896" footer="0.30000001192092896"/>
  <pageSetup paperSize="9" orientation="portrait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rgb="FF92CDDD"/>
  </sheetPr>
  <dimension ref="A1:O1295"/>
  <sheetViews>
    <sheetView topLeftCell="A1265" zoomScaleNormal="100" zoomScaleSheetLayoutView="75" workbookViewId="0">
      <selection activeCell="H1301" sqref="H1301"/>
    </sheetView>
  </sheetViews>
  <sheetFormatPr defaultColWidth="8.88671875" defaultRowHeight="13.5"/>
  <cols>
    <col min="1" max="1" width="1.88671875" style="2" customWidth="1"/>
    <col min="2" max="2" width="2.88671875" style="2" customWidth="1"/>
    <col min="3" max="3" width="11.44140625" style="2" customWidth="1"/>
    <col min="4" max="4" width="14.6640625" style="33" customWidth="1"/>
    <col min="5" max="5" width="12.6640625" style="33" customWidth="1"/>
    <col min="6" max="6" width="3.88671875" style="33" customWidth="1"/>
    <col min="7" max="7" width="11.5546875" style="2" customWidth="1"/>
    <col min="8" max="8" width="27.33203125" style="2" customWidth="1"/>
    <col min="9" max="9" width="8.88671875" style="2"/>
    <col min="10" max="10" width="17.77734375" style="2" customWidth="1"/>
    <col min="11" max="11" width="8.88671875" style="2"/>
    <col min="12" max="12" width="26.77734375" style="2" customWidth="1"/>
    <col min="13" max="13" width="11.5546875" style="2" bestFit="1" customWidth="1"/>
    <col min="14" max="14" width="8.88671875" style="2"/>
    <col min="15" max="15" width="10.44140625" style="2" bestFit="1" customWidth="1"/>
    <col min="16" max="16384" width="8.88671875" style="2"/>
  </cols>
  <sheetData>
    <row r="1" spans="1:8" ht="70.5" customHeight="1">
      <c r="A1"/>
    </row>
    <row r="2" spans="1:8" ht="21.75" customHeight="1">
      <c r="A2" s="35" t="s">
        <v>425</v>
      </c>
    </row>
    <row r="3" spans="1:8" ht="48" customHeight="1">
      <c r="A3" s="35"/>
    </row>
    <row r="4" spans="1:8" s="15" customFormat="1" ht="16.5" customHeight="1">
      <c r="A4" s="297" t="s">
        <v>690</v>
      </c>
      <c r="B4" s="45"/>
      <c r="C4" s="45"/>
      <c r="D4" s="45"/>
      <c r="E4" s="45"/>
      <c r="F4" s="350"/>
      <c r="G4" s="45"/>
    </row>
    <row r="5" spans="1:8" s="15" customFormat="1" ht="16.5" customHeight="1">
      <c r="A5" s="1690" t="s">
        <v>557</v>
      </c>
      <c r="B5" s="1690"/>
      <c r="C5" s="1690"/>
      <c r="D5" s="1690"/>
      <c r="E5" s="1690"/>
      <c r="F5" s="1690"/>
      <c r="G5" s="1690"/>
    </row>
    <row r="6" spans="1:8" s="15" customFormat="1" ht="16.5" customHeight="1">
      <c r="A6" s="46" t="s">
        <v>382</v>
      </c>
      <c r="B6" s="46"/>
      <c r="C6" s="46"/>
      <c r="D6" s="46"/>
      <c r="E6" s="46"/>
      <c r="F6" s="46"/>
      <c r="G6" s="46"/>
    </row>
    <row r="7" spans="1:8" s="15" customFormat="1" ht="16.5" customHeight="1">
      <c r="A7" s="46" t="s">
        <v>558</v>
      </c>
      <c r="B7" s="46"/>
      <c r="C7" s="46"/>
      <c r="D7" s="46"/>
      <c r="E7" s="46"/>
      <c r="F7" s="46"/>
      <c r="G7" s="46"/>
    </row>
    <row r="8" spans="1:8" s="15" customFormat="1" ht="16.5" customHeight="1">
      <c r="A8" s="1690" t="s">
        <v>225</v>
      </c>
      <c r="B8" s="1690"/>
      <c r="C8" s="1690"/>
      <c r="D8" s="1690"/>
      <c r="E8" s="1690"/>
      <c r="F8" s="1690"/>
      <c r="G8" s="1690"/>
    </row>
    <row r="9" spans="1:8" ht="2.25" customHeight="1">
      <c r="A9" s="35"/>
    </row>
    <row r="10" spans="1:8" ht="33.75" customHeight="1">
      <c r="A10" s="48" t="s">
        <v>588</v>
      </c>
      <c r="B10" s="1691" t="s">
        <v>47</v>
      </c>
      <c r="C10" s="1691"/>
      <c r="D10" s="39" t="s">
        <v>636</v>
      </c>
      <c r="E10" s="39" t="s">
        <v>674</v>
      </c>
      <c r="F10" s="396"/>
      <c r="G10" s="47" t="s">
        <v>523</v>
      </c>
      <c r="H10" s="40" t="s">
        <v>510</v>
      </c>
    </row>
    <row r="11" spans="1:8" s="34" customFormat="1" ht="16.5" customHeight="1">
      <c r="A11" s="49">
        <v>1</v>
      </c>
      <c r="B11" s="1684" t="s">
        <v>39</v>
      </c>
      <c r="C11" s="1684"/>
      <c r="D11" s="41">
        <v>31540710</v>
      </c>
      <c r="E11" s="41">
        <v>30915470</v>
      </c>
      <c r="F11" s="41"/>
      <c r="G11" s="42">
        <f t="shared" ref="G11:G16" si="0">E11-D11</f>
        <v>-625240</v>
      </c>
      <c r="H11" s="298" t="s">
        <v>203</v>
      </c>
    </row>
    <row r="12" spans="1:8" s="34" customFormat="1" ht="16.5" customHeight="1">
      <c r="A12" s="49">
        <v>2</v>
      </c>
      <c r="B12" s="1684" t="s">
        <v>41</v>
      </c>
      <c r="C12" s="1684"/>
      <c r="D12" s="41">
        <v>22353730</v>
      </c>
      <c r="E12" s="41">
        <v>24724350</v>
      </c>
      <c r="F12" s="41"/>
      <c r="G12" s="42">
        <f t="shared" si="0"/>
        <v>2370620</v>
      </c>
      <c r="H12" s="298" t="s">
        <v>670</v>
      </c>
    </row>
    <row r="13" spans="1:8" s="34" customFormat="1" ht="16.5" customHeight="1">
      <c r="A13" s="49">
        <v>3</v>
      </c>
      <c r="B13" s="1684" t="s">
        <v>32</v>
      </c>
      <c r="C13" s="1684"/>
      <c r="D13" s="41">
        <v>23175480</v>
      </c>
      <c r="E13" s="41">
        <v>22873570</v>
      </c>
      <c r="F13" s="41"/>
      <c r="G13" s="42">
        <f t="shared" si="0"/>
        <v>-301910</v>
      </c>
      <c r="H13" s="298" t="s">
        <v>670</v>
      </c>
    </row>
    <row r="14" spans="1:8" s="34" customFormat="1" ht="16.5" customHeight="1">
      <c r="A14" s="49">
        <v>4</v>
      </c>
      <c r="B14" s="1684" t="s">
        <v>516</v>
      </c>
      <c r="C14" s="1684"/>
      <c r="D14" s="41">
        <v>980000</v>
      </c>
      <c r="E14" s="41">
        <v>980000</v>
      </c>
      <c r="F14" s="41"/>
      <c r="G14" s="42">
        <f t="shared" si="0"/>
        <v>0</v>
      </c>
      <c r="H14" s="298" t="s">
        <v>25</v>
      </c>
    </row>
    <row r="15" spans="1:8" s="34" customFormat="1" ht="16.5" customHeight="1">
      <c r="A15" s="49">
        <v>5</v>
      </c>
      <c r="B15" s="1684" t="s">
        <v>37</v>
      </c>
      <c r="C15" s="1684"/>
      <c r="D15" s="41">
        <v>1978000</v>
      </c>
      <c r="E15" s="41">
        <v>1978000</v>
      </c>
      <c r="F15" s="41"/>
      <c r="G15" s="42">
        <f t="shared" si="0"/>
        <v>0</v>
      </c>
      <c r="H15" s="298"/>
    </row>
    <row r="16" spans="1:8" s="34" customFormat="1" ht="16.5" customHeight="1">
      <c r="A16" s="49">
        <v>6</v>
      </c>
      <c r="B16" s="1693" t="s">
        <v>33</v>
      </c>
      <c r="C16" s="1694"/>
      <c r="D16" s="41">
        <v>660000</v>
      </c>
      <c r="E16" s="41">
        <f>'부과내역(부과총괄표)2페이지'!E9:G9</f>
        <v>544500</v>
      </c>
      <c r="F16" s="41"/>
      <c r="G16" s="42">
        <f t="shared" si="0"/>
        <v>-115500</v>
      </c>
      <c r="H16" s="298" t="s">
        <v>91</v>
      </c>
    </row>
    <row r="17" spans="1:10" s="34" customFormat="1" ht="16.5" customHeight="1">
      <c r="A17" s="49">
        <v>7</v>
      </c>
      <c r="B17" s="1684" t="s">
        <v>36</v>
      </c>
      <c r="C17" s="1684"/>
      <c r="D17" s="41">
        <v>11022820</v>
      </c>
      <c r="E17" s="41">
        <f>'부과내역(부과총괄표)2페이지'!E10:G10</f>
        <v>3791630</v>
      </c>
      <c r="F17" s="41"/>
      <c r="G17" s="42">
        <f t="shared" ref="G17:G38" si="1">E17-D17</f>
        <v>-7231190</v>
      </c>
      <c r="H17" s="298" t="s">
        <v>414</v>
      </c>
    </row>
    <row r="18" spans="1:10" s="34" customFormat="1" ht="16.5" customHeight="1">
      <c r="A18" s="49">
        <v>8</v>
      </c>
      <c r="B18" s="1684" t="s">
        <v>42</v>
      </c>
      <c r="C18" s="1684"/>
      <c r="D18" s="41">
        <v>12584750</v>
      </c>
      <c r="E18" s="41">
        <v>16638150</v>
      </c>
      <c r="F18" s="41"/>
      <c r="G18" s="42">
        <f t="shared" si="1"/>
        <v>4053400</v>
      </c>
      <c r="H18" s="298" t="s">
        <v>90</v>
      </c>
    </row>
    <row r="19" spans="1:10" s="34" customFormat="1" ht="16.5" customHeight="1">
      <c r="A19" s="49">
        <v>9</v>
      </c>
      <c r="B19" s="1684" t="s">
        <v>158</v>
      </c>
      <c r="C19" s="1684"/>
      <c r="D19" s="41">
        <v>1207840</v>
      </c>
      <c r="E19" s="41">
        <v>1207840</v>
      </c>
      <c r="F19" s="41"/>
      <c r="G19" s="42">
        <f t="shared" si="1"/>
        <v>0</v>
      </c>
      <c r="H19" s="298"/>
    </row>
    <row r="20" spans="1:10" s="34" customFormat="1" ht="16.5" customHeight="1">
      <c r="A20" s="49">
        <v>10</v>
      </c>
      <c r="B20" s="1684" t="s">
        <v>30</v>
      </c>
      <c r="C20" s="1684"/>
      <c r="D20" s="41">
        <v>1571800</v>
      </c>
      <c r="E20" s="41">
        <v>1571800</v>
      </c>
      <c r="F20" s="41"/>
      <c r="G20" s="42">
        <f t="shared" si="1"/>
        <v>0</v>
      </c>
      <c r="H20" s="298" t="s">
        <v>25</v>
      </c>
    </row>
    <row r="21" spans="1:10" s="34" customFormat="1" ht="16.5" customHeight="1">
      <c r="A21" s="49">
        <v>11</v>
      </c>
      <c r="B21" s="1684" t="s">
        <v>339</v>
      </c>
      <c r="C21" s="1684"/>
      <c r="D21" s="41">
        <v>2612330</v>
      </c>
      <c r="E21" s="41">
        <v>2313250</v>
      </c>
      <c r="F21" s="41"/>
      <c r="G21" s="42">
        <f t="shared" si="1"/>
        <v>-299080</v>
      </c>
      <c r="H21" s="298" t="s">
        <v>650</v>
      </c>
    </row>
    <row r="22" spans="1:10" s="34" customFormat="1" ht="16.5" customHeight="1">
      <c r="A22" s="49">
        <v>12</v>
      </c>
      <c r="B22" s="1684" t="s">
        <v>553</v>
      </c>
      <c r="C22" s="1684"/>
      <c r="D22" s="41">
        <v>1650000</v>
      </c>
      <c r="E22" s="41">
        <v>300000</v>
      </c>
      <c r="F22" s="41"/>
      <c r="G22" s="42">
        <f t="shared" si="1"/>
        <v>-1350000</v>
      </c>
      <c r="H22" s="298" t="s">
        <v>407</v>
      </c>
    </row>
    <row r="23" spans="1:10" s="34" customFormat="1" ht="16.5" customHeight="1">
      <c r="A23" s="49">
        <v>13</v>
      </c>
      <c r="B23" s="1684" t="s">
        <v>314</v>
      </c>
      <c r="C23" s="1684"/>
      <c r="D23" s="41">
        <v>0</v>
      </c>
      <c r="E23" s="41">
        <v>2022200</v>
      </c>
      <c r="F23" s="41"/>
      <c r="G23" s="42">
        <f t="shared" si="1"/>
        <v>2022200</v>
      </c>
      <c r="H23" s="298" t="s">
        <v>630</v>
      </c>
    </row>
    <row r="24" spans="1:10" s="34" customFormat="1" ht="16.5" customHeight="1">
      <c r="A24" s="1692">
        <v>14</v>
      </c>
      <c r="B24" s="1683" t="s">
        <v>185</v>
      </c>
      <c r="C24" s="43" t="s">
        <v>587</v>
      </c>
      <c r="D24" s="41">
        <v>12277640</v>
      </c>
      <c r="E24" s="41">
        <v>12913610</v>
      </c>
      <c r="F24" s="41"/>
      <c r="G24" s="42">
        <f t="shared" si="1"/>
        <v>635970</v>
      </c>
      <c r="H24" s="298" t="s">
        <v>25</v>
      </c>
    </row>
    <row r="25" spans="1:10" s="34" customFormat="1" ht="16.5" customHeight="1">
      <c r="A25" s="1692"/>
      <c r="B25" s="1683"/>
      <c r="C25" s="43" t="s">
        <v>572</v>
      </c>
      <c r="D25" s="41">
        <v>9889600</v>
      </c>
      <c r="E25" s="41">
        <v>13380750</v>
      </c>
      <c r="F25" s="41"/>
      <c r="G25" s="42">
        <f t="shared" si="1"/>
        <v>3491150</v>
      </c>
      <c r="H25" s="298" t="s">
        <v>25</v>
      </c>
    </row>
    <row r="26" spans="1:10" s="34" customFormat="1" ht="16.5" customHeight="1">
      <c r="A26" s="1692"/>
      <c r="B26" s="1683"/>
      <c r="C26" s="43" t="s">
        <v>515</v>
      </c>
      <c r="D26" s="41">
        <v>2425210</v>
      </c>
      <c r="E26" s="41">
        <v>3184610</v>
      </c>
      <c r="F26" s="41"/>
      <c r="G26" s="42">
        <f t="shared" si="1"/>
        <v>759400</v>
      </c>
      <c r="H26" s="298" t="s">
        <v>25</v>
      </c>
    </row>
    <row r="27" spans="1:10" s="34" customFormat="1" ht="16.5" customHeight="1">
      <c r="A27" s="1692"/>
      <c r="B27" s="1683"/>
      <c r="C27" s="43" t="s">
        <v>514</v>
      </c>
      <c r="D27" s="42">
        <v>-214850</v>
      </c>
      <c r="E27" s="41">
        <v>-225690</v>
      </c>
      <c r="F27" s="41"/>
      <c r="G27" s="42">
        <f t="shared" si="1"/>
        <v>-10840</v>
      </c>
      <c r="H27" s="299"/>
      <c r="J27" s="50" t="s">
        <v>288</v>
      </c>
    </row>
    <row r="28" spans="1:10" s="34" customFormat="1" ht="16.5" customHeight="1">
      <c r="A28" s="1692"/>
      <c r="B28" s="1683"/>
      <c r="C28" s="43" t="s">
        <v>179</v>
      </c>
      <c r="D28" s="41">
        <f>SUM(D24:D26)+D27</f>
        <v>24377600</v>
      </c>
      <c r="E28" s="41">
        <f>'부과내역(부과총괄표)2페이지'!E21:G21</f>
        <v>45103610</v>
      </c>
      <c r="F28" s="41"/>
      <c r="G28" s="42">
        <f t="shared" si="1"/>
        <v>20726010</v>
      </c>
      <c r="H28" s="298" t="s">
        <v>369</v>
      </c>
    </row>
    <row r="29" spans="1:10" s="34" customFormat="1" ht="16.5" customHeight="1">
      <c r="A29" s="1692">
        <v>15</v>
      </c>
      <c r="B29" s="1683" t="s">
        <v>178</v>
      </c>
      <c r="C29" s="43" t="s">
        <v>513</v>
      </c>
      <c r="D29" s="41">
        <v>48801570</v>
      </c>
      <c r="E29" s="41">
        <v>47274000</v>
      </c>
      <c r="F29" s="41"/>
      <c r="G29" s="42">
        <f t="shared" si="1"/>
        <v>-1527570</v>
      </c>
      <c r="H29" s="298" t="s">
        <v>25</v>
      </c>
    </row>
    <row r="30" spans="1:10" s="34" customFormat="1" ht="16.5" customHeight="1">
      <c r="A30" s="1692"/>
      <c r="B30" s="1683"/>
      <c r="C30" s="43" t="s">
        <v>511</v>
      </c>
      <c r="D30" s="41">
        <v>1274240</v>
      </c>
      <c r="E30" s="41">
        <v>980100</v>
      </c>
      <c r="F30" s="41"/>
      <c r="G30" s="42">
        <f t="shared" si="1"/>
        <v>-294140</v>
      </c>
      <c r="H30" s="298" t="s">
        <v>25</v>
      </c>
    </row>
    <row r="31" spans="1:10" s="34" customFormat="1" ht="16.5" customHeight="1">
      <c r="A31" s="1692"/>
      <c r="B31" s="1683"/>
      <c r="C31" s="43" t="s">
        <v>29</v>
      </c>
      <c r="D31" s="41">
        <v>2636620</v>
      </c>
      <c r="E31" s="41">
        <v>2629580</v>
      </c>
      <c r="F31" s="41"/>
      <c r="G31" s="42">
        <f t="shared" si="1"/>
        <v>-7040</v>
      </c>
      <c r="H31" s="298" t="s">
        <v>25</v>
      </c>
    </row>
    <row r="32" spans="1:10" s="34" customFormat="1" ht="16.5" customHeight="1">
      <c r="A32" s="1692"/>
      <c r="B32" s="1683"/>
      <c r="C32" s="43" t="s">
        <v>45</v>
      </c>
      <c r="D32" s="41">
        <v>17398230</v>
      </c>
      <c r="E32" s="41">
        <v>15648918</v>
      </c>
      <c r="F32" s="41"/>
      <c r="G32" s="42">
        <f t="shared" si="1"/>
        <v>-1749312</v>
      </c>
      <c r="H32" s="298" t="s">
        <v>25</v>
      </c>
    </row>
    <row r="33" spans="1:10" s="34" customFormat="1" ht="20.25" customHeight="1">
      <c r="A33" s="1692"/>
      <c r="B33" s="1683"/>
      <c r="C33" s="156" t="s">
        <v>430</v>
      </c>
      <c r="D33" s="41">
        <v>657060</v>
      </c>
      <c r="E33" s="41">
        <v>606150</v>
      </c>
      <c r="F33" s="41"/>
      <c r="G33" s="42">
        <f t="shared" si="1"/>
        <v>-50910</v>
      </c>
      <c r="H33" s="298" t="s">
        <v>25</v>
      </c>
    </row>
    <row r="34" spans="1:10" s="34" customFormat="1" ht="16.5" customHeight="1">
      <c r="A34" s="1692"/>
      <c r="B34" s="1683"/>
      <c r="C34" s="43" t="s">
        <v>487</v>
      </c>
      <c r="D34" s="41">
        <v>488580</v>
      </c>
      <c r="E34" s="41">
        <v>388580</v>
      </c>
      <c r="F34" s="41"/>
      <c r="G34" s="42">
        <f t="shared" si="1"/>
        <v>-100000</v>
      </c>
      <c r="H34" s="298"/>
    </row>
    <row r="35" spans="1:10" s="34" customFormat="1" ht="16.5" customHeight="1">
      <c r="A35" s="1692"/>
      <c r="B35" s="1683"/>
      <c r="C35" s="43" t="s">
        <v>184</v>
      </c>
      <c r="D35" s="41">
        <v>425000</v>
      </c>
      <c r="E35" s="41">
        <v>360000</v>
      </c>
      <c r="F35" s="41"/>
      <c r="G35" s="42">
        <f t="shared" si="1"/>
        <v>-65000</v>
      </c>
      <c r="H35" s="298"/>
    </row>
    <row r="36" spans="1:10" s="34" customFormat="1" ht="16.5" customHeight="1">
      <c r="A36" s="1692"/>
      <c r="B36" s="1683"/>
      <c r="C36" s="43" t="s">
        <v>148</v>
      </c>
      <c r="D36" s="41">
        <v>3532500</v>
      </c>
      <c r="E36" s="41">
        <f>'부과내역(부과총괄표)2페이지'!E26:G26</f>
        <v>3452500</v>
      </c>
      <c r="F36" s="41"/>
      <c r="G36" s="42">
        <f t="shared" si="1"/>
        <v>-80000</v>
      </c>
      <c r="H36" s="298" t="s">
        <v>466</v>
      </c>
    </row>
    <row r="37" spans="1:10" s="34" customFormat="1" ht="16.5" customHeight="1">
      <c r="A37" s="1692"/>
      <c r="B37" s="1683"/>
      <c r="C37" s="43" t="s">
        <v>179</v>
      </c>
      <c r="D37" s="41">
        <f>SUM(D29:D36)</f>
        <v>75213800</v>
      </c>
      <c r="E37" s="41">
        <f>'부과내역(부과총괄표)2페이지'!E27:G27</f>
        <v>66631360</v>
      </c>
      <c r="F37" s="41"/>
      <c r="G37" s="42">
        <f t="shared" si="1"/>
        <v>-8582440</v>
      </c>
      <c r="H37" s="298" t="s">
        <v>369</v>
      </c>
    </row>
    <row r="38" spans="1:10" ht="18.75" customHeight="1">
      <c r="A38" s="1685" t="s">
        <v>416</v>
      </c>
      <c r="B38" s="1686"/>
      <c r="C38" s="1686"/>
      <c r="D38" s="44">
        <f>SUM(D11:D23)+D28+D37</f>
        <v>210928860</v>
      </c>
      <c r="E38" s="134">
        <f>'부과내역(부과총괄표)2페이지'!E31:G31</f>
        <v>274711134</v>
      </c>
      <c r="F38" s="134"/>
      <c r="G38" s="51">
        <f t="shared" si="1"/>
        <v>63782274</v>
      </c>
      <c r="H38" s="52"/>
      <c r="J38" s="137">
        <f>SUM(E11:E23)+E28+E37</f>
        <v>221595730</v>
      </c>
    </row>
    <row r="39" spans="1:10" ht="16.5">
      <c r="A39" s="1690" t="s">
        <v>689</v>
      </c>
      <c r="B39" s="1690"/>
      <c r="C39" s="1690"/>
      <c r="D39" s="1690"/>
      <c r="E39" s="1690"/>
      <c r="F39" s="1690"/>
      <c r="G39" s="1690"/>
    </row>
    <row r="40" spans="1:10" ht="16.5">
      <c r="A40" s="1690" t="s">
        <v>380</v>
      </c>
      <c r="B40" s="1690"/>
      <c r="C40" s="1690"/>
      <c r="D40" s="1690"/>
      <c r="E40" s="1690"/>
      <c r="F40" s="1690"/>
      <c r="G40" s="1690"/>
    </row>
    <row r="41" spans="1:10">
      <c r="A41" s="2" t="s">
        <v>424</v>
      </c>
    </row>
    <row r="42" spans="1:10" ht="27" customHeight="1"/>
    <row r="43" spans="1:10" ht="40.9" customHeight="1"/>
    <row r="44" spans="1:10" ht="27" customHeight="1">
      <c r="A44" s="1583" t="s">
        <v>308</v>
      </c>
      <c r="B44" s="1583"/>
      <c r="C44" s="1583"/>
      <c r="D44" s="1583"/>
      <c r="E44" s="1583"/>
      <c r="F44" s="1583"/>
      <c r="G44" s="1583"/>
      <c r="H44" s="1583"/>
    </row>
    <row r="45" spans="1:10" ht="19.899999999999999" customHeight="1">
      <c r="A45" s="35" t="s">
        <v>318</v>
      </c>
    </row>
    <row r="46" spans="1:10" ht="40.9" customHeight="1">
      <c r="A46" s="1675" t="s">
        <v>507</v>
      </c>
      <c r="B46" s="1676"/>
      <c r="C46" s="1677"/>
      <c r="D46" s="39" t="s">
        <v>336</v>
      </c>
      <c r="E46" s="39" t="s">
        <v>239</v>
      </c>
      <c r="F46" s="1678" t="s">
        <v>465</v>
      </c>
      <c r="G46" s="1679"/>
      <c r="H46" s="40" t="s">
        <v>510</v>
      </c>
    </row>
    <row r="47" spans="1:10" ht="23.45" customHeight="1">
      <c r="A47" s="1658" t="s">
        <v>39</v>
      </c>
      <c r="B47" s="1659"/>
      <c r="C47" s="1660"/>
      <c r="D47" s="41">
        <v>248890</v>
      </c>
      <c r="E47" s="41">
        <v>246930</v>
      </c>
      <c r="F47" s="398" t="s">
        <v>570</v>
      </c>
      <c r="G47" s="397">
        <v>1960</v>
      </c>
      <c r="H47" s="395" t="s">
        <v>96</v>
      </c>
    </row>
    <row r="48" spans="1:10" ht="23.45" customHeight="1">
      <c r="A48" s="1658" t="s">
        <v>41</v>
      </c>
      <c r="B48" s="1659"/>
      <c r="C48" s="1660"/>
      <c r="D48" s="41">
        <v>221210</v>
      </c>
      <c r="E48" s="41">
        <v>191550</v>
      </c>
      <c r="F48" s="398" t="s">
        <v>570</v>
      </c>
      <c r="G48" s="397">
        <v>29660</v>
      </c>
      <c r="H48" s="395" t="s">
        <v>95</v>
      </c>
    </row>
    <row r="49" spans="1:10" ht="23.45" customHeight="1">
      <c r="A49" s="1658" t="s">
        <v>32</v>
      </c>
      <c r="B49" s="1659"/>
      <c r="C49" s="1660"/>
      <c r="D49" s="41">
        <v>203580</v>
      </c>
      <c r="E49" s="41">
        <v>222605</v>
      </c>
      <c r="F49" s="398" t="s">
        <v>584</v>
      </c>
      <c r="G49" s="397">
        <v>19025</v>
      </c>
      <c r="H49" s="395" t="s">
        <v>97</v>
      </c>
    </row>
    <row r="50" spans="1:10" ht="23.45" customHeight="1">
      <c r="A50" s="1658" t="s">
        <v>516</v>
      </c>
      <c r="B50" s="1659"/>
      <c r="C50" s="1660"/>
      <c r="D50" s="41">
        <v>0</v>
      </c>
      <c r="E50" s="41">
        <v>0</v>
      </c>
      <c r="F50" s="398" t="s">
        <v>25</v>
      </c>
      <c r="G50" s="397">
        <v>0</v>
      </c>
      <c r="H50" s="395" t="s">
        <v>199</v>
      </c>
    </row>
    <row r="51" spans="1:10" ht="23.45" customHeight="1">
      <c r="A51" s="1658" t="s">
        <v>37</v>
      </c>
      <c r="B51" s="1659"/>
      <c r="C51" s="1660"/>
      <c r="D51" s="41">
        <v>0</v>
      </c>
      <c r="E51" s="41">
        <v>0</v>
      </c>
      <c r="F51" s="398" t="s">
        <v>25</v>
      </c>
      <c r="G51" s="397">
        <v>0</v>
      </c>
      <c r="H51" s="395" t="s">
        <v>86</v>
      </c>
    </row>
    <row r="52" spans="1:10" ht="23.45" customHeight="1">
      <c r="A52" s="1658" t="s">
        <v>33</v>
      </c>
      <c r="B52" s="1659"/>
      <c r="C52" s="1660"/>
      <c r="D52" s="41">
        <v>0</v>
      </c>
      <c r="E52" s="41">
        <v>0</v>
      </c>
      <c r="F52" s="398"/>
      <c r="G52" s="397" t="s">
        <v>25</v>
      </c>
      <c r="H52" s="395" t="s">
        <v>91</v>
      </c>
    </row>
    <row r="53" spans="1:10" ht="23.45" customHeight="1">
      <c r="A53" s="1658" t="s">
        <v>36</v>
      </c>
      <c r="B53" s="1659"/>
      <c r="C53" s="1660"/>
      <c r="D53" s="41">
        <v>0</v>
      </c>
      <c r="E53" s="41">
        <v>0</v>
      </c>
      <c r="F53" s="398" t="s">
        <v>25</v>
      </c>
      <c r="G53" s="397" t="s">
        <v>25</v>
      </c>
      <c r="H53" s="395" t="s">
        <v>94</v>
      </c>
    </row>
    <row r="54" spans="1:10" ht="23.45" customHeight="1">
      <c r="A54" s="1658" t="s">
        <v>42</v>
      </c>
      <c r="B54" s="1659"/>
      <c r="C54" s="1660"/>
      <c r="D54" s="41">
        <v>16638150</v>
      </c>
      <c r="E54" s="41">
        <v>16638150</v>
      </c>
      <c r="F54" s="398"/>
      <c r="G54" s="397" t="s">
        <v>25</v>
      </c>
      <c r="H54" s="395" t="s">
        <v>90</v>
      </c>
    </row>
    <row r="55" spans="1:10" ht="23.45" customHeight="1">
      <c r="A55" s="1658" t="s">
        <v>158</v>
      </c>
      <c r="B55" s="1659"/>
      <c r="C55" s="1660"/>
      <c r="D55" s="41">
        <v>0</v>
      </c>
      <c r="E55" s="41">
        <v>0</v>
      </c>
      <c r="F55" s="398" t="s">
        <v>25</v>
      </c>
      <c r="G55" s="397" t="s">
        <v>25</v>
      </c>
      <c r="H55" s="395" t="s">
        <v>80</v>
      </c>
    </row>
    <row r="56" spans="1:10" ht="23.45" customHeight="1">
      <c r="A56" s="1658" t="s">
        <v>30</v>
      </c>
      <c r="B56" s="1659"/>
      <c r="C56" s="1660"/>
      <c r="D56" s="41">
        <v>1571800</v>
      </c>
      <c r="E56" s="41">
        <v>1571800</v>
      </c>
      <c r="F56" s="398"/>
      <c r="G56" s="397" t="s">
        <v>25</v>
      </c>
      <c r="H56" s="395" t="s">
        <v>25</v>
      </c>
    </row>
    <row r="57" spans="1:10" ht="23.45" customHeight="1">
      <c r="A57" s="1658" t="s">
        <v>339</v>
      </c>
      <c r="B57" s="1659"/>
      <c r="C57" s="1660"/>
      <c r="D57" s="41">
        <v>2121490</v>
      </c>
      <c r="E57" s="41">
        <v>2221340</v>
      </c>
      <c r="F57" s="398" t="s">
        <v>584</v>
      </c>
      <c r="G57" s="397">
        <v>99850</v>
      </c>
      <c r="H57" s="395" t="s">
        <v>650</v>
      </c>
    </row>
    <row r="58" spans="1:10" ht="23.45" customHeight="1">
      <c r="A58" s="1658" t="s">
        <v>553</v>
      </c>
      <c r="B58" s="1659"/>
      <c r="C58" s="1660"/>
      <c r="D58" s="41">
        <v>1206940</v>
      </c>
      <c r="E58" s="41">
        <v>1357700</v>
      </c>
      <c r="F58" s="398" t="s">
        <v>584</v>
      </c>
      <c r="G58" s="397">
        <v>150796</v>
      </c>
      <c r="H58" s="395" t="s">
        <v>25</v>
      </c>
    </row>
    <row r="59" spans="1:10" ht="23.45" customHeight="1">
      <c r="A59" s="1664" t="s">
        <v>185</v>
      </c>
      <c r="B59" s="1665"/>
      <c r="C59" s="301" t="s">
        <v>587</v>
      </c>
      <c r="D59" s="41">
        <v>12103920</v>
      </c>
      <c r="E59" s="41">
        <v>10549900</v>
      </c>
      <c r="F59" s="398" t="s">
        <v>570</v>
      </c>
      <c r="G59" s="397">
        <v>1554020</v>
      </c>
      <c r="H59" s="395" t="s">
        <v>369</v>
      </c>
      <c r="J59" s="137">
        <f>E59-D59:D59</f>
        <v>-1554020</v>
      </c>
    </row>
    <row r="60" spans="1:10" ht="23.45" customHeight="1">
      <c r="A60" s="1666"/>
      <c r="B60" s="1667"/>
      <c r="C60" s="301" t="s">
        <v>572</v>
      </c>
      <c r="D60" s="41">
        <v>12533400</v>
      </c>
      <c r="E60" s="41">
        <v>10907100</v>
      </c>
      <c r="F60" s="398" t="s">
        <v>570</v>
      </c>
      <c r="G60" s="397">
        <v>1626300</v>
      </c>
      <c r="H60" s="395" t="s">
        <v>369</v>
      </c>
      <c r="J60" s="137">
        <f t="shared" ref="J60:J72" si="2">E60-D60:D60</f>
        <v>-1626300</v>
      </c>
    </row>
    <row r="61" spans="1:10" ht="23.45" customHeight="1">
      <c r="A61" s="1666"/>
      <c r="B61" s="1667"/>
      <c r="C61" s="301" t="s">
        <v>515</v>
      </c>
      <c r="D61" s="41">
        <v>2687433</v>
      </c>
      <c r="E61" s="41">
        <v>2338720</v>
      </c>
      <c r="F61" s="398" t="s">
        <v>570</v>
      </c>
      <c r="G61" s="397">
        <v>348713</v>
      </c>
      <c r="H61" s="395" t="s">
        <v>369</v>
      </c>
      <c r="J61" s="137">
        <f t="shared" si="2"/>
        <v>-348713</v>
      </c>
    </row>
    <row r="62" spans="1:10" ht="23.45" customHeight="1">
      <c r="A62" s="1666"/>
      <c r="B62" s="1667"/>
      <c r="C62" s="301" t="s">
        <v>514</v>
      </c>
      <c r="D62" s="42">
        <v>-226880</v>
      </c>
      <c r="E62" s="41">
        <v>-226880</v>
      </c>
      <c r="F62" s="398" t="s">
        <v>25</v>
      </c>
      <c r="G62" s="397" t="s">
        <v>25</v>
      </c>
      <c r="H62" s="395" t="s">
        <v>369</v>
      </c>
      <c r="J62" s="137">
        <f t="shared" si="2"/>
        <v>0</v>
      </c>
    </row>
    <row r="63" spans="1:10" ht="23.45" customHeight="1">
      <c r="A63" s="1668"/>
      <c r="B63" s="1669"/>
      <c r="C63" s="301" t="s">
        <v>179</v>
      </c>
      <c r="D63" s="41">
        <f>SUM(D59:D61)+D62</f>
        <v>27097873</v>
      </c>
      <c r="E63" s="41">
        <f>SUM(E59:E61)+E62</f>
        <v>23568840</v>
      </c>
      <c r="F63" s="398" t="s">
        <v>570</v>
      </c>
      <c r="G63" s="397">
        <v>3529033</v>
      </c>
      <c r="H63" s="395" t="s">
        <v>369</v>
      </c>
      <c r="J63" s="137">
        <f t="shared" si="2"/>
        <v>-3529033</v>
      </c>
    </row>
    <row r="64" spans="1:10" ht="23.45" customHeight="1">
      <c r="A64" s="1664" t="s">
        <v>178</v>
      </c>
      <c r="B64" s="1665"/>
      <c r="C64" s="301" t="s">
        <v>513</v>
      </c>
      <c r="D64" s="41">
        <v>50082850</v>
      </c>
      <c r="E64" s="41">
        <v>38346350</v>
      </c>
      <c r="F64" s="398" t="s">
        <v>570</v>
      </c>
      <c r="G64" s="397">
        <v>11736500</v>
      </c>
      <c r="H64" s="395" t="s">
        <v>369</v>
      </c>
      <c r="J64" s="137">
        <f t="shared" si="2"/>
        <v>-11736500</v>
      </c>
    </row>
    <row r="65" spans="1:10" ht="23.45" customHeight="1">
      <c r="A65" s="1666"/>
      <c r="B65" s="1667"/>
      <c r="C65" s="301" t="s">
        <v>511</v>
      </c>
      <c r="D65" s="41">
        <v>1158960</v>
      </c>
      <c r="E65" s="41">
        <v>1034220</v>
      </c>
      <c r="F65" s="398" t="s">
        <v>570</v>
      </c>
      <c r="G65" s="397">
        <v>124740</v>
      </c>
      <c r="H65" s="395" t="s">
        <v>369</v>
      </c>
      <c r="J65" s="137">
        <f t="shared" si="2"/>
        <v>-124740</v>
      </c>
    </row>
    <row r="66" spans="1:10" ht="23.45" customHeight="1">
      <c r="A66" s="1666"/>
      <c r="B66" s="1667"/>
      <c r="C66" s="301" t="s">
        <v>29</v>
      </c>
      <c r="D66" s="41">
        <v>2643580</v>
      </c>
      <c r="E66" s="41">
        <v>2491300</v>
      </c>
      <c r="F66" s="398" t="s">
        <v>570</v>
      </c>
      <c r="G66" s="397">
        <v>152280</v>
      </c>
      <c r="H66" s="395" t="s">
        <v>369</v>
      </c>
      <c r="J66" s="137">
        <f t="shared" si="2"/>
        <v>-152280</v>
      </c>
    </row>
    <row r="67" spans="1:10" ht="23.45" customHeight="1">
      <c r="A67" s="1666"/>
      <c r="B67" s="1667"/>
      <c r="C67" s="301" t="s">
        <v>45</v>
      </c>
      <c r="D67" s="41">
        <v>19086258</v>
      </c>
      <c r="E67" s="41">
        <v>12642180</v>
      </c>
      <c r="F67" s="398" t="s">
        <v>570</v>
      </c>
      <c r="G67" s="397">
        <v>6444078</v>
      </c>
      <c r="H67" s="1680" t="s">
        <v>129</v>
      </c>
      <c r="J67" s="137">
        <f t="shared" si="2"/>
        <v>-6444078</v>
      </c>
    </row>
    <row r="68" spans="1:10" ht="23.45" customHeight="1">
      <c r="A68" s="1666"/>
      <c r="B68" s="1667"/>
      <c r="C68" s="156" t="s">
        <v>430</v>
      </c>
      <c r="D68" s="41">
        <v>591450</v>
      </c>
      <c r="E68" s="41">
        <v>502730</v>
      </c>
      <c r="F68" s="398" t="s">
        <v>570</v>
      </c>
      <c r="G68" s="397">
        <v>88720</v>
      </c>
      <c r="H68" s="1681"/>
      <c r="J68" s="137">
        <f t="shared" si="2"/>
        <v>-88720</v>
      </c>
    </row>
    <row r="69" spans="1:10" ht="23.45" customHeight="1">
      <c r="A69" s="1666"/>
      <c r="B69" s="1667"/>
      <c r="C69" s="301" t="s">
        <v>487</v>
      </c>
      <c r="D69" s="41">
        <v>499570</v>
      </c>
      <c r="E69" s="41">
        <v>499570</v>
      </c>
      <c r="F69" s="398"/>
      <c r="G69" s="397" t="s">
        <v>25</v>
      </c>
      <c r="H69" s="1681"/>
      <c r="J69" s="137">
        <f t="shared" si="2"/>
        <v>0</v>
      </c>
    </row>
    <row r="70" spans="1:10" ht="23.45" customHeight="1">
      <c r="A70" s="1666"/>
      <c r="B70" s="1667"/>
      <c r="C70" s="301" t="s">
        <v>184</v>
      </c>
      <c r="D70" s="41">
        <v>720000</v>
      </c>
      <c r="E70" s="41">
        <v>550000</v>
      </c>
      <c r="F70" s="398" t="s">
        <v>570</v>
      </c>
      <c r="G70" s="397">
        <v>170000</v>
      </c>
      <c r="H70" s="1682"/>
      <c r="J70" s="137">
        <f t="shared" si="2"/>
        <v>-170000</v>
      </c>
    </row>
    <row r="71" spans="1:10" ht="23.45" customHeight="1">
      <c r="A71" s="1666"/>
      <c r="B71" s="1667"/>
      <c r="C71" s="301" t="s">
        <v>148</v>
      </c>
      <c r="D71" s="41">
        <v>3517500</v>
      </c>
      <c r="E71" s="41">
        <v>3520000</v>
      </c>
      <c r="F71" s="398" t="s">
        <v>584</v>
      </c>
      <c r="G71" s="397">
        <v>2500</v>
      </c>
      <c r="H71" s="395" t="s">
        <v>299</v>
      </c>
      <c r="J71" s="137">
        <f t="shared" si="2"/>
        <v>2500</v>
      </c>
    </row>
    <row r="72" spans="1:10" ht="23.45" customHeight="1">
      <c r="A72" s="1666"/>
      <c r="B72" s="1667"/>
      <c r="C72" s="399" t="s">
        <v>179</v>
      </c>
      <c r="D72" s="400">
        <v>76489148</v>
      </c>
      <c r="E72" s="400">
        <v>58034050</v>
      </c>
      <c r="F72" s="401" t="s">
        <v>570</v>
      </c>
      <c r="G72" s="402">
        <v>18455098</v>
      </c>
      <c r="H72" s="403" t="s">
        <v>25</v>
      </c>
      <c r="J72" s="137">
        <f t="shared" si="2"/>
        <v>-18455098</v>
      </c>
    </row>
    <row r="73" spans="1:10" ht="23.45" customHeight="1">
      <c r="A73" s="1656" t="s">
        <v>416</v>
      </c>
      <c r="B73" s="1657"/>
      <c r="C73" s="1657"/>
      <c r="D73" s="405">
        <f>SUM(D47:D58)+D63+D72</f>
        <v>125799081</v>
      </c>
      <c r="E73" s="405">
        <f>SUM(E47:E58)+E63+E72</f>
        <v>104052965</v>
      </c>
      <c r="F73" s="406" t="s">
        <v>570</v>
      </c>
      <c r="G73" s="407">
        <v>21746116</v>
      </c>
      <c r="H73" s="404"/>
    </row>
    <row r="74" spans="1:10" ht="27" customHeight="1"/>
    <row r="75" spans="1:10" ht="39" customHeight="1">
      <c r="A75" s="1583" t="s">
        <v>308</v>
      </c>
      <c r="B75" s="1583"/>
      <c r="C75" s="1583"/>
      <c r="D75" s="1583"/>
      <c r="E75" s="1583"/>
      <c r="F75" s="1583"/>
      <c r="G75" s="1583"/>
      <c r="H75" s="1583"/>
    </row>
    <row r="76" spans="1:10" ht="19.5">
      <c r="A76" s="35" t="s">
        <v>259</v>
      </c>
    </row>
    <row r="77" spans="1:10" ht="25.5">
      <c r="A77" s="1675" t="s">
        <v>507</v>
      </c>
      <c r="B77" s="1676"/>
      <c r="C77" s="1677"/>
      <c r="D77" s="39" t="s">
        <v>342</v>
      </c>
      <c r="E77" s="39" t="s">
        <v>323</v>
      </c>
      <c r="F77" s="396"/>
      <c r="G77" s="47" t="s">
        <v>523</v>
      </c>
      <c r="H77" s="40" t="s">
        <v>510</v>
      </c>
    </row>
    <row r="78" spans="1:10" ht="23.45" customHeight="1">
      <c r="A78" s="1658" t="s">
        <v>39</v>
      </c>
      <c r="B78" s="1659"/>
      <c r="C78" s="1660"/>
      <c r="D78" s="41">
        <v>30821080</v>
      </c>
      <c r="E78" s="41">
        <v>248890</v>
      </c>
      <c r="F78" s="41"/>
      <c r="G78" s="42">
        <f t="shared" ref="G78:G105" si="3">E78-D78</f>
        <v>-30572190</v>
      </c>
      <c r="H78" s="395" t="s">
        <v>85</v>
      </c>
    </row>
    <row r="79" spans="1:10" ht="23.45" customHeight="1">
      <c r="A79" s="1658" t="s">
        <v>41</v>
      </c>
      <c r="B79" s="1659"/>
      <c r="C79" s="1660"/>
      <c r="D79" s="41">
        <v>26633880</v>
      </c>
      <c r="E79" s="41">
        <v>221210</v>
      </c>
      <c r="F79" s="41"/>
      <c r="G79" s="42">
        <f t="shared" si="3"/>
        <v>-26412670</v>
      </c>
      <c r="H79" s="395" t="s">
        <v>88</v>
      </c>
    </row>
    <row r="80" spans="1:10" ht="23.45" customHeight="1">
      <c r="A80" s="1658" t="s">
        <v>32</v>
      </c>
      <c r="B80" s="1659"/>
      <c r="C80" s="1660"/>
      <c r="D80" s="41">
        <v>24511580</v>
      </c>
      <c r="E80" s="41">
        <v>203580</v>
      </c>
      <c r="F80" s="41"/>
      <c r="G80" s="42">
        <f t="shared" si="3"/>
        <v>-24308000</v>
      </c>
      <c r="H80" s="395" t="s">
        <v>81</v>
      </c>
    </row>
    <row r="81" spans="1:8" ht="23.45" customHeight="1">
      <c r="A81" s="1658" t="s">
        <v>516</v>
      </c>
      <c r="B81" s="1659"/>
      <c r="C81" s="1660"/>
      <c r="D81" s="41">
        <v>980000</v>
      </c>
      <c r="E81" s="41">
        <v>0</v>
      </c>
      <c r="F81" s="41"/>
      <c r="G81" s="42">
        <f t="shared" si="3"/>
        <v>-980000</v>
      </c>
      <c r="H81" s="395" t="s">
        <v>219</v>
      </c>
    </row>
    <row r="82" spans="1:8" ht="23.45" customHeight="1">
      <c r="A82" s="1658" t="s">
        <v>37</v>
      </c>
      <c r="B82" s="1659"/>
      <c r="C82" s="1660"/>
      <c r="D82" s="41">
        <v>1978000</v>
      </c>
      <c r="E82" s="41">
        <v>0</v>
      </c>
      <c r="F82" s="41"/>
      <c r="G82" s="42">
        <f t="shared" si="3"/>
        <v>-1978000</v>
      </c>
      <c r="H82" s="395" t="s">
        <v>86</v>
      </c>
    </row>
    <row r="83" spans="1:8" ht="23.45" customHeight="1">
      <c r="A83" s="1658" t="s">
        <v>33</v>
      </c>
      <c r="B83" s="1659"/>
      <c r="C83" s="1660"/>
      <c r="D83" s="41">
        <v>0</v>
      </c>
      <c r="E83" s="41">
        <v>0</v>
      </c>
      <c r="F83" s="41"/>
      <c r="G83" s="42">
        <f t="shared" si="3"/>
        <v>0</v>
      </c>
      <c r="H83" s="395" t="s">
        <v>91</v>
      </c>
    </row>
    <row r="84" spans="1:8" ht="23.45" customHeight="1">
      <c r="A84" s="1658" t="s">
        <v>36</v>
      </c>
      <c r="B84" s="1659"/>
      <c r="C84" s="1660"/>
      <c r="D84" s="41">
        <v>3437600</v>
      </c>
      <c r="E84" s="41">
        <v>0</v>
      </c>
      <c r="F84" s="41"/>
      <c r="G84" s="42">
        <f t="shared" si="3"/>
        <v>-3437600</v>
      </c>
      <c r="H84" s="395" t="s">
        <v>84</v>
      </c>
    </row>
    <row r="85" spans="1:8" ht="23.45" customHeight="1">
      <c r="A85" s="1658" t="s">
        <v>42</v>
      </c>
      <c r="B85" s="1659"/>
      <c r="C85" s="1660"/>
      <c r="D85" s="41">
        <v>16638150</v>
      </c>
      <c r="E85" s="41">
        <v>16638150</v>
      </c>
      <c r="F85" s="41"/>
      <c r="G85" s="42">
        <f t="shared" si="3"/>
        <v>0</v>
      </c>
      <c r="H85" s="395" t="s">
        <v>90</v>
      </c>
    </row>
    <row r="86" spans="1:8" ht="23.45" customHeight="1">
      <c r="A86" s="1658" t="s">
        <v>158</v>
      </c>
      <c r="B86" s="1659"/>
      <c r="C86" s="1660"/>
      <c r="D86" s="41">
        <v>1207840</v>
      </c>
      <c r="E86" s="41">
        <v>0</v>
      </c>
      <c r="F86" s="41"/>
      <c r="G86" s="42">
        <f t="shared" si="3"/>
        <v>-1207840</v>
      </c>
      <c r="H86" s="395" t="s">
        <v>80</v>
      </c>
    </row>
    <row r="87" spans="1:8" ht="23.45" customHeight="1">
      <c r="A87" s="1658" t="s">
        <v>30</v>
      </c>
      <c r="B87" s="1659"/>
      <c r="C87" s="1660"/>
      <c r="D87" s="41">
        <v>1571800</v>
      </c>
      <c r="E87" s="41">
        <v>1571800</v>
      </c>
      <c r="F87" s="41"/>
      <c r="G87" s="42">
        <f t="shared" si="3"/>
        <v>0</v>
      </c>
      <c r="H87" s="395" t="s">
        <v>25</v>
      </c>
    </row>
    <row r="88" spans="1:8" ht="23.45" customHeight="1">
      <c r="A88" s="1658" t="s">
        <v>339</v>
      </c>
      <c r="B88" s="1659"/>
      <c r="C88" s="1660"/>
      <c r="D88" s="41">
        <v>2290690</v>
      </c>
      <c r="E88" s="41">
        <v>2121490</v>
      </c>
      <c r="F88" s="41"/>
      <c r="G88" s="42">
        <f t="shared" si="3"/>
        <v>-169200</v>
      </c>
      <c r="H88" s="395" t="s">
        <v>650</v>
      </c>
    </row>
    <row r="89" spans="1:8" ht="23.45" customHeight="1">
      <c r="A89" s="1658" t="s">
        <v>553</v>
      </c>
      <c r="B89" s="1659"/>
      <c r="C89" s="1660"/>
      <c r="D89" s="41">
        <v>0</v>
      </c>
      <c r="E89" s="41">
        <v>1206904</v>
      </c>
      <c r="F89" s="41"/>
      <c r="G89" s="42">
        <f t="shared" si="3"/>
        <v>1206904</v>
      </c>
      <c r="H89" s="395" t="s">
        <v>25</v>
      </c>
    </row>
    <row r="90" spans="1:8" ht="23.45" customHeight="1">
      <c r="A90" s="1687" t="s">
        <v>314</v>
      </c>
      <c r="B90" s="1688"/>
      <c r="C90" s="1689"/>
      <c r="D90" s="41">
        <v>1002500</v>
      </c>
      <c r="E90" s="41">
        <v>0</v>
      </c>
      <c r="F90" s="41"/>
      <c r="G90" s="42">
        <f t="shared" si="3"/>
        <v>-1002500</v>
      </c>
      <c r="H90" s="395" t="s">
        <v>389</v>
      </c>
    </row>
    <row r="91" spans="1:8" ht="23.45" customHeight="1">
      <c r="A91" s="1664" t="s">
        <v>185</v>
      </c>
      <c r="B91" s="1665"/>
      <c r="C91" s="301" t="s">
        <v>587</v>
      </c>
      <c r="D91" s="41">
        <v>13205180</v>
      </c>
      <c r="E91" s="41">
        <v>12103920</v>
      </c>
      <c r="F91" s="41"/>
      <c r="G91" s="42">
        <f t="shared" si="3"/>
        <v>-1101260</v>
      </c>
      <c r="H91" s="395" t="s">
        <v>369</v>
      </c>
    </row>
    <row r="92" spans="1:8" ht="23.45" customHeight="1">
      <c r="A92" s="1666"/>
      <c r="B92" s="1667"/>
      <c r="C92" s="301" t="s">
        <v>572</v>
      </c>
      <c r="D92" s="41">
        <v>13688660</v>
      </c>
      <c r="E92" s="41">
        <v>12533400</v>
      </c>
      <c r="F92" s="41"/>
      <c r="G92" s="42">
        <f t="shared" si="3"/>
        <v>-1155260</v>
      </c>
      <c r="H92" s="395" t="s">
        <v>369</v>
      </c>
    </row>
    <row r="93" spans="1:8" ht="23.45" customHeight="1">
      <c r="A93" s="1666"/>
      <c r="B93" s="1667"/>
      <c r="C93" s="301" t="s">
        <v>515</v>
      </c>
      <c r="D93" s="41">
        <v>3250050</v>
      </c>
      <c r="E93" s="41">
        <v>2687430</v>
      </c>
      <c r="F93" s="41"/>
      <c r="G93" s="42">
        <f t="shared" si="3"/>
        <v>-562620</v>
      </c>
      <c r="H93" s="395" t="s">
        <v>369</v>
      </c>
    </row>
    <row r="94" spans="1:8" ht="23.45" customHeight="1">
      <c r="A94" s="1666"/>
      <c r="B94" s="1667"/>
      <c r="C94" s="301" t="s">
        <v>514</v>
      </c>
      <c r="D94" s="42">
        <v>-231060</v>
      </c>
      <c r="E94" s="41">
        <v>-226880</v>
      </c>
      <c r="F94" s="41"/>
      <c r="G94" s="42">
        <f t="shared" si="3"/>
        <v>4180</v>
      </c>
      <c r="H94" s="395" t="s">
        <v>369</v>
      </c>
    </row>
    <row r="95" spans="1:8" ht="23.45" customHeight="1">
      <c r="A95" s="1668"/>
      <c r="B95" s="1669"/>
      <c r="C95" s="301" t="s">
        <v>179</v>
      </c>
      <c r="D95" s="41">
        <f>SUM(D91:D93)+D94</f>
        <v>29912830</v>
      </c>
      <c r="E95" s="41">
        <f>SUM(E91:E93)+E94</f>
        <v>27097870</v>
      </c>
      <c r="F95" s="41"/>
      <c r="G95" s="42">
        <f t="shared" si="3"/>
        <v>-2814960</v>
      </c>
      <c r="H95" s="395" t="s">
        <v>369</v>
      </c>
    </row>
    <row r="96" spans="1:8" ht="23.45" customHeight="1">
      <c r="A96" s="1664" t="s">
        <v>178</v>
      </c>
      <c r="B96" s="1665"/>
      <c r="C96" s="301" t="s">
        <v>513</v>
      </c>
      <c r="D96" s="41">
        <v>48893950</v>
      </c>
      <c r="E96" s="41">
        <v>50082850</v>
      </c>
      <c r="F96" s="41"/>
      <c r="G96" s="42">
        <f t="shared" si="3"/>
        <v>1188900</v>
      </c>
      <c r="H96" s="395" t="s">
        <v>369</v>
      </c>
    </row>
    <row r="97" spans="1:10" ht="23.45" customHeight="1">
      <c r="A97" s="1666"/>
      <c r="B97" s="1667"/>
      <c r="C97" s="301" t="s">
        <v>511</v>
      </c>
      <c r="D97" s="41">
        <v>1114080</v>
      </c>
      <c r="E97" s="41">
        <v>1158960</v>
      </c>
      <c r="F97" s="41"/>
      <c r="G97" s="42">
        <f t="shared" si="3"/>
        <v>44880</v>
      </c>
      <c r="H97" s="395" t="s">
        <v>369</v>
      </c>
    </row>
    <row r="98" spans="1:10" ht="23.45" customHeight="1">
      <c r="A98" s="1666"/>
      <c r="B98" s="1667"/>
      <c r="C98" s="301" t="s">
        <v>29</v>
      </c>
      <c r="D98" s="41">
        <v>2727760</v>
      </c>
      <c r="E98" s="41">
        <v>2643580</v>
      </c>
      <c r="F98" s="41"/>
      <c r="G98" s="42">
        <f t="shared" si="3"/>
        <v>-84180</v>
      </c>
      <c r="H98" s="395" t="s">
        <v>369</v>
      </c>
    </row>
    <row r="99" spans="1:10" ht="23.45" customHeight="1">
      <c r="A99" s="1666"/>
      <c r="B99" s="1667"/>
      <c r="C99" s="301" t="s">
        <v>45</v>
      </c>
      <c r="D99" s="41">
        <v>14080098</v>
      </c>
      <c r="E99" s="41">
        <v>17275238</v>
      </c>
      <c r="F99" s="41"/>
      <c r="G99" s="42">
        <f t="shared" si="3"/>
        <v>3195140</v>
      </c>
      <c r="H99" s="1680" t="s">
        <v>129</v>
      </c>
    </row>
    <row r="100" spans="1:10" ht="23.45" customHeight="1">
      <c r="A100" s="1666"/>
      <c r="B100" s="1667"/>
      <c r="C100" s="156" t="s">
        <v>430</v>
      </c>
      <c r="D100" s="41">
        <v>618240</v>
      </c>
      <c r="E100" s="41">
        <v>591450</v>
      </c>
      <c r="F100" s="41"/>
      <c r="G100" s="42">
        <f t="shared" si="3"/>
        <v>-26790</v>
      </c>
      <c r="H100" s="1681"/>
    </row>
    <row r="101" spans="1:10" ht="23.45" customHeight="1">
      <c r="A101" s="1666"/>
      <c r="B101" s="1667"/>
      <c r="C101" s="301" t="s">
        <v>487</v>
      </c>
      <c r="D101" s="41">
        <v>499570</v>
      </c>
      <c r="E101" s="41">
        <v>499570</v>
      </c>
      <c r="F101" s="41"/>
      <c r="G101" s="42">
        <f t="shared" si="3"/>
        <v>0</v>
      </c>
      <c r="H101" s="1681"/>
    </row>
    <row r="102" spans="1:10" ht="23.45" customHeight="1">
      <c r="A102" s="1666"/>
      <c r="B102" s="1667"/>
      <c r="C102" s="301" t="s">
        <v>184</v>
      </c>
      <c r="D102" s="41">
        <v>0</v>
      </c>
      <c r="E102" s="41">
        <v>720000</v>
      </c>
      <c r="F102" s="41"/>
      <c r="G102" s="42">
        <f t="shared" si="3"/>
        <v>720000</v>
      </c>
      <c r="H102" s="1682"/>
    </row>
    <row r="103" spans="1:10" ht="23.45" customHeight="1">
      <c r="A103" s="1666"/>
      <c r="B103" s="1667"/>
      <c r="C103" s="301" t="s">
        <v>148</v>
      </c>
      <c r="D103" s="41">
        <v>3525000</v>
      </c>
      <c r="E103" s="41">
        <v>3517500</v>
      </c>
      <c r="F103" s="41"/>
      <c r="G103" s="42">
        <f t="shared" si="3"/>
        <v>-7500</v>
      </c>
      <c r="H103" s="395" t="s">
        <v>299</v>
      </c>
    </row>
    <row r="104" spans="1:10" ht="23.45" customHeight="1">
      <c r="A104" s="1668"/>
      <c r="B104" s="1669"/>
      <c r="C104" s="301" t="s">
        <v>179</v>
      </c>
      <c r="D104" s="41">
        <f>SUM(D96:D103)</f>
        <v>71458698</v>
      </c>
      <c r="E104" s="41">
        <v>76489148</v>
      </c>
      <c r="F104" s="41"/>
      <c r="G104" s="42">
        <f t="shared" si="3"/>
        <v>5030450</v>
      </c>
      <c r="H104" s="395" t="s">
        <v>25</v>
      </c>
    </row>
    <row r="105" spans="1:10" ht="23.45" customHeight="1">
      <c r="A105" s="1685" t="s">
        <v>416</v>
      </c>
      <c r="B105" s="1686"/>
      <c r="C105" s="1686"/>
      <c r="D105" s="44">
        <f>SUM(D78:D90)+D95+D104</f>
        <v>212444648</v>
      </c>
      <c r="E105" s="44">
        <f>SUM(E78:E90)+E95+E104</f>
        <v>125799042</v>
      </c>
      <c r="F105" s="44"/>
      <c r="G105" s="42">
        <f t="shared" si="3"/>
        <v>-86645606</v>
      </c>
      <c r="H105" s="52"/>
    </row>
    <row r="107" spans="1:10" ht="40.9" customHeight="1">
      <c r="A107" s="1583" t="s">
        <v>308</v>
      </c>
      <c r="B107" s="1583"/>
      <c r="C107" s="1583"/>
      <c r="D107" s="1583"/>
      <c r="E107" s="1583"/>
      <c r="F107" s="1583"/>
      <c r="G107" s="1583"/>
      <c r="H107" s="1583"/>
    </row>
    <row r="108" spans="1:10" ht="19.5">
      <c r="A108" s="35" t="s">
        <v>244</v>
      </c>
    </row>
    <row r="109" spans="1:10" ht="25.5">
      <c r="A109" s="1675" t="s">
        <v>507</v>
      </c>
      <c r="B109" s="1676"/>
      <c r="C109" s="1677"/>
      <c r="D109" s="39" t="s">
        <v>338</v>
      </c>
      <c r="E109" s="39" t="s">
        <v>280</v>
      </c>
      <c r="F109" s="1678" t="s">
        <v>465</v>
      </c>
      <c r="G109" s="1679"/>
      <c r="H109" s="40" t="s">
        <v>510</v>
      </c>
    </row>
    <row r="110" spans="1:10" ht="26.45" customHeight="1">
      <c r="A110" s="1658" t="s">
        <v>39</v>
      </c>
      <c r="B110" s="1659"/>
      <c r="C110" s="1660"/>
      <c r="D110" s="41">
        <v>246930</v>
      </c>
      <c r="E110" s="41">
        <v>250050</v>
      </c>
      <c r="F110" s="398" t="s">
        <v>584</v>
      </c>
      <c r="G110" s="397">
        <v>3120</v>
      </c>
      <c r="H110" s="395" t="s">
        <v>98</v>
      </c>
      <c r="J110" s="137">
        <f>SUM(E110-D110)</f>
        <v>3120</v>
      </c>
    </row>
    <row r="111" spans="1:10" ht="26.45" customHeight="1">
      <c r="A111" s="1658" t="s">
        <v>41</v>
      </c>
      <c r="B111" s="1659"/>
      <c r="C111" s="1660"/>
      <c r="D111" s="41">
        <v>191550</v>
      </c>
      <c r="E111" s="41">
        <v>24721310</v>
      </c>
      <c r="F111" s="398" t="s">
        <v>584</v>
      </c>
      <c r="G111" s="397">
        <v>24529760</v>
      </c>
      <c r="H111" s="395" t="s">
        <v>92</v>
      </c>
      <c r="J111" s="137">
        <f t="shared" ref="J111:J134" si="4">SUM(E111-D111)</f>
        <v>24529760</v>
      </c>
    </row>
    <row r="112" spans="1:10" ht="26.45" customHeight="1">
      <c r="A112" s="1658" t="s">
        <v>32</v>
      </c>
      <c r="B112" s="1659"/>
      <c r="C112" s="1660"/>
      <c r="D112" s="41">
        <v>222605</v>
      </c>
      <c r="E112" s="41">
        <v>26794667</v>
      </c>
      <c r="F112" s="398" t="s">
        <v>584</v>
      </c>
      <c r="G112" s="397">
        <v>26572062</v>
      </c>
      <c r="H112" s="395" t="s">
        <v>25</v>
      </c>
      <c r="J112" s="137">
        <f t="shared" si="4"/>
        <v>26572062</v>
      </c>
    </row>
    <row r="113" spans="1:12" ht="26.45" customHeight="1">
      <c r="A113" s="1658" t="s">
        <v>516</v>
      </c>
      <c r="B113" s="1659"/>
      <c r="C113" s="1660"/>
      <c r="D113" s="41">
        <v>0</v>
      </c>
      <c r="E113" s="41">
        <v>0</v>
      </c>
      <c r="F113" s="398" t="s">
        <v>25</v>
      </c>
      <c r="G113" s="397">
        <v>0</v>
      </c>
      <c r="H113" s="395" t="s">
        <v>199</v>
      </c>
      <c r="J113" s="137">
        <f t="shared" si="4"/>
        <v>0</v>
      </c>
    </row>
    <row r="114" spans="1:12" ht="26.45" customHeight="1">
      <c r="A114" s="1658" t="s">
        <v>37</v>
      </c>
      <c r="B114" s="1659"/>
      <c r="C114" s="1660"/>
      <c r="D114" s="41">
        <v>0</v>
      </c>
      <c r="E114" s="41">
        <v>0</v>
      </c>
      <c r="F114" s="398" t="s">
        <v>25</v>
      </c>
      <c r="G114" s="397">
        <v>0</v>
      </c>
      <c r="H114" s="395" t="s">
        <v>86</v>
      </c>
      <c r="J114" s="137">
        <f t="shared" si="4"/>
        <v>0</v>
      </c>
    </row>
    <row r="115" spans="1:12" ht="26.45" customHeight="1">
      <c r="A115" s="1658" t="s">
        <v>33</v>
      </c>
      <c r="B115" s="1659"/>
      <c r="C115" s="1660"/>
      <c r="D115" s="41">
        <v>0</v>
      </c>
      <c r="E115" s="41">
        <v>0</v>
      </c>
      <c r="F115" s="398"/>
      <c r="G115" s="397" t="s">
        <v>25</v>
      </c>
      <c r="H115" s="395" t="s">
        <v>191</v>
      </c>
      <c r="J115" s="137">
        <f t="shared" si="4"/>
        <v>0</v>
      </c>
    </row>
    <row r="116" spans="1:12" ht="26.45" customHeight="1">
      <c r="A116" s="1658" t="s">
        <v>36</v>
      </c>
      <c r="B116" s="1659"/>
      <c r="C116" s="1660"/>
      <c r="D116" s="41">
        <v>0</v>
      </c>
      <c r="E116" s="41">
        <v>0</v>
      </c>
      <c r="F116" s="398" t="s">
        <v>25</v>
      </c>
      <c r="G116" s="397" t="s">
        <v>25</v>
      </c>
      <c r="H116" s="395" t="s">
        <v>99</v>
      </c>
      <c r="J116" s="137">
        <f t="shared" si="4"/>
        <v>0</v>
      </c>
    </row>
    <row r="117" spans="1:12" ht="26.45" customHeight="1">
      <c r="A117" s="1658" t="s">
        <v>42</v>
      </c>
      <c r="B117" s="1659"/>
      <c r="C117" s="1660"/>
      <c r="D117" s="41">
        <v>16638150</v>
      </c>
      <c r="E117" s="41">
        <v>16638150</v>
      </c>
      <c r="F117" s="398"/>
      <c r="G117" s="397" t="s">
        <v>25</v>
      </c>
      <c r="H117" s="395" t="s">
        <v>90</v>
      </c>
      <c r="J117" s="137">
        <f t="shared" si="4"/>
        <v>0</v>
      </c>
    </row>
    <row r="118" spans="1:12" ht="26.45" customHeight="1">
      <c r="A118" s="1658" t="s">
        <v>158</v>
      </c>
      <c r="B118" s="1659"/>
      <c r="C118" s="1660"/>
      <c r="D118" s="41">
        <v>0</v>
      </c>
      <c r="E118" s="41">
        <v>0</v>
      </c>
      <c r="F118" s="398" t="s">
        <v>25</v>
      </c>
      <c r="G118" s="397" t="s">
        <v>25</v>
      </c>
      <c r="H118" s="395" t="s">
        <v>80</v>
      </c>
      <c r="J118" s="137">
        <f t="shared" si="4"/>
        <v>0</v>
      </c>
    </row>
    <row r="119" spans="1:12" ht="26.45" customHeight="1">
      <c r="A119" s="1658" t="s">
        <v>30</v>
      </c>
      <c r="B119" s="1659"/>
      <c r="C119" s="1660"/>
      <c r="D119" s="41">
        <v>1571800</v>
      </c>
      <c r="E119" s="41">
        <v>1571800</v>
      </c>
      <c r="F119" s="398" t="s">
        <v>25</v>
      </c>
      <c r="G119" s="397" t="s">
        <v>25</v>
      </c>
      <c r="H119" s="395" t="s">
        <v>25</v>
      </c>
      <c r="J119" s="137">
        <f t="shared" si="4"/>
        <v>0</v>
      </c>
    </row>
    <row r="120" spans="1:12" ht="26.45" customHeight="1">
      <c r="A120" s="1658" t="s">
        <v>339</v>
      </c>
      <c r="B120" s="1659"/>
      <c r="C120" s="1660"/>
      <c r="D120" s="41">
        <v>2221340</v>
      </c>
      <c r="E120" s="41">
        <v>2186720</v>
      </c>
      <c r="F120" s="398" t="s">
        <v>570</v>
      </c>
      <c r="G120" s="397">
        <v>34620</v>
      </c>
      <c r="H120" s="395" t="s">
        <v>650</v>
      </c>
      <c r="J120" s="137">
        <f t="shared" si="4"/>
        <v>-34620</v>
      </c>
    </row>
    <row r="121" spans="1:12" ht="26.45" customHeight="1">
      <c r="A121" s="1658" t="s">
        <v>553</v>
      </c>
      <c r="B121" s="1659"/>
      <c r="C121" s="1660"/>
      <c r="D121" s="41">
        <v>1357700</v>
      </c>
      <c r="E121" s="41">
        <v>1193000</v>
      </c>
      <c r="F121" s="398" t="s">
        <v>570</v>
      </c>
      <c r="G121" s="397">
        <v>164700</v>
      </c>
      <c r="H121" s="395" t="s">
        <v>25</v>
      </c>
      <c r="J121" s="137">
        <f t="shared" si="4"/>
        <v>-164700</v>
      </c>
    </row>
    <row r="122" spans="1:12" ht="26.45" customHeight="1">
      <c r="A122" s="1664" t="s">
        <v>185</v>
      </c>
      <c r="B122" s="1665"/>
      <c r="C122" s="301" t="s">
        <v>587</v>
      </c>
      <c r="D122" s="41">
        <v>10549900</v>
      </c>
      <c r="E122" s="41">
        <v>12491350</v>
      </c>
      <c r="F122" s="398" t="s">
        <v>584</v>
      </c>
      <c r="G122" s="397">
        <v>1941450</v>
      </c>
      <c r="H122" s="395" t="s">
        <v>369</v>
      </c>
      <c r="J122" s="137">
        <f t="shared" si="4"/>
        <v>1941450</v>
      </c>
    </row>
    <row r="123" spans="1:12" ht="26.45" customHeight="1">
      <c r="A123" s="1666"/>
      <c r="B123" s="1667"/>
      <c r="C123" s="301" t="s">
        <v>572</v>
      </c>
      <c r="D123" s="41">
        <v>10907100</v>
      </c>
      <c r="E123" s="41">
        <v>12938850</v>
      </c>
      <c r="F123" s="398" t="s">
        <v>584</v>
      </c>
      <c r="G123" s="397">
        <v>2031750</v>
      </c>
      <c r="H123" s="395" t="s">
        <v>369</v>
      </c>
      <c r="J123" s="137">
        <f t="shared" si="4"/>
        <v>2031750</v>
      </c>
    </row>
    <row r="124" spans="1:12" ht="26.45" customHeight="1">
      <c r="A124" s="1666"/>
      <c r="B124" s="1667"/>
      <c r="C124" s="301" t="s">
        <v>515</v>
      </c>
      <c r="D124" s="41">
        <v>2338720</v>
      </c>
      <c r="E124" s="41">
        <v>2774370</v>
      </c>
      <c r="F124" s="398" t="s">
        <v>584</v>
      </c>
      <c r="G124" s="397">
        <v>435650</v>
      </c>
      <c r="H124" s="395" t="s">
        <v>369</v>
      </c>
      <c r="J124" s="137">
        <f t="shared" si="4"/>
        <v>435650</v>
      </c>
    </row>
    <row r="125" spans="1:12" ht="26.45" customHeight="1">
      <c r="A125" s="1666"/>
      <c r="B125" s="1667"/>
      <c r="C125" s="301" t="s">
        <v>514</v>
      </c>
      <c r="D125" s="42">
        <v>-226880</v>
      </c>
      <c r="E125" s="41">
        <v>-226880</v>
      </c>
      <c r="F125" s="398" t="s">
        <v>25</v>
      </c>
      <c r="G125" s="397" t="s">
        <v>25</v>
      </c>
      <c r="H125" s="395" t="s">
        <v>369</v>
      </c>
      <c r="J125" s="137">
        <f t="shared" si="4"/>
        <v>0</v>
      </c>
    </row>
    <row r="126" spans="1:12" ht="26.45" customHeight="1">
      <c r="A126" s="1668"/>
      <c r="B126" s="1669"/>
      <c r="C126" s="301" t="s">
        <v>179</v>
      </c>
      <c r="D126" s="41">
        <f>SUM(D122:D124)+D125</f>
        <v>23568840</v>
      </c>
      <c r="E126" s="41">
        <f>SUM(E122:E124)+E125</f>
        <v>27977690</v>
      </c>
      <c r="F126" s="398" t="s">
        <v>584</v>
      </c>
      <c r="G126" s="397">
        <v>4408850</v>
      </c>
      <c r="H126" s="395" t="s">
        <v>369</v>
      </c>
      <c r="J126" s="137">
        <f t="shared" si="4"/>
        <v>4408850</v>
      </c>
    </row>
    <row r="127" spans="1:12" ht="26.45" customHeight="1">
      <c r="A127" s="1664" t="s">
        <v>178</v>
      </c>
      <c r="B127" s="1665"/>
      <c r="C127" s="301" t="s">
        <v>513</v>
      </c>
      <c r="D127" s="41">
        <v>38346350</v>
      </c>
      <c r="E127" s="41">
        <v>40549360</v>
      </c>
      <c r="F127" s="398" t="s">
        <v>584</v>
      </c>
      <c r="G127" s="397">
        <v>2203010</v>
      </c>
      <c r="H127" s="395" t="s">
        <v>369</v>
      </c>
      <c r="J127" s="137">
        <f t="shared" si="4"/>
        <v>2203010</v>
      </c>
      <c r="L127" s="137">
        <f>SUM(J127:J134)</f>
        <v>5811260</v>
      </c>
    </row>
    <row r="128" spans="1:12" ht="26.45" customHeight="1">
      <c r="A128" s="1666"/>
      <c r="B128" s="1667"/>
      <c r="C128" s="301" t="s">
        <v>511</v>
      </c>
      <c r="D128" s="41">
        <v>1034220</v>
      </c>
      <c r="E128" s="41">
        <v>918940</v>
      </c>
      <c r="F128" s="398" t="s">
        <v>570</v>
      </c>
      <c r="G128" s="397">
        <v>115280</v>
      </c>
      <c r="H128" s="395" t="s">
        <v>369</v>
      </c>
      <c r="J128" s="137">
        <f t="shared" si="4"/>
        <v>-115280</v>
      </c>
    </row>
    <row r="129" spans="1:10" ht="26.45" customHeight="1">
      <c r="A129" s="1666"/>
      <c r="B129" s="1667"/>
      <c r="C129" s="301" t="s">
        <v>29</v>
      </c>
      <c r="D129" s="41">
        <v>2491300</v>
      </c>
      <c r="E129" s="41">
        <v>2668800</v>
      </c>
      <c r="F129" s="398" t="s">
        <v>584</v>
      </c>
      <c r="G129" s="397">
        <v>177500</v>
      </c>
      <c r="H129" s="395" t="s">
        <v>369</v>
      </c>
      <c r="J129" s="137">
        <f t="shared" si="4"/>
        <v>177500</v>
      </c>
    </row>
    <row r="130" spans="1:10" ht="26.45" customHeight="1">
      <c r="A130" s="1666"/>
      <c r="B130" s="1667"/>
      <c r="C130" s="301" t="s">
        <v>45</v>
      </c>
      <c r="D130" s="41">
        <v>12642180</v>
      </c>
      <c r="E130" s="41">
        <v>16438660</v>
      </c>
      <c r="F130" s="398" t="s">
        <v>584</v>
      </c>
      <c r="G130" s="397">
        <v>3796480</v>
      </c>
      <c r="H130" s="1680" t="s">
        <v>129</v>
      </c>
      <c r="J130" s="137">
        <f t="shared" si="4"/>
        <v>3796480</v>
      </c>
    </row>
    <row r="131" spans="1:10" ht="26.45" customHeight="1">
      <c r="A131" s="1666"/>
      <c r="B131" s="1667"/>
      <c r="C131" s="156" t="s">
        <v>430</v>
      </c>
      <c r="D131" s="41">
        <v>502730</v>
      </c>
      <c r="E131" s="41">
        <v>439780</v>
      </c>
      <c r="F131" s="398" t="s">
        <v>570</v>
      </c>
      <c r="G131" s="397">
        <v>62950</v>
      </c>
      <c r="H131" s="1681"/>
      <c r="J131" s="137">
        <f t="shared" si="4"/>
        <v>-62950</v>
      </c>
    </row>
    <row r="132" spans="1:10" ht="26.45" customHeight="1">
      <c r="A132" s="1666"/>
      <c r="B132" s="1667"/>
      <c r="C132" s="301" t="s">
        <v>487</v>
      </c>
      <c r="D132" s="41">
        <v>499570</v>
      </c>
      <c r="E132" s="41">
        <v>499570</v>
      </c>
      <c r="F132" s="398"/>
      <c r="G132" s="397" t="s">
        <v>25</v>
      </c>
      <c r="H132" s="1681"/>
      <c r="J132" s="137">
        <f t="shared" si="4"/>
        <v>0</v>
      </c>
    </row>
    <row r="133" spans="1:10" ht="26.45" customHeight="1">
      <c r="A133" s="1666"/>
      <c r="B133" s="1667"/>
      <c r="C133" s="301" t="s">
        <v>184</v>
      </c>
      <c r="D133" s="41">
        <v>550000</v>
      </c>
      <c r="E133" s="41">
        <v>360000</v>
      </c>
      <c r="F133" s="398" t="s">
        <v>570</v>
      </c>
      <c r="G133" s="397">
        <v>190000</v>
      </c>
      <c r="H133" s="1682"/>
      <c r="J133" s="137">
        <f t="shared" si="4"/>
        <v>-190000</v>
      </c>
    </row>
    <row r="134" spans="1:10" ht="26.45" customHeight="1">
      <c r="A134" s="1666"/>
      <c r="B134" s="1667"/>
      <c r="C134" s="301" t="s">
        <v>148</v>
      </c>
      <c r="D134" s="41">
        <v>3520000</v>
      </c>
      <c r="E134" s="41">
        <v>3522500</v>
      </c>
      <c r="F134" s="398" t="s">
        <v>584</v>
      </c>
      <c r="G134" s="397">
        <v>2500</v>
      </c>
      <c r="H134" s="395" t="s">
        <v>299</v>
      </c>
      <c r="J134" s="137">
        <f t="shared" si="4"/>
        <v>2500</v>
      </c>
    </row>
    <row r="135" spans="1:10" ht="26.45" customHeight="1">
      <c r="A135" s="1666"/>
      <c r="B135" s="1667"/>
      <c r="C135" s="399" t="s">
        <v>179</v>
      </c>
      <c r="D135" s="400">
        <v>58034050</v>
      </c>
      <c r="E135" s="400">
        <v>64098260</v>
      </c>
      <c r="F135" s="401" t="s">
        <v>584</v>
      </c>
      <c r="G135" s="402">
        <v>6064210</v>
      </c>
      <c r="H135" s="403" t="s">
        <v>25</v>
      </c>
      <c r="J135" s="137">
        <f>SUM(J127:J134)</f>
        <v>5811260</v>
      </c>
    </row>
    <row r="136" spans="1:10" ht="26.45" customHeight="1">
      <c r="A136" s="1656" t="s">
        <v>416</v>
      </c>
      <c r="B136" s="1657"/>
      <c r="C136" s="1657"/>
      <c r="D136" s="405">
        <f>SUM(D110:D121)+D126+D135</f>
        <v>104052965</v>
      </c>
      <c r="E136" s="405">
        <f>SUM(E110:E121)+E126+E135</f>
        <v>165431647</v>
      </c>
      <c r="F136" s="406" t="s">
        <v>584</v>
      </c>
      <c r="G136" s="407">
        <v>61378682</v>
      </c>
      <c r="H136" s="404"/>
      <c r="J136" s="137">
        <f>SUM(J110:J135)</f>
        <v>71345842</v>
      </c>
    </row>
    <row r="137" spans="1:10" ht="21" customHeight="1"/>
    <row r="138" spans="1:10" ht="42.6" customHeight="1">
      <c r="A138" s="1583" t="s">
        <v>308</v>
      </c>
      <c r="B138" s="1583"/>
      <c r="C138" s="1583"/>
      <c r="D138" s="1583"/>
      <c r="E138" s="1583"/>
      <c r="F138" s="1583"/>
      <c r="G138" s="1583"/>
      <c r="H138" s="1583"/>
    </row>
    <row r="139" spans="1:10" ht="19.5">
      <c r="A139" s="35" t="s">
        <v>295</v>
      </c>
    </row>
    <row r="140" spans="1:10" ht="25.5">
      <c r="A140" s="1675" t="s">
        <v>507</v>
      </c>
      <c r="B140" s="1676"/>
      <c r="C140" s="1677"/>
      <c r="D140" s="39" t="s">
        <v>275</v>
      </c>
      <c r="E140" s="39" t="s">
        <v>331</v>
      </c>
      <c r="F140" s="1678" t="s">
        <v>465</v>
      </c>
      <c r="G140" s="1679"/>
      <c r="H140" s="40" t="s">
        <v>510</v>
      </c>
    </row>
    <row r="141" spans="1:10" ht="27.6" customHeight="1">
      <c r="A141" s="1658" t="s">
        <v>39</v>
      </c>
      <c r="B141" s="1659"/>
      <c r="C141" s="1660"/>
      <c r="D141" s="41">
        <v>250050</v>
      </c>
      <c r="E141" s="41">
        <v>30360060</v>
      </c>
      <c r="F141" s="398" t="s">
        <v>584</v>
      </c>
      <c r="G141" s="397">
        <f>J141</f>
        <v>30110010</v>
      </c>
      <c r="H141" s="395" t="s">
        <v>98</v>
      </c>
      <c r="J141" s="137">
        <f>SUM(E141-D141)</f>
        <v>30110010</v>
      </c>
    </row>
    <row r="142" spans="1:10" ht="27.6" customHeight="1">
      <c r="A142" s="1658" t="s">
        <v>41</v>
      </c>
      <c r="B142" s="1659"/>
      <c r="C142" s="1660"/>
      <c r="D142" s="41">
        <v>24721310</v>
      </c>
      <c r="E142" s="41">
        <v>26922900</v>
      </c>
      <c r="F142" s="398" t="s">
        <v>584</v>
      </c>
      <c r="G142" s="397">
        <f t="shared" ref="G142:G164" si="5">J142</f>
        <v>2201590</v>
      </c>
      <c r="H142" s="395" t="s">
        <v>92</v>
      </c>
      <c r="J142" s="137">
        <f t="shared" ref="J142:J165" si="6">SUM(E142-D142)</f>
        <v>2201590</v>
      </c>
    </row>
    <row r="143" spans="1:10" ht="27.6" customHeight="1">
      <c r="A143" s="1658" t="s">
        <v>32</v>
      </c>
      <c r="B143" s="1659"/>
      <c r="C143" s="1660"/>
      <c r="D143" s="41">
        <v>26794667</v>
      </c>
      <c r="E143" s="41">
        <v>26746427</v>
      </c>
      <c r="F143" s="398" t="s">
        <v>570</v>
      </c>
      <c r="G143" s="397">
        <v>48240</v>
      </c>
      <c r="H143" s="395" t="s">
        <v>25</v>
      </c>
      <c r="J143" s="137">
        <f t="shared" si="6"/>
        <v>-48240</v>
      </c>
    </row>
    <row r="144" spans="1:10" ht="27.6" customHeight="1">
      <c r="A144" s="1658" t="s">
        <v>516</v>
      </c>
      <c r="B144" s="1659"/>
      <c r="C144" s="1660"/>
      <c r="D144" s="41">
        <v>0</v>
      </c>
      <c r="E144" s="41">
        <v>642510</v>
      </c>
      <c r="F144" s="398" t="s">
        <v>584</v>
      </c>
      <c r="G144" s="397">
        <f t="shared" si="5"/>
        <v>642510</v>
      </c>
      <c r="H144" s="395" t="s">
        <v>199</v>
      </c>
      <c r="J144" s="137">
        <f t="shared" si="6"/>
        <v>642510</v>
      </c>
    </row>
    <row r="145" spans="1:10" ht="27.6" customHeight="1">
      <c r="A145" s="1658" t="s">
        <v>37</v>
      </c>
      <c r="B145" s="1659"/>
      <c r="C145" s="1660"/>
      <c r="D145" s="41">
        <v>0</v>
      </c>
      <c r="E145" s="41">
        <v>1978000</v>
      </c>
      <c r="F145" s="398" t="s">
        <v>584</v>
      </c>
      <c r="G145" s="397">
        <f t="shared" si="5"/>
        <v>1978000</v>
      </c>
      <c r="H145" s="395" t="s">
        <v>86</v>
      </c>
      <c r="J145" s="137">
        <f t="shared" si="6"/>
        <v>1978000</v>
      </c>
    </row>
    <row r="146" spans="1:10" ht="27.6" customHeight="1">
      <c r="A146" s="1658" t="s">
        <v>33</v>
      </c>
      <c r="B146" s="1659"/>
      <c r="C146" s="1660"/>
      <c r="D146" s="41">
        <v>0</v>
      </c>
      <c r="E146" s="41">
        <v>458326</v>
      </c>
      <c r="F146" s="398" t="s">
        <v>584</v>
      </c>
      <c r="G146" s="397">
        <f t="shared" si="5"/>
        <v>458326</v>
      </c>
      <c r="H146" s="395" t="s">
        <v>191</v>
      </c>
      <c r="J146" s="137">
        <f t="shared" si="6"/>
        <v>458326</v>
      </c>
    </row>
    <row r="147" spans="1:10" ht="27.6" customHeight="1">
      <c r="A147" s="1658" t="s">
        <v>36</v>
      </c>
      <c r="B147" s="1659"/>
      <c r="C147" s="1660"/>
      <c r="D147" s="41">
        <v>0</v>
      </c>
      <c r="E147" s="41">
        <v>1272580</v>
      </c>
      <c r="F147" s="398" t="s">
        <v>584</v>
      </c>
      <c r="G147" s="397">
        <f t="shared" si="5"/>
        <v>1272580</v>
      </c>
      <c r="H147" s="395" t="s">
        <v>99</v>
      </c>
      <c r="J147" s="137">
        <f t="shared" si="6"/>
        <v>1272580</v>
      </c>
    </row>
    <row r="148" spans="1:10" ht="27.6" customHeight="1">
      <c r="A148" s="1658" t="s">
        <v>42</v>
      </c>
      <c r="B148" s="1659"/>
      <c r="C148" s="1660"/>
      <c r="D148" s="41">
        <v>16638150</v>
      </c>
      <c r="E148" s="41">
        <v>16638150</v>
      </c>
      <c r="F148" s="398"/>
      <c r="G148" s="397">
        <f t="shared" si="5"/>
        <v>0</v>
      </c>
      <c r="H148" s="395" t="s">
        <v>90</v>
      </c>
      <c r="J148" s="137">
        <f t="shared" si="6"/>
        <v>0</v>
      </c>
    </row>
    <row r="149" spans="1:10" ht="27.6" customHeight="1">
      <c r="A149" s="1658" t="s">
        <v>158</v>
      </c>
      <c r="B149" s="1659"/>
      <c r="C149" s="1660"/>
      <c r="D149" s="41">
        <v>0</v>
      </c>
      <c r="E149" s="41">
        <v>1207840</v>
      </c>
      <c r="F149" s="398" t="s">
        <v>584</v>
      </c>
      <c r="G149" s="397">
        <f t="shared" si="5"/>
        <v>1207840</v>
      </c>
      <c r="H149" s="395" t="s">
        <v>80</v>
      </c>
      <c r="J149" s="137">
        <f t="shared" si="6"/>
        <v>1207840</v>
      </c>
    </row>
    <row r="150" spans="1:10" ht="27.6" customHeight="1">
      <c r="A150" s="1658" t="s">
        <v>30</v>
      </c>
      <c r="B150" s="1659"/>
      <c r="C150" s="1660"/>
      <c r="D150" s="41">
        <v>1571800</v>
      </c>
      <c r="E150" s="41">
        <v>1571800</v>
      </c>
      <c r="F150" s="398" t="s">
        <v>25</v>
      </c>
      <c r="G150" s="397">
        <f t="shared" si="5"/>
        <v>0</v>
      </c>
      <c r="H150" s="395" t="s">
        <v>25</v>
      </c>
      <c r="J150" s="137">
        <f t="shared" si="6"/>
        <v>0</v>
      </c>
    </row>
    <row r="151" spans="1:10" ht="27.6" customHeight="1">
      <c r="A151" s="1658" t="s">
        <v>339</v>
      </c>
      <c r="B151" s="1659"/>
      <c r="C151" s="1660"/>
      <c r="D151" s="41">
        <v>2186720</v>
      </c>
      <c r="E151" s="41">
        <v>2457230</v>
      </c>
      <c r="F151" s="398" t="s">
        <v>584</v>
      </c>
      <c r="G151" s="397">
        <f t="shared" si="5"/>
        <v>270510</v>
      </c>
      <c r="H151" s="395" t="s">
        <v>650</v>
      </c>
      <c r="J151" s="137">
        <f t="shared" si="6"/>
        <v>270510</v>
      </c>
    </row>
    <row r="152" spans="1:10" ht="27.6" customHeight="1">
      <c r="A152" s="1658" t="s">
        <v>553</v>
      </c>
      <c r="B152" s="1659"/>
      <c r="C152" s="1660"/>
      <c r="D152" s="41">
        <v>1193000</v>
      </c>
      <c r="E152" s="41">
        <v>1181800</v>
      </c>
      <c r="F152" s="398" t="s">
        <v>570</v>
      </c>
      <c r="G152" s="397">
        <v>11200</v>
      </c>
      <c r="H152" s="395" t="s">
        <v>25</v>
      </c>
      <c r="J152" s="137">
        <f t="shared" si="6"/>
        <v>-11200</v>
      </c>
    </row>
    <row r="153" spans="1:10" ht="27.6" customHeight="1">
      <c r="A153" s="1664" t="s">
        <v>185</v>
      </c>
      <c r="B153" s="1665"/>
      <c r="C153" s="301" t="s">
        <v>587</v>
      </c>
      <c r="D153" s="41">
        <v>12491350</v>
      </c>
      <c r="E153" s="41">
        <v>12352890</v>
      </c>
      <c r="F153" s="398" t="s">
        <v>570</v>
      </c>
      <c r="G153" s="397">
        <v>138460</v>
      </c>
      <c r="H153" s="395" t="s">
        <v>369</v>
      </c>
      <c r="J153" s="137">
        <f t="shared" si="6"/>
        <v>-138460</v>
      </c>
    </row>
    <row r="154" spans="1:10" ht="27.6" customHeight="1">
      <c r="A154" s="1666"/>
      <c r="B154" s="1667"/>
      <c r="C154" s="301" t="s">
        <v>572</v>
      </c>
      <c r="D154" s="41">
        <v>12938850</v>
      </c>
      <c r="E154" s="41">
        <v>12793950</v>
      </c>
      <c r="F154" s="398" t="s">
        <v>570</v>
      </c>
      <c r="G154" s="397">
        <v>144900</v>
      </c>
      <c r="H154" s="395" t="s">
        <v>369</v>
      </c>
      <c r="J154" s="137">
        <f t="shared" si="6"/>
        <v>-144900</v>
      </c>
    </row>
    <row r="155" spans="1:10" ht="27.6" customHeight="1">
      <c r="A155" s="1666"/>
      <c r="B155" s="1667"/>
      <c r="C155" s="301" t="s">
        <v>515</v>
      </c>
      <c r="D155" s="41">
        <v>2774370</v>
      </c>
      <c r="E155" s="41">
        <v>2743300</v>
      </c>
      <c r="F155" s="398" t="s">
        <v>570</v>
      </c>
      <c r="G155" s="397">
        <v>31070</v>
      </c>
      <c r="H155" s="395" t="s">
        <v>369</v>
      </c>
      <c r="J155" s="137">
        <f t="shared" si="6"/>
        <v>-31070</v>
      </c>
    </row>
    <row r="156" spans="1:10" ht="27.6" customHeight="1">
      <c r="A156" s="1666"/>
      <c r="B156" s="1667"/>
      <c r="C156" s="301" t="s">
        <v>514</v>
      </c>
      <c r="D156" s="42">
        <v>-226880</v>
      </c>
      <c r="E156" s="41">
        <v>-226880</v>
      </c>
      <c r="F156" s="398" t="s">
        <v>25</v>
      </c>
      <c r="G156" s="397">
        <f t="shared" si="5"/>
        <v>0</v>
      </c>
      <c r="H156" s="395" t="s">
        <v>369</v>
      </c>
      <c r="J156" s="137">
        <f t="shared" si="6"/>
        <v>0</v>
      </c>
    </row>
    <row r="157" spans="1:10" ht="27.6" customHeight="1">
      <c r="A157" s="1668"/>
      <c r="B157" s="1669"/>
      <c r="C157" s="301" t="s">
        <v>179</v>
      </c>
      <c r="D157" s="41">
        <f>SUM(D153:D155)+D156</f>
        <v>27977690</v>
      </c>
      <c r="E157" s="41">
        <f>SUM(E153:E155)+E156</f>
        <v>27663260</v>
      </c>
      <c r="F157" s="398" t="s">
        <v>570</v>
      </c>
      <c r="G157" s="397">
        <v>314430</v>
      </c>
      <c r="H157" s="395" t="s">
        <v>369</v>
      </c>
      <c r="J157" s="137">
        <f t="shared" si="6"/>
        <v>-314430</v>
      </c>
    </row>
    <row r="158" spans="1:10" ht="27.6" customHeight="1">
      <c r="A158" s="1664" t="s">
        <v>178</v>
      </c>
      <c r="B158" s="1665"/>
      <c r="C158" s="301" t="s">
        <v>513</v>
      </c>
      <c r="D158" s="41">
        <v>40549360</v>
      </c>
      <c r="E158" s="41">
        <v>38418140</v>
      </c>
      <c r="F158" s="398" t="s">
        <v>570</v>
      </c>
      <c r="G158" s="397">
        <v>2131220</v>
      </c>
      <c r="H158" s="395" t="s">
        <v>369</v>
      </c>
      <c r="J158" s="137">
        <f t="shared" si="6"/>
        <v>-2131220</v>
      </c>
    </row>
    <row r="159" spans="1:10" ht="27.6" customHeight="1">
      <c r="A159" s="1666"/>
      <c r="B159" s="1667"/>
      <c r="C159" s="301" t="s">
        <v>511</v>
      </c>
      <c r="D159" s="41">
        <v>918940</v>
      </c>
      <c r="E159" s="41">
        <v>817080</v>
      </c>
      <c r="F159" s="398" t="s">
        <v>570</v>
      </c>
      <c r="G159" s="397">
        <v>101860</v>
      </c>
      <c r="H159" s="395" t="s">
        <v>369</v>
      </c>
      <c r="J159" s="137">
        <f t="shared" si="6"/>
        <v>-101860</v>
      </c>
    </row>
    <row r="160" spans="1:10" ht="27.6" customHeight="1">
      <c r="A160" s="1666"/>
      <c r="B160" s="1667"/>
      <c r="C160" s="301" t="s">
        <v>29</v>
      </c>
      <c r="D160" s="41">
        <v>2668800</v>
      </c>
      <c r="E160" s="41">
        <v>2631540</v>
      </c>
      <c r="F160" s="398" t="s">
        <v>570</v>
      </c>
      <c r="G160" s="397">
        <v>37260</v>
      </c>
      <c r="H160" s="395" t="s">
        <v>369</v>
      </c>
      <c r="J160" s="137">
        <f t="shared" si="6"/>
        <v>-37260</v>
      </c>
    </row>
    <row r="161" spans="1:10" ht="27.6" customHeight="1">
      <c r="A161" s="1666"/>
      <c r="B161" s="1667"/>
      <c r="C161" s="301" t="s">
        <v>45</v>
      </c>
      <c r="D161" s="41">
        <v>16438660</v>
      </c>
      <c r="E161" s="41">
        <v>13177130</v>
      </c>
      <c r="F161" s="398" t="s">
        <v>570</v>
      </c>
      <c r="G161" s="397">
        <v>3261530</v>
      </c>
      <c r="H161" s="1680" t="s">
        <v>129</v>
      </c>
      <c r="J161" s="137">
        <f t="shared" si="6"/>
        <v>-3261530</v>
      </c>
    </row>
    <row r="162" spans="1:10" ht="27.6" customHeight="1">
      <c r="A162" s="1666"/>
      <c r="B162" s="1667"/>
      <c r="C162" s="156" t="s">
        <v>430</v>
      </c>
      <c r="D162" s="41">
        <v>439780</v>
      </c>
      <c r="E162" s="41">
        <v>449910</v>
      </c>
      <c r="F162" s="398" t="s">
        <v>584</v>
      </c>
      <c r="G162" s="397">
        <f t="shared" si="5"/>
        <v>10130</v>
      </c>
      <c r="H162" s="1681"/>
      <c r="J162" s="137">
        <f t="shared" si="6"/>
        <v>10130</v>
      </c>
    </row>
    <row r="163" spans="1:10" ht="27.6" customHeight="1">
      <c r="A163" s="1666"/>
      <c r="B163" s="1667"/>
      <c r="C163" s="301" t="s">
        <v>487</v>
      </c>
      <c r="D163" s="41">
        <v>499570</v>
      </c>
      <c r="E163" s="41">
        <v>499570</v>
      </c>
      <c r="F163" s="398"/>
      <c r="G163" s="397">
        <f t="shared" si="5"/>
        <v>0</v>
      </c>
      <c r="H163" s="1681"/>
      <c r="J163" s="137">
        <f t="shared" si="6"/>
        <v>0</v>
      </c>
    </row>
    <row r="164" spans="1:10" ht="27.6" customHeight="1">
      <c r="A164" s="1666"/>
      <c r="B164" s="1667"/>
      <c r="C164" s="301" t="s">
        <v>184</v>
      </c>
      <c r="D164" s="41">
        <v>360000</v>
      </c>
      <c r="E164" s="41">
        <v>450000</v>
      </c>
      <c r="F164" s="398" t="s">
        <v>584</v>
      </c>
      <c r="G164" s="397">
        <f t="shared" si="5"/>
        <v>90000</v>
      </c>
      <c r="H164" s="1682"/>
      <c r="J164" s="137">
        <f t="shared" si="6"/>
        <v>90000</v>
      </c>
    </row>
    <row r="165" spans="1:10" ht="27.6" customHeight="1">
      <c r="A165" s="1666"/>
      <c r="B165" s="1667"/>
      <c r="C165" s="301" t="s">
        <v>148</v>
      </c>
      <c r="D165" s="41">
        <v>3522500</v>
      </c>
      <c r="E165" s="41">
        <v>3512500</v>
      </c>
      <c r="F165" s="398" t="s">
        <v>570</v>
      </c>
      <c r="G165" s="397">
        <v>10000</v>
      </c>
      <c r="H165" s="395" t="s">
        <v>299</v>
      </c>
      <c r="J165" s="137">
        <f t="shared" si="6"/>
        <v>-10000</v>
      </c>
    </row>
    <row r="166" spans="1:10" ht="27.6" customHeight="1">
      <c r="A166" s="1666"/>
      <c r="B166" s="1667"/>
      <c r="C166" s="399" t="s">
        <v>179</v>
      </c>
      <c r="D166" s="400">
        <v>64098260</v>
      </c>
      <c r="E166" s="400">
        <v>58556390</v>
      </c>
      <c r="F166" s="401" t="s">
        <v>570</v>
      </c>
      <c r="G166" s="397">
        <v>5541870</v>
      </c>
      <c r="H166" s="403" t="s">
        <v>25</v>
      </c>
      <c r="J166" s="137">
        <f>SUM(J158:J165)</f>
        <v>-5441740</v>
      </c>
    </row>
    <row r="167" spans="1:10" ht="27.6" customHeight="1">
      <c r="A167" s="1656" t="s">
        <v>416</v>
      </c>
      <c r="B167" s="1657"/>
      <c r="C167" s="1657"/>
      <c r="D167" s="405">
        <f>SUM(D141:D152)+D157+D166</f>
        <v>165431647</v>
      </c>
      <c r="E167" s="405">
        <f>SUM(E141:E152)+E157+E166</f>
        <v>197657273</v>
      </c>
      <c r="F167" s="406" t="s">
        <v>584</v>
      </c>
      <c r="G167" s="407">
        <v>32225626</v>
      </c>
      <c r="H167" s="404"/>
      <c r="J167" s="137">
        <f>SUM(J141:J166)</f>
        <v>26569586</v>
      </c>
    </row>
    <row r="168" spans="1:10" ht="35.450000000000003" customHeight="1">
      <c r="A168" s="528"/>
      <c r="B168" s="528"/>
      <c r="C168" s="528"/>
      <c r="D168" s="529"/>
      <c r="E168" s="529"/>
      <c r="F168" s="530"/>
      <c r="G168" s="531"/>
      <c r="H168" s="532"/>
      <c r="J168" s="137"/>
    </row>
    <row r="169" spans="1:10" ht="37.9" customHeight="1">
      <c r="A169" s="1583" t="s">
        <v>308</v>
      </c>
      <c r="B169" s="1583"/>
      <c r="C169" s="1583"/>
      <c r="D169" s="1583"/>
      <c r="E169" s="1583"/>
      <c r="F169" s="1583"/>
      <c r="G169" s="1583"/>
      <c r="H169" s="1583"/>
    </row>
    <row r="170" spans="1:10" ht="19.5">
      <c r="A170" s="35" t="s">
        <v>273</v>
      </c>
    </row>
    <row r="171" spans="1:10" ht="25.5">
      <c r="A171" s="1675" t="s">
        <v>507</v>
      </c>
      <c r="B171" s="1676"/>
      <c r="C171" s="1677"/>
      <c r="D171" s="39" t="s">
        <v>320</v>
      </c>
      <c r="E171" s="39" t="s">
        <v>312</v>
      </c>
      <c r="F171" s="1678" t="s">
        <v>465</v>
      </c>
      <c r="G171" s="1679"/>
      <c r="H171" s="40" t="s">
        <v>510</v>
      </c>
    </row>
    <row r="172" spans="1:10" ht="25.15" customHeight="1">
      <c r="A172" s="1658" t="s">
        <v>39</v>
      </c>
      <c r="B172" s="1659"/>
      <c r="C172" s="1660"/>
      <c r="D172" s="41">
        <v>30360060</v>
      </c>
      <c r="E172" s="41">
        <v>31669530</v>
      </c>
      <c r="F172" s="398" t="s">
        <v>584</v>
      </c>
      <c r="G172" s="397">
        <f>J172</f>
        <v>1309470</v>
      </c>
      <c r="H172" s="395" t="s">
        <v>196</v>
      </c>
      <c r="J172" s="137">
        <f>SUM(E172-D172)</f>
        <v>1309470</v>
      </c>
    </row>
    <row r="173" spans="1:10" ht="25.15" customHeight="1">
      <c r="A173" s="1658" t="s">
        <v>41</v>
      </c>
      <c r="B173" s="1659"/>
      <c r="C173" s="1660"/>
      <c r="D173" s="41">
        <v>26922900</v>
      </c>
      <c r="E173" s="41">
        <v>26953930</v>
      </c>
      <c r="F173" s="398" t="s">
        <v>584</v>
      </c>
      <c r="G173" s="397">
        <f>J173</f>
        <v>31030</v>
      </c>
      <c r="H173" s="395" t="s">
        <v>216</v>
      </c>
      <c r="J173" s="137">
        <f t="shared" ref="J173:J196" si="7">SUM(E173-D173)</f>
        <v>31030</v>
      </c>
    </row>
    <row r="174" spans="1:10" ht="25.15" customHeight="1">
      <c r="A174" s="1658" t="s">
        <v>32</v>
      </c>
      <c r="B174" s="1659"/>
      <c r="C174" s="1660"/>
      <c r="D174" s="41">
        <v>26746427</v>
      </c>
      <c r="E174" s="41">
        <v>26746477</v>
      </c>
      <c r="F174" s="398" t="s">
        <v>584</v>
      </c>
      <c r="G174" s="397">
        <f>J174</f>
        <v>50</v>
      </c>
      <c r="H174" s="395" t="s">
        <v>25</v>
      </c>
      <c r="J174" s="137">
        <f t="shared" si="7"/>
        <v>50</v>
      </c>
    </row>
    <row r="175" spans="1:10" ht="25.15" customHeight="1">
      <c r="A175" s="1658" t="s">
        <v>516</v>
      </c>
      <c r="B175" s="1659"/>
      <c r="C175" s="1660"/>
      <c r="D175" s="41">
        <v>642510</v>
      </c>
      <c r="E175" s="41">
        <v>642510</v>
      </c>
      <c r="F175" s="398" t="s">
        <v>25</v>
      </c>
      <c r="G175" s="397">
        <f t="shared" ref="G175:G196" si="8">J175</f>
        <v>0</v>
      </c>
      <c r="H175" s="395" t="s">
        <v>25</v>
      </c>
      <c r="J175" s="137">
        <f t="shared" si="7"/>
        <v>0</v>
      </c>
    </row>
    <row r="176" spans="1:10" ht="25.15" customHeight="1">
      <c r="A176" s="1658" t="s">
        <v>37</v>
      </c>
      <c r="B176" s="1659"/>
      <c r="C176" s="1660"/>
      <c r="D176" s="41">
        <v>1978000</v>
      </c>
      <c r="E176" s="41">
        <v>1978000</v>
      </c>
      <c r="F176" s="398" t="s">
        <v>25</v>
      </c>
      <c r="G176" s="397">
        <f t="shared" si="8"/>
        <v>0</v>
      </c>
      <c r="H176" s="395" t="s">
        <v>25</v>
      </c>
      <c r="J176" s="137">
        <f t="shared" si="7"/>
        <v>0</v>
      </c>
    </row>
    <row r="177" spans="1:10" ht="25.15" customHeight="1">
      <c r="A177" s="1658" t="s">
        <v>33</v>
      </c>
      <c r="B177" s="1659"/>
      <c r="C177" s="1660"/>
      <c r="D177" s="41">
        <v>458326</v>
      </c>
      <c r="E177" s="41">
        <v>458326</v>
      </c>
      <c r="F177" s="398" t="s">
        <v>25</v>
      </c>
      <c r="G177" s="397">
        <f t="shared" si="8"/>
        <v>0</v>
      </c>
      <c r="H177" s="395" t="s">
        <v>25</v>
      </c>
      <c r="J177" s="137">
        <f t="shared" si="7"/>
        <v>0</v>
      </c>
    </row>
    <row r="178" spans="1:10" ht="25.15" customHeight="1">
      <c r="A178" s="1658" t="s">
        <v>36</v>
      </c>
      <c r="B178" s="1659"/>
      <c r="C178" s="1660"/>
      <c r="D178" s="41">
        <v>1272580</v>
      </c>
      <c r="E178" s="41">
        <v>6182480</v>
      </c>
      <c r="F178" s="398" t="s">
        <v>584</v>
      </c>
      <c r="G178" s="397">
        <f t="shared" si="8"/>
        <v>4909900</v>
      </c>
      <c r="H178" s="395" t="s">
        <v>469</v>
      </c>
      <c r="J178" s="137">
        <f t="shared" si="7"/>
        <v>4909900</v>
      </c>
    </row>
    <row r="179" spans="1:10" ht="25.15" customHeight="1">
      <c r="A179" s="1658" t="s">
        <v>42</v>
      </c>
      <c r="B179" s="1659"/>
      <c r="C179" s="1660"/>
      <c r="D179" s="41">
        <v>16638150</v>
      </c>
      <c r="E179" s="41">
        <v>16638150</v>
      </c>
      <c r="F179" s="398"/>
      <c r="G179" s="397">
        <f t="shared" si="8"/>
        <v>0</v>
      </c>
      <c r="H179" s="395" t="s">
        <v>90</v>
      </c>
      <c r="J179" s="137">
        <f t="shared" si="7"/>
        <v>0</v>
      </c>
    </row>
    <row r="180" spans="1:10" ht="25.15" customHeight="1">
      <c r="A180" s="1658" t="s">
        <v>158</v>
      </c>
      <c r="B180" s="1659"/>
      <c r="C180" s="1660"/>
      <c r="D180" s="41">
        <v>1207840</v>
      </c>
      <c r="E180" s="41">
        <v>1207840</v>
      </c>
      <c r="F180" s="398" t="s">
        <v>25</v>
      </c>
      <c r="G180" s="397">
        <f t="shared" si="8"/>
        <v>0</v>
      </c>
      <c r="H180" s="395" t="s">
        <v>25</v>
      </c>
      <c r="J180" s="137">
        <f t="shared" si="7"/>
        <v>0</v>
      </c>
    </row>
    <row r="181" spans="1:10" ht="25.15" customHeight="1">
      <c r="A181" s="1658" t="s">
        <v>30</v>
      </c>
      <c r="B181" s="1659"/>
      <c r="C181" s="1660"/>
      <c r="D181" s="41">
        <v>1571800</v>
      </c>
      <c r="E181" s="41">
        <v>1581220</v>
      </c>
      <c r="F181" s="398" t="s">
        <v>584</v>
      </c>
      <c r="G181" s="397">
        <f t="shared" si="8"/>
        <v>9420</v>
      </c>
      <c r="H181" s="533" t="s">
        <v>146</v>
      </c>
      <c r="J181" s="137">
        <f t="shared" si="7"/>
        <v>9420</v>
      </c>
    </row>
    <row r="182" spans="1:10" ht="25.15" customHeight="1">
      <c r="A182" s="1658" t="s">
        <v>339</v>
      </c>
      <c r="B182" s="1659"/>
      <c r="C182" s="1660"/>
      <c r="D182" s="41">
        <v>2457230</v>
      </c>
      <c r="E182" s="41">
        <v>2571460</v>
      </c>
      <c r="F182" s="398" t="s">
        <v>584</v>
      </c>
      <c r="G182" s="397">
        <f t="shared" si="8"/>
        <v>114230</v>
      </c>
      <c r="H182" s="395" t="s">
        <v>650</v>
      </c>
      <c r="J182" s="137">
        <f t="shared" si="7"/>
        <v>114230</v>
      </c>
    </row>
    <row r="183" spans="1:10" ht="25.15" customHeight="1">
      <c r="A183" s="1658" t="s">
        <v>553</v>
      </c>
      <c r="B183" s="1659"/>
      <c r="C183" s="1660"/>
      <c r="D183" s="41">
        <v>1181800</v>
      </c>
      <c r="E183" s="41">
        <v>1380000</v>
      </c>
      <c r="F183" s="398" t="s">
        <v>584</v>
      </c>
      <c r="G183" s="397">
        <f t="shared" si="8"/>
        <v>198200</v>
      </c>
      <c r="H183" s="395" t="s">
        <v>209</v>
      </c>
      <c r="J183" s="137">
        <f t="shared" si="7"/>
        <v>198200</v>
      </c>
    </row>
    <row r="184" spans="1:10" ht="25.15" customHeight="1">
      <c r="A184" s="1664" t="s">
        <v>185</v>
      </c>
      <c r="B184" s="1665"/>
      <c r="C184" s="301" t="s">
        <v>587</v>
      </c>
      <c r="D184" s="41">
        <v>12352890</v>
      </c>
      <c r="E184" s="41">
        <v>18235900</v>
      </c>
      <c r="F184" s="398" t="s">
        <v>584</v>
      </c>
      <c r="G184" s="397">
        <f t="shared" si="8"/>
        <v>5883010</v>
      </c>
      <c r="H184" s="395" t="s">
        <v>369</v>
      </c>
      <c r="J184" s="137">
        <f t="shared" si="7"/>
        <v>5883010</v>
      </c>
    </row>
    <row r="185" spans="1:10" ht="25.15" customHeight="1">
      <c r="A185" s="1666"/>
      <c r="B185" s="1667"/>
      <c r="C185" s="301" t="s">
        <v>572</v>
      </c>
      <c r="D185" s="41">
        <v>12793950</v>
      </c>
      <c r="E185" s="41">
        <v>17380380</v>
      </c>
      <c r="F185" s="398" t="s">
        <v>584</v>
      </c>
      <c r="G185" s="397">
        <f t="shared" si="8"/>
        <v>4586430</v>
      </c>
      <c r="H185" s="395" t="s">
        <v>369</v>
      </c>
      <c r="J185" s="137">
        <f t="shared" si="7"/>
        <v>4586430</v>
      </c>
    </row>
    <row r="186" spans="1:10" ht="25.15" customHeight="1">
      <c r="A186" s="1666"/>
      <c r="B186" s="1667"/>
      <c r="C186" s="301" t="s">
        <v>515</v>
      </c>
      <c r="D186" s="41">
        <v>2743300</v>
      </c>
      <c r="E186" s="41">
        <v>3512040</v>
      </c>
      <c r="F186" s="398" t="s">
        <v>584</v>
      </c>
      <c r="G186" s="397">
        <f t="shared" si="8"/>
        <v>768740</v>
      </c>
      <c r="H186" s="395" t="s">
        <v>369</v>
      </c>
      <c r="J186" s="137">
        <f t="shared" si="7"/>
        <v>768740</v>
      </c>
    </row>
    <row r="187" spans="1:10" ht="25.15" customHeight="1">
      <c r="A187" s="1666"/>
      <c r="B187" s="1667"/>
      <c r="C187" s="301" t="s">
        <v>514</v>
      </c>
      <c r="D187" s="42">
        <v>-226880</v>
      </c>
      <c r="E187" s="41">
        <v>-242080</v>
      </c>
      <c r="F187" s="398" t="s">
        <v>570</v>
      </c>
      <c r="G187" s="397">
        <v>15200</v>
      </c>
      <c r="H187" s="395" t="s">
        <v>369</v>
      </c>
      <c r="J187" s="137">
        <f t="shared" si="7"/>
        <v>-15200</v>
      </c>
    </row>
    <row r="188" spans="1:10" ht="25.15" customHeight="1">
      <c r="A188" s="1668"/>
      <c r="B188" s="1669"/>
      <c r="C188" s="301" t="s">
        <v>179</v>
      </c>
      <c r="D188" s="41">
        <f>SUM(D184:D186)+D187</f>
        <v>27663260</v>
      </c>
      <c r="E188" s="41">
        <f>SUM(E184:E186)+E187</f>
        <v>38886240</v>
      </c>
      <c r="F188" s="398" t="s">
        <v>584</v>
      </c>
      <c r="G188" s="397">
        <f>J188</f>
        <v>11222980</v>
      </c>
      <c r="H188" s="395" t="s">
        <v>25</v>
      </c>
      <c r="J188" s="137">
        <f t="shared" si="7"/>
        <v>11222980</v>
      </c>
    </row>
    <row r="189" spans="1:10" ht="25.15" customHeight="1">
      <c r="A189" s="1664" t="s">
        <v>178</v>
      </c>
      <c r="B189" s="1665"/>
      <c r="C189" s="301" t="s">
        <v>513</v>
      </c>
      <c r="D189" s="41">
        <v>38418140</v>
      </c>
      <c r="E189" s="41">
        <v>37598000</v>
      </c>
      <c r="F189" s="398" t="s">
        <v>570</v>
      </c>
      <c r="G189" s="397">
        <v>820140</v>
      </c>
      <c r="H189" s="395" t="s">
        <v>369</v>
      </c>
      <c r="J189" s="137">
        <f t="shared" si="7"/>
        <v>-820140</v>
      </c>
    </row>
    <row r="190" spans="1:10" ht="25.15" customHeight="1">
      <c r="A190" s="1666"/>
      <c r="B190" s="1667"/>
      <c r="C190" s="301" t="s">
        <v>511</v>
      </c>
      <c r="D190" s="41">
        <v>817080</v>
      </c>
      <c r="E190" s="41">
        <v>865260</v>
      </c>
      <c r="F190" s="398" t="s">
        <v>584</v>
      </c>
      <c r="G190" s="397">
        <f t="shared" si="8"/>
        <v>48180</v>
      </c>
      <c r="H190" s="395" t="s">
        <v>369</v>
      </c>
      <c r="J190" s="137">
        <f t="shared" si="7"/>
        <v>48180</v>
      </c>
    </row>
    <row r="191" spans="1:10" ht="25.15" customHeight="1">
      <c r="A191" s="1666"/>
      <c r="B191" s="1667"/>
      <c r="C191" s="301" t="s">
        <v>29</v>
      </c>
      <c r="D191" s="41">
        <v>2631540</v>
      </c>
      <c r="E191" s="41">
        <v>2712200</v>
      </c>
      <c r="F191" s="398" t="s">
        <v>584</v>
      </c>
      <c r="G191" s="397">
        <f t="shared" si="8"/>
        <v>80660</v>
      </c>
      <c r="H191" s="395" t="s">
        <v>369</v>
      </c>
      <c r="J191" s="137">
        <f t="shared" si="7"/>
        <v>80660</v>
      </c>
    </row>
    <row r="192" spans="1:10" ht="25.15" customHeight="1">
      <c r="A192" s="1666"/>
      <c r="B192" s="1667"/>
      <c r="C192" s="301" t="s">
        <v>45</v>
      </c>
      <c r="D192" s="41">
        <v>13177130</v>
      </c>
      <c r="E192" s="41">
        <v>14623270</v>
      </c>
      <c r="F192" s="398" t="s">
        <v>584</v>
      </c>
      <c r="G192" s="397">
        <f t="shared" si="8"/>
        <v>1446140</v>
      </c>
      <c r="H192" s="1680" t="s">
        <v>129</v>
      </c>
      <c r="J192" s="137">
        <f t="shared" si="7"/>
        <v>1446140</v>
      </c>
    </row>
    <row r="193" spans="1:10" ht="25.15" customHeight="1">
      <c r="A193" s="1666"/>
      <c r="B193" s="1667"/>
      <c r="C193" s="156" t="s">
        <v>430</v>
      </c>
      <c r="D193" s="41">
        <v>449910</v>
      </c>
      <c r="E193" s="41">
        <v>455750</v>
      </c>
      <c r="F193" s="398" t="s">
        <v>584</v>
      </c>
      <c r="G193" s="397">
        <f t="shared" si="8"/>
        <v>5840</v>
      </c>
      <c r="H193" s="1681"/>
      <c r="J193" s="137">
        <f t="shared" si="7"/>
        <v>5840</v>
      </c>
    </row>
    <row r="194" spans="1:10" ht="25.15" customHeight="1">
      <c r="A194" s="1666"/>
      <c r="B194" s="1667"/>
      <c r="C194" s="301" t="s">
        <v>487</v>
      </c>
      <c r="D194" s="41">
        <v>499570</v>
      </c>
      <c r="E194" s="41">
        <v>499570</v>
      </c>
      <c r="F194" s="398"/>
      <c r="G194" s="397">
        <f t="shared" si="8"/>
        <v>0</v>
      </c>
      <c r="H194" s="1681"/>
      <c r="J194" s="137">
        <f t="shared" si="7"/>
        <v>0</v>
      </c>
    </row>
    <row r="195" spans="1:10" ht="25.15" customHeight="1">
      <c r="A195" s="1666"/>
      <c r="B195" s="1667"/>
      <c r="C195" s="301" t="s">
        <v>184</v>
      </c>
      <c r="D195" s="41">
        <v>450000</v>
      </c>
      <c r="E195" s="41">
        <v>360000</v>
      </c>
      <c r="F195" s="398" t="s">
        <v>570</v>
      </c>
      <c r="G195" s="397">
        <v>90000</v>
      </c>
      <c r="H195" s="1682"/>
      <c r="J195" s="137">
        <f t="shared" si="7"/>
        <v>-90000</v>
      </c>
    </row>
    <row r="196" spans="1:10" ht="25.15" customHeight="1">
      <c r="A196" s="1666"/>
      <c r="B196" s="1667"/>
      <c r="C196" s="301" t="s">
        <v>148</v>
      </c>
      <c r="D196" s="41">
        <v>3512500</v>
      </c>
      <c r="E196" s="41">
        <v>3512500</v>
      </c>
      <c r="F196" s="398" t="s">
        <v>25</v>
      </c>
      <c r="G196" s="397">
        <f t="shared" si="8"/>
        <v>0</v>
      </c>
      <c r="H196" s="395" t="s">
        <v>299</v>
      </c>
      <c r="J196" s="137">
        <f t="shared" si="7"/>
        <v>0</v>
      </c>
    </row>
    <row r="197" spans="1:10" ht="25.15" customHeight="1">
      <c r="A197" s="1666"/>
      <c r="B197" s="1667"/>
      <c r="C197" s="399" t="s">
        <v>179</v>
      </c>
      <c r="D197" s="400">
        <v>58556390</v>
      </c>
      <c r="E197" s="400">
        <v>59311230</v>
      </c>
      <c r="F197" s="401" t="s">
        <v>584</v>
      </c>
      <c r="G197" s="397">
        <v>754840</v>
      </c>
      <c r="H197" s="403" t="s">
        <v>25</v>
      </c>
      <c r="J197" s="137">
        <f>SUM(J189:J196)</f>
        <v>670680</v>
      </c>
    </row>
    <row r="198" spans="1:10" ht="25.15" customHeight="1">
      <c r="A198" s="1656" t="s">
        <v>416</v>
      </c>
      <c r="B198" s="1657"/>
      <c r="C198" s="1657"/>
      <c r="D198" s="405">
        <f>SUM(D172:D183)+D188+D197</f>
        <v>197657273</v>
      </c>
      <c r="E198" s="405">
        <f>SUM(E172:E183)+E188+E197</f>
        <v>216207393</v>
      </c>
      <c r="F198" s="406" t="s">
        <v>584</v>
      </c>
      <c r="G198" s="407">
        <v>18550120</v>
      </c>
      <c r="H198" s="404"/>
      <c r="J198" s="137">
        <f>SUM(J172:J197)</f>
        <v>30359620</v>
      </c>
    </row>
    <row r="201" spans="1:10" ht="25.5">
      <c r="A201" s="1583" t="s">
        <v>308</v>
      </c>
      <c r="B201" s="1583"/>
      <c r="C201" s="1583"/>
      <c r="D201" s="1583"/>
      <c r="E201" s="1583"/>
      <c r="F201" s="1583"/>
      <c r="G201" s="1583"/>
      <c r="H201" s="1583"/>
    </row>
    <row r="202" spans="1:10" ht="19.5">
      <c r="A202" s="35" t="s">
        <v>362</v>
      </c>
    </row>
    <row r="203" spans="1:10" ht="25.5">
      <c r="A203" s="1675" t="s">
        <v>507</v>
      </c>
      <c r="B203" s="1676"/>
      <c r="C203" s="1677"/>
      <c r="D203" s="39" t="s">
        <v>333</v>
      </c>
      <c r="E203" s="39" t="s">
        <v>354</v>
      </c>
      <c r="F203" s="1678" t="s">
        <v>465</v>
      </c>
      <c r="G203" s="1679"/>
      <c r="H203" s="40" t="s">
        <v>510</v>
      </c>
    </row>
    <row r="204" spans="1:10" ht="26.45" customHeight="1">
      <c r="A204" s="1658" t="s">
        <v>39</v>
      </c>
      <c r="B204" s="1659"/>
      <c r="C204" s="1660"/>
      <c r="D204" s="41">
        <v>31669530</v>
      </c>
      <c r="E204" s="41">
        <v>31510760</v>
      </c>
      <c r="F204" s="398" t="s">
        <v>570</v>
      </c>
      <c r="G204" s="397">
        <f>J204</f>
        <v>-158770</v>
      </c>
      <c r="H204" s="395" t="s">
        <v>621</v>
      </c>
      <c r="J204" s="137">
        <f>SUM(E204-D204)</f>
        <v>-158770</v>
      </c>
    </row>
    <row r="205" spans="1:10" ht="26.45" customHeight="1">
      <c r="A205" s="1658" t="s">
        <v>41</v>
      </c>
      <c r="B205" s="1659"/>
      <c r="C205" s="1660"/>
      <c r="D205" s="41">
        <v>26953930</v>
      </c>
      <c r="E205" s="41">
        <v>26831020</v>
      </c>
      <c r="F205" s="398" t="s">
        <v>570</v>
      </c>
      <c r="G205" s="397">
        <f t="shared" ref="G205:G219" si="9">J205</f>
        <v>-122910</v>
      </c>
      <c r="H205" s="395" t="s">
        <v>216</v>
      </c>
      <c r="J205" s="137">
        <f t="shared" ref="J205:J229" si="10">SUM(E205-D205)</f>
        <v>-122910</v>
      </c>
    </row>
    <row r="206" spans="1:10" ht="26.45" customHeight="1">
      <c r="A206" s="1658" t="s">
        <v>32</v>
      </c>
      <c r="B206" s="1659"/>
      <c r="C206" s="1660"/>
      <c r="D206" s="41">
        <v>26746427</v>
      </c>
      <c r="E206" s="41">
        <v>26746427</v>
      </c>
      <c r="F206" s="398" t="s">
        <v>25</v>
      </c>
      <c r="G206" s="397">
        <f t="shared" si="9"/>
        <v>0</v>
      </c>
      <c r="H206" s="395" t="s">
        <v>25</v>
      </c>
      <c r="J206" s="137">
        <f t="shared" si="10"/>
        <v>0</v>
      </c>
    </row>
    <row r="207" spans="1:10" ht="26.45" customHeight="1">
      <c r="A207" s="1658" t="s">
        <v>516</v>
      </c>
      <c r="B207" s="1659"/>
      <c r="C207" s="1660"/>
      <c r="D207" s="41">
        <v>642510</v>
      </c>
      <c r="E207" s="41">
        <v>642510</v>
      </c>
      <c r="F207" s="398" t="s">
        <v>25</v>
      </c>
      <c r="G207" s="397">
        <f t="shared" si="9"/>
        <v>0</v>
      </c>
      <c r="H207" s="395" t="s">
        <v>25</v>
      </c>
      <c r="J207" s="137">
        <f t="shared" si="10"/>
        <v>0</v>
      </c>
    </row>
    <row r="208" spans="1:10" ht="26.45" customHeight="1">
      <c r="A208" s="1658" t="s">
        <v>37</v>
      </c>
      <c r="B208" s="1659"/>
      <c r="C208" s="1660"/>
      <c r="D208" s="41">
        <v>1978000</v>
      </c>
      <c r="E208" s="41">
        <v>1978000</v>
      </c>
      <c r="F208" s="398" t="s">
        <v>25</v>
      </c>
      <c r="G208" s="397">
        <f t="shared" si="9"/>
        <v>0</v>
      </c>
      <c r="H208" s="395" t="s">
        <v>25</v>
      </c>
      <c r="J208" s="137">
        <f t="shared" si="10"/>
        <v>0</v>
      </c>
    </row>
    <row r="209" spans="1:10" ht="26.45" customHeight="1">
      <c r="A209" s="1658" t="s">
        <v>33</v>
      </c>
      <c r="B209" s="1659"/>
      <c r="C209" s="1660"/>
      <c r="D209" s="41">
        <v>458326</v>
      </c>
      <c r="E209" s="41">
        <v>458326</v>
      </c>
      <c r="F209" s="398" t="s">
        <v>25</v>
      </c>
      <c r="G209" s="397">
        <f t="shared" si="9"/>
        <v>0</v>
      </c>
      <c r="H209" s="395" t="s">
        <v>25</v>
      </c>
      <c r="J209" s="137">
        <f t="shared" si="10"/>
        <v>0</v>
      </c>
    </row>
    <row r="210" spans="1:10" ht="26.45" customHeight="1">
      <c r="A210" s="1658" t="s">
        <v>36</v>
      </c>
      <c r="B210" s="1659"/>
      <c r="C210" s="1660"/>
      <c r="D210" s="41">
        <v>6182480</v>
      </c>
      <c r="E210" s="41">
        <v>1878000</v>
      </c>
      <c r="F210" s="398" t="s">
        <v>570</v>
      </c>
      <c r="G210" s="397">
        <f t="shared" si="9"/>
        <v>-4304480</v>
      </c>
      <c r="H210" s="395" t="s">
        <v>264</v>
      </c>
      <c r="J210" s="137">
        <f t="shared" si="10"/>
        <v>-4304480</v>
      </c>
    </row>
    <row r="211" spans="1:10" ht="26.45" customHeight="1">
      <c r="A211" s="1658" t="s">
        <v>42</v>
      </c>
      <c r="B211" s="1659"/>
      <c r="C211" s="1660"/>
      <c r="D211" s="41">
        <v>16638150</v>
      </c>
      <c r="E211" s="41">
        <v>16638150</v>
      </c>
      <c r="F211" s="398"/>
      <c r="G211" s="397">
        <f t="shared" si="9"/>
        <v>0</v>
      </c>
      <c r="H211" s="395" t="s">
        <v>90</v>
      </c>
      <c r="J211" s="137">
        <f t="shared" si="10"/>
        <v>0</v>
      </c>
    </row>
    <row r="212" spans="1:10" ht="26.45" customHeight="1">
      <c r="A212" s="1658" t="s">
        <v>158</v>
      </c>
      <c r="B212" s="1659"/>
      <c r="C212" s="1660"/>
      <c r="D212" s="41">
        <v>1207840</v>
      </c>
      <c r="E212" s="41">
        <v>1207840</v>
      </c>
      <c r="F212" s="398" t="s">
        <v>25</v>
      </c>
      <c r="G212" s="397">
        <f t="shared" si="9"/>
        <v>0</v>
      </c>
      <c r="H212" s="395" t="s">
        <v>25</v>
      </c>
      <c r="J212" s="137">
        <f t="shared" si="10"/>
        <v>0</v>
      </c>
    </row>
    <row r="213" spans="1:10" ht="26.45" customHeight="1">
      <c r="A213" s="1658" t="s">
        <v>30</v>
      </c>
      <c r="B213" s="1659"/>
      <c r="C213" s="1660"/>
      <c r="D213" s="41">
        <v>1581220</v>
      </c>
      <c r="E213" s="41">
        <v>1581220</v>
      </c>
      <c r="F213" s="398" t="s">
        <v>25</v>
      </c>
      <c r="G213" s="397">
        <f t="shared" si="9"/>
        <v>0</v>
      </c>
      <c r="H213" s="533" t="s">
        <v>25</v>
      </c>
      <c r="J213" s="137">
        <f t="shared" si="10"/>
        <v>0</v>
      </c>
    </row>
    <row r="214" spans="1:10" ht="26.45" customHeight="1">
      <c r="A214" s="1658" t="s">
        <v>339</v>
      </c>
      <c r="B214" s="1659"/>
      <c r="C214" s="1660"/>
      <c r="D214" s="41">
        <v>2571460</v>
      </c>
      <c r="E214" s="41">
        <v>2918650</v>
      </c>
      <c r="F214" s="398" t="s">
        <v>584</v>
      </c>
      <c r="G214" s="397">
        <f t="shared" si="9"/>
        <v>347190</v>
      </c>
      <c r="H214" s="395" t="s">
        <v>650</v>
      </c>
      <c r="J214" s="137">
        <f t="shared" si="10"/>
        <v>347190</v>
      </c>
    </row>
    <row r="215" spans="1:10" ht="26.45" customHeight="1">
      <c r="A215" s="1658" t="s">
        <v>553</v>
      </c>
      <c r="B215" s="1659"/>
      <c r="C215" s="1660"/>
      <c r="D215" s="41">
        <v>1380000</v>
      </c>
      <c r="E215" s="41">
        <v>1261300</v>
      </c>
      <c r="F215" s="398" t="s">
        <v>570</v>
      </c>
      <c r="G215" s="397">
        <f t="shared" si="9"/>
        <v>-118700</v>
      </c>
      <c r="H215" s="395" t="s">
        <v>386</v>
      </c>
      <c r="J215" s="137">
        <f t="shared" si="10"/>
        <v>-118700</v>
      </c>
    </row>
    <row r="216" spans="1:10" ht="26.45" customHeight="1">
      <c r="A216" s="1664" t="s">
        <v>185</v>
      </c>
      <c r="B216" s="1665"/>
      <c r="C216" s="301" t="s">
        <v>587</v>
      </c>
      <c r="D216" s="41">
        <v>18235900</v>
      </c>
      <c r="E216" s="41">
        <v>17881210</v>
      </c>
      <c r="F216" s="398" t="s">
        <v>570</v>
      </c>
      <c r="G216" s="397">
        <f t="shared" si="9"/>
        <v>-354690</v>
      </c>
      <c r="H216" s="395" t="s">
        <v>369</v>
      </c>
      <c r="J216" s="137">
        <f t="shared" si="10"/>
        <v>-354690</v>
      </c>
    </row>
    <row r="217" spans="1:10" ht="26.45" customHeight="1">
      <c r="A217" s="1666"/>
      <c r="B217" s="1667"/>
      <c r="C217" s="301" t="s">
        <v>572</v>
      </c>
      <c r="D217" s="41">
        <v>17380380</v>
      </c>
      <c r="E217" s="41">
        <v>17036950</v>
      </c>
      <c r="F217" s="398" t="s">
        <v>570</v>
      </c>
      <c r="G217" s="397">
        <f t="shared" si="9"/>
        <v>-343430</v>
      </c>
      <c r="H217" s="395" t="s">
        <v>369</v>
      </c>
      <c r="J217" s="137">
        <f t="shared" si="10"/>
        <v>-343430</v>
      </c>
    </row>
    <row r="218" spans="1:10" ht="26.45" customHeight="1">
      <c r="A218" s="1666"/>
      <c r="B218" s="1667"/>
      <c r="C218" s="301" t="s">
        <v>515</v>
      </c>
      <c r="D218" s="41">
        <v>3512040</v>
      </c>
      <c r="E218" s="41">
        <v>3457710</v>
      </c>
      <c r="F218" s="398" t="s">
        <v>570</v>
      </c>
      <c r="G218" s="397">
        <f t="shared" si="9"/>
        <v>-54330</v>
      </c>
      <c r="H218" s="395" t="s">
        <v>369</v>
      </c>
      <c r="J218" s="137">
        <f t="shared" si="10"/>
        <v>-54330</v>
      </c>
    </row>
    <row r="219" spans="1:10" ht="26.45" customHeight="1">
      <c r="A219" s="1666"/>
      <c r="B219" s="1667"/>
      <c r="C219" s="301" t="s">
        <v>514</v>
      </c>
      <c r="D219" s="42">
        <v>-242080</v>
      </c>
      <c r="E219" s="41">
        <v>-247740</v>
      </c>
      <c r="F219" s="398" t="s">
        <v>570</v>
      </c>
      <c r="G219" s="397">
        <f t="shared" si="9"/>
        <v>-5660</v>
      </c>
      <c r="H219" s="395" t="s">
        <v>369</v>
      </c>
      <c r="J219" s="137">
        <f t="shared" si="10"/>
        <v>-5660</v>
      </c>
    </row>
    <row r="220" spans="1:10" ht="26.45" customHeight="1">
      <c r="A220" s="1668"/>
      <c r="B220" s="1669"/>
      <c r="C220" s="301" t="s">
        <v>179</v>
      </c>
      <c r="D220" s="41">
        <f>SUM(D216:D218)+D219</f>
        <v>38886240</v>
      </c>
      <c r="E220" s="41">
        <f>SUM(E216:E218)+E219</f>
        <v>38128130</v>
      </c>
      <c r="F220" s="398" t="s">
        <v>570</v>
      </c>
      <c r="G220" s="397">
        <f t="shared" ref="G220:G226" si="11">J220</f>
        <v>-758110</v>
      </c>
      <c r="H220" s="395" t="s">
        <v>25</v>
      </c>
      <c r="J220" s="137">
        <f t="shared" si="10"/>
        <v>-758110</v>
      </c>
    </row>
    <row r="221" spans="1:10" ht="26.45" customHeight="1">
      <c r="A221" s="1664" t="s">
        <v>178</v>
      </c>
      <c r="B221" s="1665"/>
      <c r="C221" s="301" t="s">
        <v>513</v>
      </c>
      <c r="D221" s="41">
        <v>37598000</v>
      </c>
      <c r="E221" s="41">
        <v>43900260</v>
      </c>
      <c r="F221" s="398" t="s">
        <v>584</v>
      </c>
      <c r="G221" s="397">
        <f t="shared" si="11"/>
        <v>6302260</v>
      </c>
      <c r="H221" s="395" t="s">
        <v>369</v>
      </c>
      <c r="J221" s="137">
        <f t="shared" si="10"/>
        <v>6302260</v>
      </c>
    </row>
    <row r="222" spans="1:10" ht="26.45" customHeight="1">
      <c r="A222" s="1666"/>
      <c r="B222" s="1667"/>
      <c r="C222" s="301" t="s">
        <v>511</v>
      </c>
      <c r="D222" s="41">
        <v>865260</v>
      </c>
      <c r="E222" s="41">
        <v>854820</v>
      </c>
      <c r="F222" s="398" t="s">
        <v>570</v>
      </c>
      <c r="G222" s="397">
        <f t="shared" si="11"/>
        <v>-10440</v>
      </c>
      <c r="H222" s="395" t="s">
        <v>369</v>
      </c>
      <c r="J222" s="137">
        <f t="shared" si="10"/>
        <v>-10440</v>
      </c>
    </row>
    <row r="223" spans="1:10" ht="26.45" customHeight="1">
      <c r="A223" s="1666"/>
      <c r="B223" s="1667"/>
      <c r="C223" s="301" t="s">
        <v>29</v>
      </c>
      <c r="D223" s="41">
        <v>2712200</v>
      </c>
      <c r="E223" s="41">
        <v>2752300</v>
      </c>
      <c r="F223" s="398" t="s">
        <v>584</v>
      </c>
      <c r="G223" s="397">
        <f t="shared" si="11"/>
        <v>40100</v>
      </c>
      <c r="H223" s="395" t="s">
        <v>369</v>
      </c>
      <c r="J223" s="137">
        <f t="shared" si="10"/>
        <v>40100</v>
      </c>
    </row>
    <row r="224" spans="1:10" ht="26.45" customHeight="1">
      <c r="A224" s="1666"/>
      <c r="B224" s="1667"/>
      <c r="C224" s="301" t="s">
        <v>45</v>
      </c>
      <c r="D224" s="41">
        <v>14623270</v>
      </c>
      <c r="E224" s="41">
        <v>16225500</v>
      </c>
      <c r="F224" s="398" t="s">
        <v>584</v>
      </c>
      <c r="G224" s="397">
        <f t="shared" si="11"/>
        <v>1602230</v>
      </c>
      <c r="H224" s="1680" t="s">
        <v>129</v>
      </c>
      <c r="J224" s="137">
        <f t="shared" si="10"/>
        <v>1602230</v>
      </c>
    </row>
    <row r="225" spans="1:10" ht="26.45" customHeight="1">
      <c r="A225" s="1666"/>
      <c r="B225" s="1667"/>
      <c r="C225" s="156" t="s">
        <v>430</v>
      </c>
      <c r="D225" s="41">
        <v>455750</v>
      </c>
      <c r="E225" s="41">
        <v>517060</v>
      </c>
      <c r="F225" s="398" t="s">
        <v>584</v>
      </c>
      <c r="G225" s="397">
        <f t="shared" si="11"/>
        <v>61310</v>
      </c>
      <c r="H225" s="1681"/>
      <c r="J225" s="137">
        <f t="shared" si="10"/>
        <v>61310</v>
      </c>
    </row>
    <row r="226" spans="1:10" ht="26.45" customHeight="1">
      <c r="A226" s="1666"/>
      <c r="B226" s="1667"/>
      <c r="C226" s="301" t="s">
        <v>487</v>
      </c>
      <c r="D226" s="41">
        <v>499570</v>
      </c>
      <c r="E226" s="41">
        <v>499570</v>
      </c>
      <c r="F226" s="398"/>
      <c r="G226" s="397">
        <f t="shared" si="11"/>
        <v>0</v>
      </c>
      <c r="H226" s="1681"/>
      <c r="J226" s="137">
        <f t="shared" si="10"/>
        <v>0</v>
      </c>
    </row>
    <row r="227" spans="1:10" ht="26.45" customHeight="1">
      <c r="A227" s="1666"/>
      <c r="B227" s="1667"/>
      <c r="C227" s="301" t="s">
        <v>184</v>
      </c>
      <c r="D227" s="41">
        <v>360000</v>
      </c>
      <c r="E227" s="41">
        <v>360000</v>
      </c>
      <c r="F227" s="398" t="s">
        <v>25</v>
      </c>
      <c r="G227" s="397">
        <v>0</v>
      </c>
      <c r="H227" s="1682"/>
      <c r="J227" s="137">
        <f t="shared" si="10"/>
        <v>0</v>
      </c>
    </row>
    <row r="228" spans="1:10" ht="26.45" customHeight="1">
      <c r="A228" s="1666"/>
      <c r="B228" s="1667"/>
      <c r="C228" s="301" t="s">
        <v>148</v>
      </c>
      <c r="D228" s="41">
        <v>3512500</v>
      </c>
      <c r="E228" s="41">
        <v>3510000</v>
      </c>
      <c r="F228" s="398" t="s">
        <v>570</v>
      </c>
      <c r="G228" s="397">
        <f>J228</f>
        <v>-2500</v>
      </c>
      <c r="H228" s="395" t="s">
        <v>299</v>
      </c>
      <c r="J228" s="137">
        <f t="shared" si="10"/>
        <v>-2500</v>
      </c>
    </row>
    <row r="229" spans="1:10" ht="26.45" customHeight="1">
      <c r="A229" s="1666"/>
      <c r="B229" s="1667"/>
      <c r="C229" s="399" t="s">
        <v>179</v>
      </c>
      <c r="D229" s="400">
        <v>59311230</v>
      </c>
      <c r="E229" s="400">
        <v>67242880</v>
      </c>
      <c r="F229" s="401" t="s">
        <v>584</v>
      </c>
      <c r="G229" s="397">
        <f>J229</f>
        <v>7931650</v>
      </c>
      <c r="H229" s="403" t="s">
        <v>25</v>
      </c>
      <c r="J229" s="137">
        <f t="shared" si="10"/>
        <v>7931650</v>
      </c>
    </row>
    <row r="230" spans="1:10" ht="26.45" customHeight="1">
      <c r="A230" s="1656" t="s">
        <v>416</v>
      </c>
      <c r="B230" s="1657"/>
      <c r="C230" s="1657"/>
      <c r="D230" s="405">
        <f>SUM(D204:D215)+D220+D229</f>
        <v>216207343</v>
      </c>
      <c r="E230" s="405">
        <f>SUM(E204:E215)+E220+E229</f>
        <v>219023213</v>
      </c>
      <c r="F230" s="406" t="s">
        <v>584</v>
      </c>
      <c r="G230" s="407">
        <v>2815870</v>
      </c>
      <c r="H230" s="404"/>
      <c r="J230" s="137">
        <f>SUM(J204:J229)</f>
        <v>10050720</v>
      </c>
    </row>
    <row r="232" spans="1:10" ht="28.9" customHeight="1"/>
    <row r="233" spans="1:10" ht="46.9" customHeight="1">
      <c r="A233" s="1583" t="s">
        <v>308</v>
      </c>
      <c r="B233" s="1583"/>
      <c r="C233" s="1583"/>
      <c r="D233" s="1583"/>
      <c r="E233" s="1583"/>
      <c r="F233" s="1583"/>
      <c r="G233" s="1583"/>
      <c r="H233" s="1583"/>
    </row>
    <row r="234" spans="1:10" ht="19.5">
      <c r="A234" s="35" t="s">
        <v>368</v>
      </c>
    </row>
    <row r="235" spans="1:10" ht="25.5">
      <c r="A235" s="1675" t="s">
        <v>507</v>
      </c>
      <c r="B235" s="1676"/>
      <c r="C235" s="1677"/>
      <c r="D235" s="39" t="s">
        <v>276</v>
      </c>
      <c r="E235" s="39" t="s">
        <v>363</v>
      </c>
      <c r="F235" s="1678" t="s">
        <v>465</v>
      </c>
      <c r="G235" s="1679"/>
      <c r="H235" s="40" t="s">
        <v>510</v>
      </c>
    </row>
    <row r="236" spans="1:10" ht="24.6" customHeight="1">
      <c r="A236" s="1658" t="s">
        <v>39</v>
      </c>
      <c r="B236" s="1659"/>
      <c r="C236" s="1660"/>
      <c r="D236" s="41">
        <v>31510760</v>
      </c>
      <c r="E236" s="41">
        <v>31643510</v>
      </c>
      <c r="F236" s="398" t="s">
        <v>584</v>
      </c>
      <c r="G236" s="397">
        <f>J236</f>
        <v>132750</v>
      </c>
      <c r="H236" s="395" t="s">
        <v>645</v>
      </c>
      <c r="J236" s="137">
        <f>SUM(E236-D236)</f>
        <v>132750</v>
      </c>
    </row>
    <row r="237" spans="1:10" ht="24.6" customHeight="1">
      <c r="A237" s="1658" t="s">
        <v>41</v>
      </c>
      <c r="B237" s="1659"/>
      <c r="C237" s="1660"/>
      <c r="D237" s="41">
        <v>26831020</v>
      </c>
      <c r="E237" s="41">
        <v>26921069</v>
      </c>
      <c r="F237" s="398" t="s">
        <v>584</v>
      </c>
      <c r="G237" s="397">
        <f t="shared" ref="G237:G251" si="12">J237</f>
        <v>90049</v>
      </c>
      <c r="H237" s="395" t="s">
        <v>216</v>
      </c>
      <c r="J237" s="137">
        <f t="shared" ref="J237:J258" si="13">SUM(E237-D237)</f>
        <v>90049</v>
      </c>
    </row>
    <row r="238" spans="1:10" ht="24.6" customHeight="1">
      <c r="A238" s="1658" t="s">
        <v>32</v>
      </c>
      <c r="B238" s="1659"/>
      <c r="C238" s="1660"/>
      <c r="D238" s="41">
        <v>26746427</v>
      </c>
      <c r="E238" s="41">
        <v>26739459</v>
      </c>
      <c r="F238" s="398" t="s">
        <v>570</v>
      </c>
      <c r="G238" s="397">
        <f t="shared" si="12"/>
        <v>-6968</v>
      </c>
      <c r="H238" s="395" t="s">
        <v>28</v>
      </c>
      <c r="J238" s="137">
        <f t="shared" si="13"/>
        <v>-6968</v>
      </c>
    </row>
    <row r="239" spans="1:10" ht="24.6" customHeight="1">
      <c r="A239" s="1658" t="s">
        <v>516</v>
      </c>
      <c r="B239" s="1659"/>
      <c r="C239" s="1660"/>
      <c r="D239" s="41">
        <v>642510</v>
      </c>
      <c r="E239" s="41">
        <v>642510</v>
      </c>
      <c r="F239" s="398" t="s">
        <v>25</v>
      </c>
      <c r="G239" s="397">
        <f t="shared" si="12"/>
        <v>0</v>
      </c>
      <c r="H239" s="395" t="s">
        <v>25</v>
      </c>
      <c r="J239" s="137">
        <f t="shared" si="13"/>
        <v>0</v>
      </c>
    </row>
    <row r="240" spans="1:10" ht="24.6" customHeight="1">
      <c r="A240" s="1658" t="s">
        <v>37</v>
      </c>
      <c r="B240" s="1659"/>
      <c r="C240" s="1660"/>
      <c r="D240" s="41">
        <v>1978000</v>
      </c>
      <c r="E240" s="41">
        <v>1978000</v>
      </c>
      <c r="F240" s="398" t="s">
        <v>25</v>
      </c>
      <c r="G240" s="397">
        <f t="shared" si="12"/>
        <v>0</v>
      </c>
      <c r="H240" s="395" t="s">
        <v>25</v>
      </c>
      <c r="J240" s="137">
        <f t="shared" si="13"/>
        <v>0</v>
      </c>
    </row>
    <row r="241" spans="1:10" ht="24.6" customHeight="1">
      <c r="A241" s="1658" t="s">
        <v>33</v>
      </c>
      <c r="B241" s="1659"/>
      <c r="C241" s="1660"/>
      <c r="D241" s="41">
        <v>458326</v>
      </c>
      <c r="E241" s="41">
        <v>458326</v>
      </c>
      <c r="F241" s="398" t="s">
        <v>25</v>
      </c>
      <c r="G241" s="397">
        <f t="shared" si="12"/>
        <v>0</v>
      </c>
      <c r="H241" s="395" t="s">
        <v>25</v>
      </c>
      <c r="J241" s="137">
        <f t="shared" si="13"/>
        <v>0</v>
      </c>
    </row>
    <row r="242" spans="1:10" ht="24.6" customHeight="1">
      <c r="A242" s="1658" t="s">
        <v>36</v>
      </c>
      <c r="B242" s="1659"/>
      <c r="C242" s="1660"/>
      <c r="D242" s="41">
        <v>1878000</v>
      </c>
      <c r="E242" s="41">
        <v>1223280</v>
      </c>
      <c r="F242" s="398" t="s">
        <v>570</v>
      </c>
      <c r="G242" s="397">
        <f t="shared" si="12"/>
        <v>-654720</v>
      </c>
      <c r="H242" s="395" t="s">
        <v>264</v>
      </c>
      <c r="J242" s="137">
        <f t="shared" si="13"/>
        <v>-654720</v>
      </c>
    </row>
    <row r="243" spans="1:10" ht="24.6" customHeight="1">
      <c r="A243" s="1658" t="s">
        <v>42</v>
      </c>
      <c r="B243" s="1659"/>
      <c r="C243" s="1660"/>
      <c r="D243" s="41">
        <v>16638150</v>
      </c>
      <c r="E243" s="41">
        <v>16638150</v>
      </c>
      <c r="F243" s="398"/>
      <c r="G243" s="397">
        <f t="shared" si="12"/>
        <v>0</v>
      </c>
      <c r="H243" s="395" t="s">
        <v>25</v>
      </c>
      <c r="J243" s="137">
        <f t="shared" si="13"/>
        <v>0</v>
      </c>
    </row>
    <row r="244" spans="1:10" ht="24.6" customHeight="1">
      <c r="A244" s="1658" t="s">
        <v>158</v>
      </c>
      <c r="B244" s="1659"/>
      <c r="C244" s="1660"/>
      <c r="D244" s="41">
        <v>1207840</v>
      </c>
      <c r="E244" s="41">
        <v>1207840</v>
      </c>
      <c r="F244" s="398" t="s">
        <v>25</v>
      </c>
      <c r="G244" s="397">
        <f t="shared" si="12"/>
        <v>0</v>
      </c>
      <c r="H244" s="395" t="s">
        <v>25</v>
      </c>
      <c r="J244" s="137">
        <f t="shared" si="13"/>
        <v>0</v>
      </c>
    </row>
    <row r="245" spans="1:10" ht="24.6" customHeight="1">
      <c r="A245" s="1658" t="s">
        <v>30</v>
      </c>
      <c r="B245" s="1659"/>
      <c r="C245" s="1660"/>
      <c r="D245" s="41">
        <v>1581220</v>
      </c>
      <c r="E245" s="41">
        <v>1581220</v>
      </c>
      <c r="F245" s="398" t="s">
        <v>25</v>
      </c>
      <c r="G245" s="397">
        <f t="shared" si="12"/>
        <v>0</v>
      </c>
      <c r="H245" s="533" t="s">
        <v>25</v>
      </c>
      <c r="J245" s="137">
        <f t="shared" si="13"/>
        <v>0</v>
      </c>
    </row>
    <row r="246" spans="1:10" ht="24.6" customHeight="1">
      <c r="A246" s="1658" t="s">
        <v>339</v>
      </c>
      <c r="B246" s="1659"/>
      <c r="C246" s="1660"/>
      <c r="D246" s="41">
        <v>2918650</v>
      </c>
      <c r="E246" s="41">
        <v>2616480</v>
      </c>
      <c r="F246" s="398" t="s">
        <v>570</v>
      </c>
      <c r="G246" s="397">
        <f t="shared" si="12"/>
        <v>-302170</v>
      </c>
      <c r="H246" s="395" t="s">
        <v>650</v>
      </c>
      <c r="J246" s="137">
        <f t="shared" si="13"/>
        <v>-302170</v>
      </c>
    </row>
    <row r="247" spans="1:10" ht="24.6" customHeight="1">
      <c r="A247" s="1658" t="s">
        <v>553</v>
      </c>
      <c r="B247" s="1659"/>
      <c r="C247" s="1660"/>
      <c r="D247" s="41">
        <v>1261300</v>
      </c>
      <c r="E247" s="41">
        <v>1276000</v>
      </c>
      <c r="F247" s="398" t="s">
        <v>584</v>
      </c>
      <c r="G247" s="397">
        <f t="shared" si="12"/>
        <v>14700</v>
      </c>
      <c r="H247" s="395" t="s">
        <v>656</v>
      </c>
      <c r="J247" s="137">
        <f t="shared" si="13"/>
        <v>14700</v>
      </c>
    </row>
    <row r="248" spans="1:10" ht="24.6" customHeight="1">
      <c r="A248" s="1664" t="s">
        <v>185</v>
      </c>
      <c r="B248" s="1665"/>
      <c r="C248" s="301" t="s">
        <v>587</v>
      </c>
      <c r="D248" s="41">
        <v>17881210</v>
      </c>
      <c r="E248" s="41">
        <v>11374660</v>
      </c>
      <c r="F248" s="398" t="s">
        <v>570</v>
      </c>
      <c r="G248" s="397">
        <f t="shared" si="12"/>
        <v>-6506550</v>
      </c>
      <c r="H248" s="395" t="s">
        <v>369</v>
      </c>
      <c r="J248" s="137">
        <f t="shared" si="13"/>
        <v>-6506550</v>
      </c>
    </row>
    <row r="249" spans="1:10" ht="24.6" customHeight="1">
      <c r="A249" s="1666"/>
      <c r="B249" s="1667"/>
      <c r="C249" s="301" t="s">
        <v>572</v>
      </c>
      <c r="D249" s="41">
        <v>17036950</v>
      </c>
      <c r="E249" s="41">
        <v>10768500</v>
      </c>
      <c r="F249" s="398" t="s">
        <v>570</v>
      </c>
      <c r="G249" s="397">
        <f t="shared" si="12"/>
        <v>-6268450</v>
      </c>
      <c r="H249" s="395" t="s">
        <v>369</v>
      </c>
      <c r="J249" s="137">
        <f t="shared" si="13"/>
        <v>-6268450</v>
      </c>
    </row>
    <row r="250" spans="1:10" ht="24.6" customHeight="1">
      <c r="A250" s="1666"/>
      <c r="B250" s="1667"/>
      <c r="C250" s="301" t="s">
        <v>515</v>
      </c>
      <c r="D250" s="41">
        <v>3457710</v>
      </c>
      <c r="E250" s="41">
        <v>2309000</v>
      </c>
      <c r="F250" s="398" t="s">
        <v>570</v>
      </c>
      <c r="G250" s="397">
        <f t="shared" si="12"/>
        <v>-1148710</v>
      </c>
      <c r="H250" s="395" t="s">
        <v>369</v>
      </c>
      <c r="J250" s="137">
        <f t="shared" si="13"/>
        <v>-1148710</v>
      </c>
    </row>
    <row r="251" spans="1:10" ht="24.6" customHeight="1">
      <c r="A251" s="1666"/>
      <c r="B251" s="1667"/>
      <c r="C251" s="301" t="s">
        <v>514</v>
      </c>
      <c r="D251" s="42">
        <v>-247740</v>
      </c>
      <c r="E251" s="41">
        <v>-247740</v>
      </c>
      <c r="F251" s="398" t="s">
        <v>25</v>
      </c>
      <c r="G251" s="397">
        <f t="shared" si="12"/>
        <v>0</v>
      </c>
      <c r="H251" s="395" t="s">
        <v>369</v>
      </c>
      <c r="J251" s="137">
        <f t="shared" si="13"/>
        <v>0</v>
      </c>
    </row>
    <row r="252" spans="1:10" ht="24.6" customHeight="1">
      <c r="A252" s="1668"/>
      <c r="B252" s="1669"/>
      <c r="C252" s="301" t="s">
        <v>179</v>
      </c>
      <c r="D252" s="41">
        <f>SUM(D248:D250)+D251</f>
        <v>38128130</v>
      </c>
      <c r="E252" s="41">
        <f>SUM(E248:E250)+E251</f>
        <v>24204420</v>
      </c>
      <c r="F252" s="398" t="s">
        <v>570</v>
      </c>
      <c r="G252" s="397">
        <f t="shared" ref="G252:G259" si="14">J252</f>
        <v>-13923710</v>
      </c>
      <c r="H252" s="583" t="s">
        <v>108</v>
      </c>
      <c r="J252" s="137">
        <f t="shared" si="13"/>
        <v>-13923710</v>
      </c>
    </row>
    <row r="253" spans="1:10" ht="24.6" customHeight="1">
      <c r="A253" s="1664" t="s">
        <v>178</v>
      </c>
      <c r="B253" s="1665"/>
      <c r="C253" s="301" t="s">
        <v>513</v>
      </c>
      <c r="D253" s="41">
        <v>43900260</v>
      </c>
      <c r="E253" s="41">
        <v>65194880</v>
      </c>
      <c r="F253" s="398" t="s">
        <v>584</v>
      </c>
      <c r="G253" s="397">
        <f t="shared" si="14"/>
        <v>21294620</v>
      </c>
      <c r="H253" s="395" t="s">
        <v>369</v>
      </c>
      <c r="J253" s="137">
        <f t="shared" si="13"/>
        <v>21294620</v>
      </c>
    </row>
    <row r="254" spans="1:10" ht="24.6" customHeight="1">
      <c r="A254" s="1666"/>
      <c r="B254" s="1667"/>
      <c r="C254" s="301" t="s">
        <v>511</v>
      </c>
      <c r="D254" s="41">
        <v>2231450</v>
      </c>
      <c r="E254" s="41">
        <v>2729790</v>
      </c>
      <c r="F254" s="398" t="s">
        <v>584</v>
      </c>
      <c r="G254" s="397">
        <f t="shared" si="14"/>
        <v>498340</v>
      </c>
      <c r="H254" s="395" t="s">
        <v>369</v>
      </c>
      <c r="J254" s="137">
        <f t="shared" si="13"/>
        <v>498340</v>
      </c>
    </row>
    <row r="255" spans="1:10" ht="24.6" customHeight="1">
      <c r="A255" s="1666"/>
      <c r="B255" s="1667"/>
      <c r="C255" s="301" t="s">
        <v>29</v>
      </c>
      <c r="D255" s="41">
        <v>2752300</v>
      </c>
      <c r="E255" s="41">
        <v>2663800</v>
      </c>
      <c r="F255" s="398" t="s">
        <v>570</v>
      </c>
      <c r="G255" s="397">
        <f t="shared" si="14"/>
        <v>-88500</v>
      </c>
      <c r="H255" s="395" t="s">
        <v>369</v>
      </c>
      <c r="J255" s="137">
        <f t="shared" si="13"/>
        <v>-88500</v>
      </c>
    </row>
    <row r="256" spans="1:10" ht="24.6" customHeight="1">
      <c r="A256" s="1666"/>
      <c r="B256" s="1667"/>
      <c r="C256" s="301" t="s">
        <v>45</v>
      </c>
      <c r="D256" s="41">
        <v>14848870</v>
      </c>
      <c r="E256" s="41">
        <v>22452130</v>
      </c>
      <c r="F256" s="398" t="s">
        <v>584</v>
      </c>
      <c r="G256" s="397">
        <f t="shared" si="14"/>
        <v>7603260</v>
      </c>
      <c r="H256" s="582" t="s">
        <v>25</v>
      </c>
      <c r="J256" s="137">
        <f t="shared" si="13"/>
        <v>7603260</v>
      </c>
    </row>
    <row r="257" spans="1:10" ht="24.6" customHeight="1">
      <c r="A257" s="1666"/>
      <c r="B257" s="1667"/>
      <c r="C257" s="301" t="s">
        <v>148</v>
      </c>
      <c r="D257" s="41">
        <v>3510000</v>
      </c>
      <c r="E257" s="41">
        <v>3507500</v>
      </c>
      <c r="F257" s="398" t="s">
        <v>570</v>
      </c>
      <c r="G257" s="397">
        <f t="shared" si="14"/>
        <v>-2500</v>
      </c>
      <c r="H257" s="395" t="s">
        <v>299</v>
      </c>
      <c r="J257" s="137">
        <f t="shared" si="13"/>
        <v>-2500</v>
      </c>
    </row>
    <row r="258" spans="1:10" ht="24.6" customHeight="1">
      <c r="A258" s="1666"/>
      <c r="B258" s="1667"/>
      <c r="C258" s="399" t="s">
        <v>179</v>
      </c>
      <c r="D258" s="400">
        <f>SUM(D253:D257)</f>
        <v>67242880</v>
      </c>
      <c r="E258" s="400">
        <f>SUM(E253:E257)</f>
        <v>96548100</v>
      </c>
      <c r="F258" s="401" t="s">
        <v>584</v>
      </c>
      <c r="G258" s="397">
        <f t="shared" si="14"/>
        <v>29305220</v>
      </c>
      <c r="H258" s="403" t="s">
        <v>25</v>
      </c>
      <c r="J258" s="137">
        <f t="shared" si="13"/>
        <v>29305220</v>
      </c>
    </row>
    <row r="259" spans="1:10" ht="24.6" customHeight="1">
      <c r="A259" s="1656" t="s">
        <v>416</v>
      </c>
      <c r="B259" s="1657"/>
      <c r="C259" s="1657"/>
      <c r="D259" s="405">
        <f>SUM(D236:D247)+D252+D258</f>
        <v>219023213</v>
      </c>
      <c r="E259" s="405">
        <f>SUM(E236:E247)+E252+E258</f>
        <v>233678364</v>
      </c>
      <c r="F259" s="406" t="s">
        <v>584</v>
      </c>
      <c r="G259" s="407">
        <f t="shared" si="14"/>
        <v>14655151</v>
      </c>
      <c r="H259" s="404"/>
      <c r="J259" s="137">
        <f>SUM(J236:J247)+J252+J258</f>
        <v>14655151</v>
      </c>
    </row>
    <row r="261" spans="1:10" ht="58.15" customHeight="1">
      <c r="A261" s="1583" t="s">
        <v>308</v>
      </c>
      <c r="B261" s="1583"/>
      <c r="C261" s="1583"/>
      <c r="D261" s="1583"/>
      <c r="E261" s="1583"/>
      <c r="F261" s="1583"/>
      <c r="G261" s="1583"/>
      <c r="H261" s="1583"/>
    </row>
    <row r="262" spans="1:10" ht="22.15" customHeight="1">
      <c r="A262" s="35" t="s">
        <v>283</v>
      </c>
    </row>
    <row r="263" spans="1:10" ht="31.15" customHeight="1">
      <c r="A263" s="1675" t="s">
        <v>507</v>
      </c>
      <c r="B263" s="1676"/>
      <c r="C263" s="1677"/>
      <c r="D263" s="39" t="s">
        <v>319</v>
      </c>
      <c r="E263" s="39" t="s">
        <v>334</v>
      </c>
      <c r="F263" s="1678" t="s">
        <v>465</v>
      </c>
      <c r="G263" s="1679"/>
      <c r="H263" s="40" t="s">
        <v>510</v>
      </c>
    </row>
    <row r="264" spans="1:10" ht="29.45" customHeight="1">
      <c r="A264" s="1658" t="s">
        <v>39</v>
      </c>
      <c r="B264" s="1659"/>
      <c r="C264" s="1660"/>
      <c r="D264" s="41">
        <v>31643510</v>
      </c>
      <c r="E264" s="41">
        <v>31737570</v>
      </c>
      <c r="F264" s="398" t="s">
        <v>584</v>
      </c>
      <c r="G264" s="397">
        <f>J264</f>
        <v>94060</v>
      </c>
      <c r="H264" s="395" t="s">
        <v>667</v>
      </c>
      <c r="J264" s="137">
        <f>SUM(E264-D264)</f>
        <v>94060</v>
      </c>
    </row>
    <row r="265" spans="1:10" ht="29.45" customHeight="1">
      <c r="A265" s="1658" t="s">
        <v>41</v>
      </c>
      <c r="B265" s="1659"/>
      <c r="C265" s="1660"/>
      <c r="D265" s="41">
        <v>26921069</v>
      </c>
      <c r="E265" s="41">
        <v>26705440</v>
      </c>
      <c r="F265" s="398" t="s">
        <v>570</v>
      </c>
      <c r="G265" s="397">
        <f t="shared" ref="G265:G279" si="15">J265</f>
        <v>-215629</v>
      </c>
      <c r="H265" s="395" t="s">
        <v>204</v>
      </c>
      <c r="J265" s="137">
        <f t="shared" ref="J265:J286" si="16">SUM(E265-D265)</f>
        <v>-215629</v>
      </c>
    </row>
    <row r="266" spans="1:10" ht="29.45" customHeight="1">
      <c r="A266" s="1658" t="s">
        <v>32</v>
      </c>
      <c r="B266" s="1659"/>
      <c r="C266" s="1660"/>
      <c r="D266" s="41">
        <v>26739459</v>
      </c>
      <c r="E266" s="41">
        <v>26739459</v>
      </c>
      <c r="F266" s="398" t="s">
        <v>25</v>
      </c>
      <c r="G266" s="397">
        <f t="shared" si="15"/>
        <v>0</v>
      </c>
      <c r="H266" s="395" t="s">
        <v>25</v>
      </c>
      <c r="J266" s="137">
        <f t="shared" si="16"/>
        <v>0</v>
      </c>
    </row>
    <row r="267" spans="1:10" ht="29.45" customHeight="1">
      <c r="A267" s="1658" t="s">
        <v>516</v>
      </c>
      <c r="B267" s="1659"/>
      <c r="C267" s="1660"/>
      <c r="D267" s="41">
        <v>642510</v>
      </c>
      <c r="E267" s="41">
        <v>642510</v>
      </c>
      <c r="F267" s="398" t="s">
        <v>25</v>
      </c>
      <c r="G267" s="397">
        <f t="shared" si="15"/>
        <v>0</v>
      </c>
      <c r="H267" s="395" t="s">
        <v>25</v>
      </c>
      <c r="J267" s="137">
        <f t="shared" si="16"/>
        <v>0</v>
      </c>
    </row>
    <row r="268" spans="1:10" ht="29.45" customHeight="1">
      <c r="A268" s="1658" t="s">
        <v>37</v>
      </c>
      <c r="B268" s="1659"/>
      <c r="C268" s="1660"/>
      <c r="D268" s="41">
        <v>1978000</v>
      </c>
      <c r="E268" s="41">
        <v>2479400</v>
      </c>
      <c r="F268" s="398" t="s">
        <v>584</v>
      </c>
      <c r="G268" s="397">
        <f t="shared" si="15"/>
        <v>501400</v>
      </c>
      <c r="H268" s="395" t="s">
        <v>663</v>
      </c>
      <c r="J268" s="137">
        <f t="shared" si="16"/>
        <v>501400</v>
      </c>
    </row>
    <row r="269" spans="1:10" ht="29.45" customHeight="1">
      <c r="A269" s="1658" t="s">
        <v>33</v>
      </c>
      <c r="B269" s="1659"/>
      <c r="C269" s="1660"/>
      <c r="D269" s="41">
        <v>458326</v>
      </c>
      <c r="E269" s="41">
        <v>458326</v>
      </c>
      <c r="F269" s="398" t="s">
        <v>25</v>
      </c>
      <c r="G269" s="397">
        <f t="shared" si="15"/>
        <v>0</v>
      </c>
      <c r="H269" s="395" t="s">
        <v>25</v>
      </c>
      <c r="J269" s="137">
        <f t="shared" si="16"/>
        <v>0</v>
      </c>
    </row>
    <row r="270" spans="1:10" ht="29.45" customHeight="1">
      <c r="A270" s="1658" t="s">
        <v>36</v>
      </c>
      <c r="B270" s="1659"/>
      <c r="C270" s="1660"/>
      <c r="D270" s="41">
        <v>1223280</v>
      </c>
      <c r="E270" s="41">
        <v>1568390</v>
      </c>
      <c r="F270" s="398" t="s">
        <v>584</v>
      </c>
      <c r="G270" s="397">
        <f t="shared" si="15"/>
        <v>345110</v>
      </c>
      <c r="H270" s="395" t="s">
        <v>193</v>
      </c>
      <c r="J270" s="137">
        <f t="shared" si="16"/>
        <v>345110</v>
      </c>
    </row>
    <row r="271" spans="1:10" ht="29.45" customHeight="1">
      <c r="A271" s="1658" t="s">
        <v>42</v>
      </c>
      <c r="B271" s="1659"/>
      <c r="C271" s="1660"/>
      <c r="D271" s="41">
        <v>16638150</v>
      </c>
      <c r="E271" s="41">
        <v>16638150</v>
      </c>
      <c r="F271" s="398"/>
      <c r="G271" s="397">
        <f t="shared" si="15"/>
        <v>0</v>
      </c>
      <c r="H271" s="395" t="s">
        <v>25</v>
      </c>
      <c r="J271" s="137">
        <f t="shared" si="16"/>
        <v>0</v>
      </c>
    </row>
    <row r="272" spans="1:10" ht="29.45" customHeight="1">
      <c r="A272" s="1658" t="s">
        <v>158</v>
      </c>
      <c r="B272" s="1659"/>
      <c r="C272" s="1660"/>
      <c r="D272" s="41">
        <v>1207840</v>
      </c>
      <c r="E272" s="41">
        <v>1207840</v>
      </c>
      <c r="F272" s="398" t="s">
        <v>25</v>
      </c>
      <c r="G272" s="397">
        <f t="shared" si="15"/>
        <v>0</v>
      </c>
      <c r="H272" s="395" t="s">
        <v>25</v>
      </c>
      <c r="J272" s="137">
        <f t="shared" si="16"/>
        <v>0</v>
      </c>
    </row>
    <row r="273" spans="1:10" ht="29.45" customHeight="1">
      <c r="A273" s="1658" t="s">
        <v>30</v>
      </c>
      <c r="B273" s="1659"/>
      <c r="C273" s="1660"/>
      <c r="D273" s="41">
        <v>1581220</v>
      </c>
      <c r="E273" s="41">
        <v>1581220</v>
      </c>
      <c r="F273" s="398" t="s">
        <v>25</v>
      </c>
      <c r="G273" s="397">
        <f t="shared" si="15"/>
        <v>0</v>
      </c>
      <c r="H273" s="533" t="s">
        <v>25</v>
      </c>
      <c r="J273" s="137">
        <f t="shared" si="16"/>
        <v>0</v>
      </c>
    </row>
    <row r="274" spans="1:10" ht="29.45" customHeight="1">
      <c r="A274" s="1658" t="s">
        <v>339</v>
      </c>
      <c r="B274" s="1659"/>
      <c r="C274" s="1660"/>
      <c r="D274" s="41">
        <v>2616480</v>
      </c>
      <c r="E274" s="41">
        <v>2296670</v>
      </c>
      <c r="F274" s="398" t="s">
        <v>570</v>
      </c>
      <c r="G274" s="397">
        <f t="shared" si="15"/>
        <v>-319810</v>
      </c>
      <c r="H274" s="395" t="s">
        <v>650</v>
      </c>
      <c r="J274" s="137">
        <f t="shared" si="16"/>
        <v>-319810</v>
      </c>
    </row>
    <row r="275" spans="1:10" ht="29.45" customHeight="1">
      <c r="A275" s="1658" t="s">
        <v>553</v>
      </c>
      <c r="B275" s="1659"/>
      <c r="C275" s="1660"/>
      <c r="D275" s="41">
        <v>1276000</v>
      </c>
      <c r="E275" s="41">
        <v>1388200</v>
      </c>
      <c r="F275" s="398" t="s">
        <v>584</v>
      </c>
      <c r="G275" s="397">
        <f t="shared" si="15"/>
        <v>112200</v>
      </c>
      <c r="H275" s="395" t="s">
        <v>205</v>
      </c>
      <c r="J275" s="137">
        <f t="shared" si="16"/>
        <v>112200</v>
      </c>
    </row>
    <row r="276" spans="1:10" ht="29.45" customHeight="1">
      <c r="A276" s="1664" t="s">
        <v>185</v>
      </c>
      <c r="B276" s="1665"/>
      <c r="C276" s="301" t="s">
        <v>587</v>
      </c>
      <c r="D276" s="41">
        <v>11374660</v>
      </c>
      <c r="E276" s="41">
        <v>14354470</v>
      </c>
      <c r="F276" s="398" t="s">
        <v>584</v>
      </c>
      <c r="G276" s="397">
        <f t="shared" si="15"/>
        <v>2979810</v>
      </c>
      <c r="H276" s="395" t="s">
        <v>369</v>
      </c>
      <c r="J276" s="137">
        <f t="shared" si="16"/>
        <v>2979810</v>
      </c>
    </row>
    <row r="277" spans="1:10" ht="29.45" customHeight="1">
      <c r="A277" s="1666"/>
      <c r="B277" s="1667"/>
      <c r="C277" s="301" t="s">
        <v>572</v>
      </c>
      <c r="D277" s="41">
        <v>10768500</v>
      </c>
      <c r="E277" s="41">
        <v>13622170</v>
      </c>
      <c r="F277" s="398" t="s">
        <v>584</v>
      </c>
      <c r="G277" s="397">
        <f t="shared" si="15"/>
        <v>2853670</v>
      </c>
      <c r="H277" s="395" t="s">
        <v>369</v>
      </c>
      <c r="J277" s="137">
        <f t="shared" si="16"/>
        <v>2853670</v>
      </c>
    </row>
    <row r="278" spans="1:10" ht="29.45" customHeight="1">
      <c r="A278" s="1666"/>
      <c r="B278" s="1667"/>
      <c r="C278" s="301" t="s">
        <v>515</v>
      </c>
      <c r="D278" s="41">
        <v>2309000</v>
      </c>
      <c r="E278" s="41">
        <v>2917560</v>
      </c>
      <c r="F278" s="398" t="s">
        <v>584</v>
      </c>
      <c r="G278" s="397">
        <f t="shared" si="15"/>
        <v>608560</v>
      </c>
      <c r="H278" s="395" t="s">
        <v>369</v>
      </c>
      <c r="J278" s="137">
        <f t="shared" si="16"/>
        <v>608560</v>
      </c>
    </row>
    <row r="279" spans="1:10" ht="29.45" customHeight="1">
      <c r="A279" s="1666"/>
      <c r="B279" s="1667"/>
      <c r="C279" s="301" t="s">
        <v>514</v>
      </c>
      <c r="D279" s="42">
        <v>-247740</v>
      </c>
      <c r="E279" s="41">
        <v>-253400</v>
      </c>
      <c r="F279" s="398" t="s">
        <v>570</v>
      </c>
      <c r="G279" s="397">
        <f t="shared" si="15"/>
        <v>-5660</v>
      </c>
      <c r="H279" s="395" t="s">
        <v>369</v>
      </c>
      <c r="J279" s="137">
        <f t="shared" si="16"/>
        <v>-5660</v>
      </c>
    </row>
    <row r="280" spans="1:10" ht="29.45" customHeight="1">
      <c r="A280" s="1668"/>
      <c r="B280" s="1669"/>
      <c r="C280" s="301" t="s">
        <v>179</v>
      </c>
      <c r="D280" s="41">
        <f>SUM(D276:D278)+D279</f>
        <v>24204420</v>
      </c>
      <c r="E280" s="41">
        <f>SUM(E276:E278)+E279</f>
        <v>30640800</v>
      </c>
      <c r="F280" s="398" t="s">
        <v>584</v>
      </c>
      <c r="G280" s="397">
        <f t="shared" ref="G280:G287" si="17">J280</f>
        <v>6436380</v>
      </c>
      <c r="H280" s="583" t="s">
        <v>25</v>
      </c>
      <c r="J280" s="137">
        <f t="shared" si="16"/>
        <v>6436380</v>
      </c>
    </row>
    <row r="281" spans="1:10" ht="29.45" customHeight="1">
      <c r="A281" s="1664" t="s">
        <v>178</v>
      </c>
      <c r="B281" s="1665"/>
      <c r="C281" s="301" t="s">
        <v>513</v>
      </c>
      <c r="D281" s="41">
        <v>65194880</v>
      </c>
      <c r="E281" s="41">
        <v>45995620</v>
      </c>
      <c r="F281" s="398" t="s">
        <v>570</v>
      </c>
      <c r="G281" s="397">
        <f t="shared" si="17"/>
        <v>-19199260</v>
      </c>
      <c r="H281" s="395" t="s">
        <v>369</v>
      </c>
      <c r="J281" s="137">
        <f t="shared" si="16"/>
        <v>-19199260</v>
      </c>
    </row>
    <row r="282" spans="1:10" ht="29.45" customHeight="1">
      <c r="A282" s="1666"/>
      <c r="B282" s="1667"/>
      <c r="C282" s="301" t="s">
        <v>511</v>
      </c>
      <c r="D282" s="41">
        <v>2729790</v>
      </c>
      <c r="E282" s="41">
        <v>2388050</v>
      </c>
      <c r="F282" s="398" t="s">
        <v>570</v>
      </c>
      <c r="G282" s="397">
        <f t="shared" si="17"/>
        <v>-341740</v>
      </c>
      <c r="H282" s="395" t="s">
        <v>369</v>
      </c>
      <c r="J282" s="137">
        <f t="shared" si="16"/>
        <v>-341740</v>
      </c>
    </row>
    <row r="283" spans="1:10" ht="29.45" customHeight="1">
      <c r="A283" s="1666"/>
      <c r="B283" s="1667"/>
      <c r="C283" s="301" t="s">
        <v>29</v>
      </c>
      <c r="D283" s="41">
        <v>2663800</v>
      </c>
      <c r="E283" s="41">
        <v>2879480</v>
      </c>
      <c r="F283" s="398" t="s">
        <v>584</v>
      </c>
      <c r="G283" s="397">
        <f t="shared" si="17"/>
        <v>215680</v>
      </c>
      <c r="H283" s="395" t="s">
        <v>369</v>
      </c>
      <c r="J283" s="137">
        <f t="shared" si="16"/>
        <v>215680</v>
      </c>
    </row>
    <row r="284" spans="1:10" ht="29.45" customHeight="1">
      <c r="A284" s="1666"/>
      <c r="B284" s="1667"/>
      <c r="C284" s="301" t="s">
        <v>45</v>
      </c>
      <c r="D284" s="41">
        <v>22452130</v>
      </c>
      <c r="E284" s="41">
        <v>8903940</v>
      </c>
      <c r="F284" s="398" t="s">
        <v>570</v>
      </c>
      <c r="G284" s="397">
        <f t="shared" si="17"/>
        <v>-13548190</v>
      </c>
      <c r="H284" s="582" t="s">
        <v>25</v>
      </c>
      <c r="J284" s="137">
        <f t="shared" si="16"/>
        <v>-13548190</v>
      </c>
    </row>
    <row r="285" spans="1:10" ht="29.45" customHeight="1">
      <c r="A285" s="1666"/>
      <c r="B285" s="1667"/>
      <c r="C285" s="301" t="s">
        <v>148</v>
      </c>
      <c r="D285" s="41">
        <v>3507500</v>
      </c>
      <c r="E285" s="41">
        <v>3502500</v>
      </c>
      <c r="F285" s="398" t="s">
        <v>570</v>
      </c>
      <c r="G285" s="397">
        <f t="shared" si="17"/>
        <v>-5000</v>
      </c>
      <c r="H285" s="395" t="s">
        <v>299</v>
      </c>
      <c r="J285" s="137">
        <f t="shared" si="16"/>
        <v>-5000</v>
      </c>
    </row>
    <row r="286" spans="1:10" ht="29.45" customHeight="1">
      <c r="A286" s="1666"/>
      <c r="B286" s="1667"/>
      <c r="C286" s="399" t="s">
        <v>179</v>
      </c>
      <c r="D286" s="400">
        <f>SUM(D281:D285)</f>
        <v>96548100</v>
      </c>
      <c r="E286" s="400">
        <f>SUM(E281:E285)</f>
        <v>63669590</v>
      </c>
      <c r="F286" s="401" t="s">
        <v>570</v>
      </c>
      <c r="G286" s="397">
        <f t="shared" si="17"/>
        <v>-32878510</v>
      </c>
      <c r="H286" s="403" t="s">
        <v>25</v>
      </c>
      <c r="J286" s="137">
        <f t="shared" si="16"/>
        <v>-32878510</v>
      </c>
    </row>
    <row r="287" spans="1:10" ht="29.45" customHeight="1">
      <c r="A287" s="1656" t="s">
        <v>416</v>
      </c>
      <c r="B287" s="1657"/>
      <c r="C287" s="1657"/>
      <c r="D287" s="405">
        <f>SUM(D264:D275)+D280+D286</f>
        <v>233678364</v>
      </c>
      <c r="E287" s="405">
        <f>SUM(E264:E275)+E280+E286</f>
        <v>207753565</v>
      </c>
      <c r="F287" s="406" t="s">
        <v>570</v>
      </c>
      <c r="G287" s="407">
        <f t="shared" si="17"/>
        <v>-25924799</v>
      </c>
      <c r="H287" s="404"/>
      <c r="J287" s="137">
        <f>SUM(J264:J275)+J280+J286</f>
        <v>-25924799</v>
      </c>
    </row>
    <row r="288" spans="1:10" ht="33" customHeight="1"/>
    <row r="289" spans="1:10" ht="54.6" customHeight="1">
      <c r="A289" s="1583" t="s">
        <v>308</v>
      </c>
      <c r="B289" s="1583"/>
      <c r="C289" s="1583"/>
      <c r="D289" s="1583"/>
      <c r="E289" s="1583"/>
      <c r="F289" s="1583"/>
      <c r="G289" s="1583"/>
      <c r="H289" s="1583"/>
    </row>
    <row r="290" spans="1:10" ht="19.5">
      <c r="A290" s="35" t="s">
        <v>272</v>
      </c>
    </row>
    <row r="291" spans="1:10" ht="25.5">
      <c r="A291" s="1675" t="s">
        <v>507</v>
      </c>
      <c r="B291" s="1676"/>
      <c r="C291" s="1677"/>
      <c r="D291" s="39" t="s">
        <v>344</v>
      </c>
      <c r="E291" s="39" t="s">
        <v>686</v>
      </c>
      <c r="F291" s="1678" t="s">
        <v>465</v>
      </c>
      <c r="G291" s="1679"/>
      <c r="H291" s="40" t="s">
        <v>510</v>
      </c>
    </row>
    <row r="292" spans="1:10" ht="25.15" customHeight="1">
      <c r="A292" s="1658" t="s">
        <v>39</v>
      </c>
      <c r="B292" s="1659"/>
      <c r="C292" s="1660"/>
      <c r="D292" s="41">
        <v>31737570</v>
      </c>
      <c r="E292" s="41">
        <v>31349570</v>
      </c>
      <c r="F292" s="398" t="s">
        <v>570</v>
      </c>
      <c r="G292" s="397">
        <f>J292</f>
        <v>-388000</v>
      </c>
      <c r="H292" s="395" t="s">
        <v>688</v>
      </c>
      <c r="J292" s="137">
        <f>SUM(E292-D292)</f>
        <v>-388000</v>
      </c>
    </row>
    <row r="293" spans="1:10" ht="25.15" customHeight="1">
      <c r="A293" s="1658" t="s">
        <v>41</v>
      </c>
      <c r="B293" s="1659"/>
      <c r="C293" s="1660"/>
      <c r="D293" s="41">
        <v>26705440</v>
      </c>
      <c r="E293" s="41">
        <v>26786810</v>
      </c>
      <c r="F293" s="398" t="s">
        <v>584</v>
      </c>
      <c r="G293" s="397">
        <f t="shared" ref="G293:G303" si="18">J293</f>
        <v>81370</v>
      </c>
      <c r="H293" s="395" t="s">
        <v>218</v>
      </c>
      <c r="J293" s="137">
        <f t="shared" ref="J293:J317" si="19">SUM(E293-D293)</f>
        <v>81370</v>
      </c>
    </row>
    <row r="294" spans="1:10" ht="25.15" customHeight="1">
      <c r="A294" s="1658" t="s">
        <v>32</v>
      </c>
      <c r="B294" s="1659"/>
      <c r="C294" s="1660"/>
      <c r="D294" s="41">
        <v>26739459</v>
      </c>
      <c r="E294" s="41">
        <v>26746427</v>
      </c>
      <c r="F294" s="398" t="s">
        <v>584</v>
      </c>
      <c r="G294" s="397">
        <f t="shared" si="18"/>
        <v>6968</v>
      </c>
      <c r="H294" s="395" t="s">
        <v>218</v>
      </c>
      <c r="J294" s="137">
        <f t="shared" si="19"/>
        <v>6968</v>
      </c>
    </row>
    <row r="295" spans="1:10" ht="25.15" customHeight="1">
      <c r="A295" s="1658" t="s">
        <v>516</v>
      </c>
      <c r="B295" s="1659"/>
      <c r="C295" s="1660"/>
      <c r="D295" s="41">
        <v>642510</v>
      </c>
      <c r="E295" s="41">
        <v>642510</v>
      </c>
      <c r="F295" s="398" t="s">
        <v>25</v>
      </c>
      <c r="G295" s="397">
        <f t="shared" si="18"/>
        <v>0</v>
      </c>
      <c r="H295" s="395" t="s">
        <v>25</v>
      </c>
      <c r="J295" s="137">
        <f t="shared" si="19"/>
        <v>0</v>
      </c>
    </row>
    <row r="296" spans="1:10" ht="25.15" customHeight="1">
      <c r="A296" s="1658" t="s">
        <v>37</v>
      </c>
      <c r="B296" s="1659"/>
      <c r="C296" s="1660"/>
      <c r="D296" s="41">
        <v>2479400</v>
      </c>
      <c r="E296" s="41">
        <v>2479400</v>
      </c>
      <c r="F296" s="398" t="s">
        <v>25</v>
      </c>
      <c r="G296" s="397">
        <f t="shared" si="18"/>
        <v>0</v>
      </c>
      <c r="H296" s="395" t="s">
        <v>25</v>
      </c>
      <c r="J296" s="137">
        <f t="shared" si="19"/>
        <v>0</v>
      </c>
    </row>
    <row r="297" spans="1:10" ht="25.15" customHeight="1">
      <c r="A297" s="1658" t="s">
        <v>33</v>
      </c>
      <c r="B297" s="1659"/>
      <c r="C297" s="1660"/>
      <c r="D297" s="41">
        <v>458326</v>
      </c>
      <c r="E297" s="41">
        <v>458326</v>
      </c>
      <c r="F297" s="398" t="s">
        <v>25</v>
      </c>
      <c r="G297" s="397">
        <f t="shared" si="18"/>
        <v>0</v>
      </c>
      <c r="H297" s="395" t="s">
        <v>25</v>
      </c>
      <c r="J297" s="137">
        <f t="shared" si="19"/>
        <v>0</v>
      </c>
    </row>
    <row r="298" spans="1:10" ht="25.15" customHeight="1">
      <c r="A298" s="1658" t="s">
        <v>36</v>
      </c>
      <c r="B298" s="1659"/>
      <c r="C298" s="1660"/>
      <c r="D298" s="41">
        <v>1568390</v>
      </c>
      <c r="E298" s="41">
        <v>1509490</v>
      </c>
      <c r="F298" s="398" t="s">
        <v>570</v>
      </c>
      <c r="G298" s="397">
        <f t="shared" si="18"/>
        <v>-58900</v>
      </c>
      <c r="H298" s="395" t="s">
        <v>294</v>
      </c>
      <c r="J298" s="137">
        <f t="shared" si="19"/>
        <v>-58900</v>
      </c>
    </row>
    <row r="299" spans="1:10" ht="25.15" customHeight="1">
      <c r="A299" s="1658" t="s">
        <v>42</v>
      </c>
      <c r="B299" s="1659"/>
      <c r="C299" s="1660"/>
      <c r="D299" s="41">
        <v>16638150</v>
      </c>
      <c r="E299" s="41">
        <v>16638150</v>
      </c>
      <c r="F299" s="398"/>
      <c r="G299" s="397">
        <f t="shared" si="18"/>
        <v>0</v>
      </c>
      <c r="H299" s="395" t="s">
        <v>25</v>
      </c>
      <c r="J299" s="137">
        <f t="shared" si="19"/>
        <v>0</v>
      </c>
    </row>
    <row r="300" spans="1:10" ht="25.15" customHeight="1">
      <c r="A300" s="1658" t="s">
        <v>158</v>
      </c>
      <c r="B300" s="1659"/>
      <c r="C300" s="1660"/>
      <c r="D300" s="41">
        <v>1207840</v>
      </c>
      <c r="E300" s="41">
        <v>1207840</v>
      </c>
      <c r="F300" s="398" t="s">
        <v>25</v>
      </c>
      <c r="G300" s="397">
        <f t="shared" si="18"/>
        <v>0</v>
      </c>
      <c r="H300" s="395" t="s">
        <v>25</v>
      </c>
      <c r="J300" s="137">
        <f t="shared" si="19"/>
        <v>0</v>
      </c>
    </row>
    <row r="301" spans="1:10" ht="25.15" customHeight="1">
      <c r="A301" s="1658" t="s">
        <v>30</v>
      </c>
      <c r="B301" s="1659"/>
      <c r="C301" s="1660"/>
      <c r="D301" s="41">
        <v>1581220</v>
      </c>
      <c r="E301" s="41">
        <v>1581220</v>
      </c>
      <c r="F301" s="398" t="s">
        <v>25</v>
      </c>
      <c r="G301" s="397">
        <f t="shared" si="18"/>
        <v>0</v>
      </c>
      <c r="H301" s="533" t="s">
        <v>25</v>
      </c>
      <c r="J301" s="137">
        <f t="shared" si="19"/>
        <v>0</v>
      </c>
    </row>
    <row r="302" spans="1:10" ht="25.15" customHeight="1">
      <c r="A302" s="1658" t="s">
        <v>339</v>
      </c>
      <c r="B302" s="1659"/>
      <c r="C302" s="1660"/>
      <c r="D302" s="41">
        <v>2296670</v>
      </c>
      <c r="E302" s="41">
        <v>2594530</v>
      </c>
      <c r="F302" s="398" t="s">
        <v>584</v>
      </c>
      <c r="G302" s="397">
        <f t="shared" si="18"/>
        <v>297860</v>
      </c>
      <c r="H302" s="395" t="s">
        <v>650</v>
      </c>
      <c r="J302" s="137">
        <f t="shared" si="19"/>
        <v>297860</v>
      </c>
    </row>
    <row r="303" spans="1:10" ht="25.15" customHeight="1">
      <c r="A303" s="1658" t="s">
        <v>553</v>
      </c>
      <c r="B303" s="1659"/>
      <c r="C303" s="1660"/>
      <c r="D303" s="41">
        <v>1388200</v>
      </c>
      <c r="E303" s="41">
        <v>1246800</v>
      </c>
      <c r="F303" s="398" t="s">
        <v>570</v>
      </c>
      <c r="G303" s="397">
        <f t="shared" si="18"/>
        <v>-141400</v>
      </c>
      <c r="H303" s="395" t="s">
        <v>405</v>
      </c>
      <c r="J303" s="137">
        <f t="shared" si="19"/>
        <v>-141400</v>
      </c>
    </row>
    <row r="304" spans="1:10" ht="25.15" customHeight="1">
      <c r="A304" s="1661" t="s">
        <v>355</v>
      </c>
      <c r="B304" s="1662"/>
      <c r="C304" s="1663"/>
      <c r="D304" s="41">
        <v>0</v>
      </c>
      <c r="E304" s="41">
        <v>487000</v>
      </c>
      <c r="F304" s="398" t="s">
        <v>584</v>
      </c>
      <c r="G304" s="397">
        <f>E304-D304</f>
        <v>487000</v>
      </c>
      <c r="H304" s="395" t="s">
        <v>394</v>
      </c>
      <c r="J304" s="137">
        <f t="shared" si="19"/>
        <v>487000</v>
      </c>
    </row>
    <row r="305" spans="1:10" ht="25.15" customHeight="1">
      <c r="A305" s="1664" t="s">
        <v>185</v>
      </c>
      <c r="B305" s="1665"/>
      <c r="C305" s="301" t="s">
        <v>587</v>
      </c>
      <c r="D305" s="41">
        <v>14354470</v>
      </c>
      <c r="E305" s="41">
        <v>13513160</v>
      </c>
      <c r="F305" s="398" t="s">
        <v>570</v>
      </c>
      <c r="G305" s="397">
        <f t="shared" ref="G305:G316" si="20">J305</f>
        <v>-841310</v>
      </c>
      <c r="H305" s="395" t="s">
        <v>369</v>
      </c>
      <c r="J305" s="137">
        <f t="shared" si="19"/>
        <v>-841310</v>
      </c>
    </row>
    <row r="306" spans="1:10" ht="25.15" customHeight="1">
      <c r="A306" s="1666"/>
      <c r="B306" s="1667"/>
      <c r="C306" s="301" t="s">
        <v>572</v>
      </c>
      <c r="D306" s="41">
        <v>13622170</v>
      </c>
      <c r="E306" s="41">
        <v>12816000</v>
      </c>
      <c r="F306" s="398" t="s">
        <v>570</v>
      </c>
      <c r="G306" s="397">
        <f t="shared" si="20"/>
        <v>-806170</v>
      </c>
      <c r="H306" s="395" t="s">
        <v>369</v>
      </c>
      <c r="J306" s="137">
        <f t="shared" si="19"/>
        <v>-806170</v>
      </c>
    </row>
    <row r="307" spans="1:10" ht="25.15" customHeight="1">
      <c r="A307" s="1666"/>
      <c r="B307" s="1667"/>
      <c r="C307" s="301" t="s">
        <v>515</v>
      </c>
      <c r="D307" s="41">
        <v>2917560</v>
      </c>
      <c r="E307" s="41">
        <v>2748030</v>
      </c>
      <c r="F307" s="398" t="s">
        <v>570</v>
      </c>
      <c r="G307" s="397">
        <f t="shared" si="20"/>
        <v>-169530</v>
      </c>
      <c r="H307" s="395" t="s">
        <v>369</v>
      </c>
      <c r="J307" s="137">
        <f t="shared" si="19"/>
        <v>-169530</v>
      </c>
    </row>
    <row r="308" spans="1:10" ht="25.15" customHeight="1">
      <c r="A308" s="1666"/>
      <c r="B308" s="1667"/>
      <c r="C308" s="301" t="s">
        <v>514</v>
      </c>
      <c r="D308" s="42">
        <v>-253400</v>
      </c>
      <c r="E308" s="41">
        <v>-264720</v>
      </c>
      <c r="F308" s="398" t="s">
        <v>570</v>
      </c>
      <c r="G308" s="397">
        <f t="shared" si="20"/>
        <v>-11320</v>
      </c>
      <c r="H308" s="395" t="s">
        <v>369</v>
      </c>
      <c r="J308" s="137">
        <f t="shared" si="19"/>
        <v>-11320</v>
      </c>
    </row>
    <row r="309" spans="1:10" ht="25.15" customHeight="1">
      <c r="A309" s="1668"/>
      <c r="B309" s="1669"/>
      <c r="C309" s="301" t="s">
        <v>179</v>
      </c>
      <c r="D309" s="41">
        <f>SUM(D305:D307)+D308</f>
        <v>30640800</v>
      </c>
      <c r="E309" s="41">
        <f>SUM(E305:E307)+E308</f>
        <v>28812470</v>
      </c>
      <c r="F309" s="398" t="s">
        <v>570</v>
      </c>
      <c r="G309" s="397">
        <f t="shared" si="20"/>
        <v>-1828330</v>
      </c>
      <c r="H309" s="583" t="s">
        <v>25</v>
      </c>
      <c r="J309" s="137">
        <f t="shared" si="19"/>
        <v>-1828330</v>
      </c>
    </row>
    <row r="310" spans="1:10" ht="25.15" customHeight="1">
      <c r="A310" s="1664" t="s">
        <v>178</v>
      </c>
      <c r="B310" s="1665"/>
      <c r="C310" s="301" t="s">
        <v>513</v>
      </c>
      <c r="D310" s="41">
        <v>45995620</v>
      </c>
      <c r="E310" s="41">
        <v>35989510</v>
      </c>
      <c r="F310" s="398" t="s">
        <v>570</v>
      </c>
      <c r="G310" s="397">
        <f t="shared" si="20"/>
        <v>-10006110</v>
      </c>
      <c r="H310" s="395" t="s">
        <v>369</v>
      </c>
      <c r="J310" s="137">
        <f t="shared" si="19"/>
        <v>-10006110</v>
      </c>
    </row>
    <row r="311" spans="1:10" ht="25.15" customHeight="1">
      <c r="A311" s="1666"/>
      <c r="B311" s="1667"/>
      <c r="C311" s="301" t="s">
        <v>511</v>
      </c>
      <c r="D311" s="41">
        <v>2388050</v>
      </c>
      <c r="E311" s="41">
        <v>1740580</v>
      </c>
      <c r="F311" s="398" t="s">
        <v>570</v>
      </c>
      <c r="G311" s="397">
        <f t="shared" si="20"/>
        <v>-647470</v>
      </c>
      <c r="H311" s="395" t="s">
        <v>369</v>
      </c>
      <c r="J311" s="137">
        <f t="shared" si="19"/>
        <v>-647470</v>
      </c>
    </row>
    <row r="312" spans="1:10" ht="25.15" customHeight="1">
      <c r="A312" s="1666"/>
      <c r="B312" s="1667"/>
      <c r="C312" s="301" t="s">
        <v>29</v>
      </c>
      <c r="D312" s="41">
        <v>2879480</v>
      </c>
      <c r="E312" s="41">
        <v>2689220</v>
      </c>
      <c r="F312" s="398" t="s">
        <v>570</v>
      </c>
      <c r="G312" s="397">
        <f t="shared" si="20"/>
        <v>-190260</v>
      </c>
      <c r="H312" s="395" t="s">
        <v>369</v>
      </c>
      <c r="J312" s="137">
        <f t="shared" si="19"/>
        <v>-190260</v>
      </c>
    </row>
    <row r="313" spans="1:10" ht="25.15" customHeight="1">
      <c r="A313" s="1666"/>
      <c r="B313" s="1667"/>
      <c r="C313" s="301" t="s">
        <v>45</v>
      </c>
      <c r="D313" s="41">
        <v>8903940</v>
      </c>
      <c r="E313" s="41">
        <v>11747850</v>
      </c>
      <c r="F313" s="398" t="s">
        <v>584</v>
      </c>
      <c r="G313" s="397">
        <f t="shared" si="20"/>
        <v>2843910</v>
      </c>
      <c r="H313" s="395" t="s">
        <v>369</v>
      </c>
      <c r="J313" s="137">
        <f t="shared" si="19"/>
        <v>2843910</v>
      </c>
    </row>
    <row r="314" spans="1:10" ht="25.15" customHeight="1">
      <c r="A314" s="1666"/>
      <c r="B314" s="1667"/>
      <c r="C314" s="301" t="s">
        <v>148</v>
      </c>
      <c r="D314" s="41">
        <v>3502500</v>
      </c>
      <c r="E314" s="41">
        <v>3492500</v>
      </c>
      <c r="F314" s="398" t="s">
        <v>570</v>
      </c>
      <c r="G314" s="397">
        <f t="shared" si="20"/>
        <v>-10000</v>
      </c>
      <c r="H314" s="395" t="s">
        <v>299</v>
      </c>
      <c r="J314" s="137">
        <f t="shared" si="19"/>
        <v>-10000</v>
      </c>
    </row>
    <row r="315" spans="1:10" ht="25.15" customHeight="1">
      <c r="A315" s="1666"/>
      <c r="B315" s="1667"/>
      <c r="C315" s="399" t="s">
        <v>179</v>
      </c>
      <c r="D315" s="400">
        <f>SUM(D310:D314)</f>
        <v>63669590</v>
      </c>
      <c r="E315" s="400">
        <f>SUM(E310:E314)</f>
        <v>55659660</v>
      </c>
      <c r="F315" s="401" t="s">
        <v>570</v>
      </c>
      <c r="G315" s="397">
        <f t="shared" si="20"/>
        <v>-8009930</v>
      </c>
      <c r="H315" s="403" t="s">
        <v>25</v>
      </c>
      <c r="J315" s="137">
        <f t="shared" si="19"/>
        <v>-8009930</v>
      </c>
    </row>
    <row r="316" spans="1:10" ht="25.15" customHeight="1">
      <c r="A316" s="1656" t="s">
        <v>416</v>
      </c>
      <c r="B316" s="1657"/>
      <c r="C316" s="1657"/>
      <c r="D316" s="405">
        <f>SUM(D292:D303)+D309+D315</f>
        <v>207753565</v>
      </c>
      <c r="E316" s="405">
        <f>SUM(E292:E304)+E309+E315</f>
        <v>198200203</v>
      </c>
      <c r="F316" s="406" t="s">
        <v>570</v>
      </c>
      <c r="G316" s="407">
        <f t="shared" si="20"/>
        <v>-9553362</v>
      </c>
      <c r="H316" s="404"/>
      <c r="J316" s="137">
        <f t="shared" si="19"/>
        <v>-9553362</v>
      </c>
    </row>
    <row r="317" spans="1:10">
      <c r="J317" s="137">
        <f t="shared" si="19"/>
        <v>0</v>
      </c>
    </row>
    <row r="320" spans="1:10" ht="48.6" customHeight="1">
      <c r="A320" s="1583" t="s">
        <v>308</v>
      </c>
      <c r="B320" s="1583"/>
      <c r="C320" s="1583"/>
      <c r="D320" s="1583"/>
      <c r="E320" s="1583"/>
      <c r="F320" s="1583"/>
      <c r="G320" s="1583"/>
      <c r="H320" s="1583"/>
    </row>
    <row r="321" spans="1:10" ht="19.5">
      <c r="A321" s="35" t="s">
        <v>352</v>
      </c>
    </row>
    <row r="322" spans="1:10" ht="27" customHeight="1">
      <c r="A322" s="1675" t="s">
        <v>507</v>
      </c>
      <c r="B322" s="1676"/>
      <c r="C322" s="1677"/>
      <c r="D322" s="39" t="s">
        <v>659</v>
      </c>
      <c r="E322" s="39" t="s">
        <v>658</v>
      </c>
      <c r="F322" s="1678" t="s">
        <v>465</v>
      </c>
      <c r="G322" s="1679"/>
      <c r="H322" s="40" t="s">
        <v>510</v>
      </c>
    </row>
    <row r="323" spans="1:10" ht="27" customHeight="1">
      <c r="A323" s="1658" t="s">
        <v>39</v>
      </c>
      <c r="B323" s="1659"/>
      <c r="C323" s="1660"/>
      <c r="D323" s="41">
        <v>31349570</v>
      </c>
      <c r="E323" s="41">
        <v>31478840</v>
      </c>
      <c r="F323" s="398" t="s">
        <v>584</v>
      </c>
      <c r="G323" s="397">
        <f>J323</f>
        <v>129270</v>
      </c>
      <c r="H323" s="395" t="s">
        <v>195</v>
      </c>
      <c r="J323" s="137">
        <f>SUM(E323-D323)</f>
        <v>129270</v>
      </c>
    </row>
    <row r="324" spans="1:10" ht="27" customHeight="1">
      <c r="A324" s="1658" t="s">
        <v>41</v>
      </c>
      <c r="B324" s="1659"/>
      <c r="C324" s="1660"/>
      <c r="D324" s="41">
        <v>26786810</v>
      </c>
      <c r="E324" s="41">
        <v>26786810</v>
      </c>
      <c r="F324" s="398" t="s">
        <v>25</v>
      </c>
      <c r="G324" s="397">
        <f t="shared" ref="G324:G334" si="21">J324</f>
        <v>0</v>
      </c>
      <c r="H324" s="395" t="s">
        <v>218</v>
      </c>
      <c r="J324" s="137">
        <f t="shared" ref="J324:J348" si="22">SUM(E324-D324)</f>
        <v>0</v>
      </c>
    </row>
    <row r="325" spans="1:10" ht="27" customHeight="1">
      <c r="A325" s="1658" t="s">
        <v>32</v>
      </c>
      <c r="B325" s="1659"/>
      <c r="C325" s="1660"/>
      <c r="D325" s="41">
        <v>26746427</v>
      </c>
      <c r="E325" s="41">
        <v>26739459</v>
      </c>
      <c r="F325" s="398" t="s">
        <v>570</v>
      </c>
      <c r="G325" s="397">
        <f t="shared" si="21"/>
        <v>-6968</v>
      </c>
      <c r="H325" s="395" t="s">
        <v>218</v>
      </c>
      <c r="J325" s="137">
        <f t="shared" si="22"/>
        <v>-6968</v>
      </c>
    </row>
    <row r="326" spans="1:10" ht="27" customHeight="1">
      <c r="A326" s="1658" t="s">
        <v>516</v>
      </c>
      <c r="B326" s="1659"/>
      <c r="C326" s="1660"/>
      <c r="D326" s="41">
        <v>642510</v>
      </c>
      <c r="E326" s="41">
        <v>642510</v>
      </c>
      <c r="F326" s="398" t="s">
        <v>25</v>
      </c>
      <c r="G326" s="397">
        <f t="shared" si="21"/>
        <v>0</v>
      </c>
      <c r="H326" s="395" t="s">
        <v>25</v>
      </c>
      <c r="J326" s="137">
        <f t="shared" si="22"/>
        <v>0</v>
      </c>
    </row>
    <row r="327" spans="1:10" ht="27" customHeight="1">
      <c r="A327" s="1658" t="s">
        <v>37</v>
      </c>
      <c r="B327" s="1659"/>
      <c r="C327" s="1660"/>
      <c r="D327" s="41">
        <v>2479400</v>
      </c>
      <c r="E327" s="41">
        <v>2479400</v>
      </c>
      <c r="F327" s="398" t="s">
        <v>25</v>
      </c>
      <c r="G327" s="397">
        <f t="shared" si="21"/>
        <v>0</v>
      </c>
      <c r="H327" s="395" t="s">
        <v>25</v>
      </c>
      <c r="J327" s="137">
        <f t="shared" si="22"/>
        <v>0</v>
      </c>
    </row>
    <row r="328" spans="1:10" ht="27" customHeight="1">
      <c r="A328" s="1658" t="s">
        <v>33</v>
      </c>
      <c r="B328" s="1659"/>
      <c r="C328" s="1660"/>
      <c r="D328" s="41">
        <v>458326</v>
      </c>
      <c r="E328" s="41">
        <v>458326</v>
      </c>
      <c r="F328" s="398" t="s">
        <v>25</v>
      </c>
      <c r="G328" s="397">
        <f t="shared" si="21"/>
        <v>0</v>
      </c>
      <c r="H328" s="395" t="s">
        <v>25</v>
      </c>
      <c r="J328" s="137">
        <f t="shared" si="22"/>
        <v>0</v>
      </c>
    </row>
    <row r="329" spans="1:10" ht="27" customHeight="1">
      <c r="A329" s="1658" t="s">
        <v>36</v>
      </c>
      <c r="B329" s="1659"/>
      <c r="C329" s="1660"/>
      <c r="D329" s="41">
        <v>1509490</v>
      </c>
      <c r="E329" s="41">
        <v>1617847</v>
      </c>
      <c r="F329" s="398" t="s">
        <v>584</v>
      </c>
      <c r="G329" s="397">
        <f t="shared" si="21"/>
        <v>108357</v>
      </c>
      <c r="H329" s="395" t="s">
        <v>348</v>
      </c>
      <c r="J329" s="137">
        <f t="shared" si="22"/>
        <v>108357</v>
      </c>
    </row>
    <row r="330" spans="1:10" ht="27" customHeight="1">
      <c r="A330" s="1658" t="s">
        <v>42</v>
      </c>
      <c r="B330" s="1659"/>
      <c r="C330" s="1660"/>
      <c r="D330" s="41">
        <v>16638150</v>
      </c>
      <c r="E330" s="41">
        <v>16638150</v>
      </c>
      <c r="F330" s="398"/>
      <c r="G330" s="397">
        <f t="shared" si="21"/>
        <v>0</v>
      </c>
      <c r="H330" s="395" t="s">
        <v>25</v>
      </c>
      <c r="J330" s="137">
        <f t="shared" si="22"/>
        <v>0</v>
      </c>
    </row>
    <row r="331" spans="1:10" ht="27" customHeight="1">
      <c r="A331" s="1658" t="s">
        <v>158</v>
      </c>
      <c r="B331" s="1659"/>
      <c r="C331" s="1660"/>
      <c r="D331" s="41">
        <v>1207840</v>
      </c>
      <c r="E331" s="41">
        <v>1207840</v>
      </c>
      <c r="F331" s="398" t="s">
        <v>25</v>
      </c>
      <c r="G331" s="397">
        <f t="shared" si="21"/>
        <v>0</v>
      </c>
      <c r="H331" s="395" t="s">
        <v>25</v>
      </c>
      <c r="J331" s="137">
        <f t="shared" si="22"/>
        <v>0</v>
      </c>
    </row>
    <row r="332" spans="1:10" ht="27" customHeight="1">
      <c r="A332" s="1658" t="s">
        <v>30</v>
      </c>
      <c r="B332" s="1659"/>
      <c r="C332" s="1660"/>
      <c r="D332" s="41">
        <v>1581220</v>
      </c>
      <c r="E332" s="41">
        <v>1581220</v>
      </c>
      <c r="F332" s="398" t="s">
        <v>25</v>
      </c>
      <c r="G332" s="397">
        <f t="shared" si="21"/>
        <v>0</v>
      </c>
      <c r="H332" s="533" t="s">
        <v>25</v>
      </c>
      <c r="J332" s="137">
        <f t="shared" si="22"/>
        <v>0</v>
      </c>
    </row>
    <row r="333" spans="1:10" ht="27" customHeight="1">
      <c r="A333" s="1658" t="s">
        <v>339</v>
      </c>
      <c r="B333" s="1659"/>
      <c r="C333" s="1660"/>
      <c r="D333" s="41">
        <v>2594530</v>
      </c>
      <c r="E333" s="41">
        <v>2575340</v>
      </c>
      <c r="F333" s="398" t="s">
        <v>570</v>
      </c>
      <c r="G333" s="397">
        <f t="shared" si="21"/>
        <v>-19190</v>
      </c>
      <c r="H333" s="395" t="s">
        <v>650</v>
      </c>
      <c r="J333" s="137">
        <f t="shared" si="22"/>
        <v>-19190</v>
      </c>
    </row>
    <row r="334" spans="1:10" ht="27" customHeight="1">
      <c r="A334" s="1658" t="s">
        <v>553</v>
      </c>
      <c r="B334" s="1659"/>
      <c r="C334" s="1660"/>
      <c r="D334" s="41">
        <v>1246800</v>
      </c>
      <c r="E334" s="41">
        <v>1326200</v>
      </c>
      <c r="F334" s="398" t="s">
        <v>584</v>
      </c>
      <c r="G334" s="397">
        <f t="shared" si="21"/>
        <v>79400</v>
      </c>
      <c r="H334" s="395" t="s">
        <v>388</v>
      </c>
      <c r="J334" s="137">
        <f t="shared" si="22"/>
        <v>79400</v>
      </c>
    </row>
    <row r="335" spans="1:10" ht="27" customHeight="1">
      <c r="A335" s="1661" t="s">
        <v>355</v>
      </c>
      <c r="B335" s="1662"/>
      <c r="C335" s="1663"/>
      <c r="D335" s="41">
        <v>487000</v>
      </c>
      <c r="E335" s="41">
        <v>1169000</v>
      </c>
      <c r="F335" s="398" t="s">
        <v>584</v>
      </c>
      <c r="G335" s="397">
        <f>E335-D335</f>
        <v>682000</v>
      </c>
      <c r="H335" s="533" t="s">
        <v>385</v>
      </c>
      <c r="J335" s="137">
        <f t="shared" si="22"/>
        <v>682000</v>
      </c>
    </row>
    <row r="336" spans="1:10" ht="27" customHeight="1">
      <c r="A336" s="1664" t="s">
        <v>185</v>
      </c>
      <c r="B336" s="1665"/>
      <c r="C336" s="301" t="s">
        <v>587</v>
      </c>
      <c r="D336" s="41">
        <v>13513160</v>
      </c>
      <c r="E336" s="41">
        <v>13879760</v>
      </c>
      <c r="F336" s="398" t="s">
        <v>584</v>
      </c>
      <c r="G336" s="397">
        <f t="shared" ref="G336:G347" si="23">J336</f>
        <v>366600</v>
      </c>
      <c r="H336" s="395" t="s">
        <v>369</v>
      </c>
      <c r="J336" s="137">
        <f t="shared" si="22"/>
        <v>366600</v>
      </c>
    </row>
    <row r="337" spans="1:10" ht="27" customHeight="1">
      <c r="A337" s="1666"/>
      <c r="B337" s="1667"/>
      <c r="C337" s="301" t="s">
        <v>572</v>
      </c>
      <c r="D337" s="41">
        <v>12816000</v>
      </c>
      <c r="E337" s="41">
        <v>13167000</v>
      </c>
      <c r="F337" s="398" t="s">
        <v>584</v>
      </c>
      <c r="G337" s="397">
        <f t="shared" si="23"/>
        <v>351000</v>
      </c>
      <c r="H337" s="395" t="s">
        <v>369</v>
      </c>
      <c r="J337" s="137">
        <f t="shared" si="22"/>
        <v>351000</v>
      </c>
    </row>
    <row r="338" spans="1:10" ht="27" customHeight="1">
      <c r="A338" s="1666"/>
      <c r="B338" s="1667"/>
      <c r="C338" s="301" t="s">
        <v>515</v>
      </c>
      <c r="D338" s="41">
        <v>2748030</v>
      </c>
      <c r="E338" s="41">
        <v>2823290</v>
      </c>
      <c r="F338" s="398" t="s">
        <v>584</v>
      </c>
      <c r="G338" s="397">
        <f t="shared" si="23"/>
        <v>75260</v>
      </c>
      <c r="H338" s="395" t="s">
        <v>369</v>
      </c>
      <c r="J338" s="137">
        <f t="shared" si="22"/>
        <v>75260</v>
      </c>
    </row>
    <row r="339" spans="1:10" ht="27" customHeight="1">
      <c r="A339" s="1666"/>
      <c r="B339" s="1667"/>
      <c r="C339" s="301" t="s">
        <v>514</v>
      </c>
      <c r="D339" s="42">
        <v>-264720</v>
      </c>
      <c r="E339" s="41">
        <v>-264720</v>
      </c>
      <c r="F339" s="398" t="s">
        <v>25</v>
      </c>
      <c r="G339" s="397">
        <f t="shared" si="23"/>
        <v>0</v>
      </c>
      <c r="H339" s="395" t="s">
        <v>369</v>
      </c>
      <c r="J339" s="137">
        <f t="shared" si="22"/>
        <v>0</v>
      </c>
    </row>
    <row r="340" spans="1:10" ht="27" customHeight="1">
      <c r="A340" s="1668"/>
      <c r="B340" s="1669"/>
      <c r="C340" s="301" t="s">
        <v>179</v>
      </c>
      <c r="D340" s="41">
        <f>SUM(D336:D338)+D339</f>
        <v>28812470</v>
      </c>
      <c r="E340" s="41">
        <f>SUM(E336:E338)+E339</f>
        <v>29605330</v>
      </c>
      <c r="F340" s="398" t="s">
        <v>584</v>
      </c>
      <c r="G340" s="397">
        <f t="shared" si="23"/>
        <v>792860</v>
      </c>
      <c r="H340" s="583" t="s">
        <v>25</v>
      </c>
      <c r="J340" s="137">
        <f t="shared" si="22"/>
        <v>792860</v>
      </c>
    </row>
    <row r="341" spans="1:10" ht="27" customHeight="1">
      <c r="A341" s="1664" t="s">
        <v>178</v>
      </c>
      <c r="B341" s="1665"/>
      <c r="C341" s="301" t="s">
        <v>513</v>
      </c>
      <c r="D341" s="41">
        <v>35989510</v>
      </c>
      <c r="E341" s="41">
        <v>40940500</v>
      </c>
      <c r="F341" s="398" t="s">
        <v>584</v>
      </c>
      <c r="G341" s="397">
        <f t="shared" si="23"/>
        <v>4950990</v>
      </c>
      <c r="H341" s="395" t="s">
        <v>369</v>
      </c>
      <c r="J341" s="137">
        <f t="shared" si="22"/>
        <v>4950990</v>
      </c>
    </row>
    <row r="342" spans="1:10" ht="27" customHeight="1">
      <c r="A342" s="1666"/>
      <c r="B342" s="1667"/>
      <c r="C342" s="301" t="s">
        <v>511</v>
      </c>
      <c r="D342" s="41">
        <v>1740580</v>
      </c>
      <c r="E342" s="41">
        <v>1683530</v>
      </c>
      <c r="F342" s="398" t="s">
        <v>570</v>
      </c>
      <c r="G342" s="397">
        <f t="shared" si="23"/>
        <v>-57050</v>
      </c>
      <c r="H342" s="395" t="s">
        <v>369</v>
      </c>
      <c r="J342" s="137">
        <f t="shared" si="22"/>
        <v>-57050</v>
      </c>
    </row>
    <row r="343" spans="1:10" ht="27" customHeight="1">
      <c r="A343" s="1666"/>
      <c r="B343" s="1667"/>
      <c r="C343" s="301" t="s">
        <v>29</v>
      </c>
      <c r="D343" s="41">
        <v>2689220</v>
      </c>
      <c r="E343" s="41">
        <v>2764580</v>
      </c>
      <c r="F343" s="398" t="s">
        <v>584</v>
      </c>
      <c r="G343" s="397">
        <f t="shared" si="23"/>
        <v>75360</v>
      </c>
      <c r="H343" s="395" t="s">
        <v>369</v>
      </c>
      <c r="J343" s="137">
        <f t="shared" si="22"/>
        <v>75360</v>
      </c>
    </row>
    <row r="344" spans="1:10" ht="27" customHeight="1">
      <c r="A344" s="1666"/>
      <c r="B344" s="1667"/>
      <c r="C344" s="301" t="s">
        <v>45</v>
      </c>
      <c r="D344" s="41">
        <v>11747850</v>
      </c>
      <c r="E344" s="41">
        <v>12384200</v>
      </c>
      <c r="F344" s="398" t="s">
        <v>584</v>
      </c>
      <c r="G344" s="397">
        <f t="shared" si="23"/>
        <v>636350</v>
      </c>
      <c r="H344" s="395" t="s">
        <v>369</v>
      </c>
      <c r="J344" s="137">
        <f t="shared" si="22"/>
        <v>636350</v>
      </c>
    </row>
    <row r="345" spans="1:10" ht="27" customHeight="1">
      <c r="A345" s="1666"/>
      <c r="B345" s="1667"/>
      <c r="C345" s="301" t="s">
        <v>148</v>
      </c>
      <c r="D345" s="41">
        <v>3492500</v>
      </c>
      <c r="E345" s="41">
        <v>3495000</v>
      </c>
      <c r="F345" s="398" t="s">
        <v>584</v>
      </c>
      <c r="G345" s="397">
        <f t="shared" si="23"/>
        <v>2500</v>
      </c>
      <c r="H345" s="395" t="s">
        <v>299</v>
      </c>
      <c r="J345" s="137">
        <f t="shared" si="22"/>
        <v>2500</v>
      </c>
    </row>
    <row r="346" spans="1:10" ht="27" customHeight="1">
      <c r="A346" s="1666"/>
      <c r="B346" s="1667"/>
      <c r="C346" s="399" t="s">
        <v>179</v>
      </c>
      <c r="D346" s="400">
        <f>SUM(D341:D345)</f>
        <v>55659660</v>
      </c>
      <c r="E346" s="400">
        <f>SUM(E341:E345)</f>
        <v>61267810</v>
      </c>
      <c r="F346" s="401" t="s">
        <v>584</v>
      </c>
      <c r="G346" s="397">
        <f t="shared" si="23"/>
        <v>5608150</v>
      </c>
      <c r="H346" s="403" t="s">
        <v>25</v>
      </c>
      <c r="J346" s="137">
        <f t="shared" si="22"/>
        <v>5608150</v>
      </c>
    </row>
    <row r="347" spans="1:10" ht="27" customHeight="1">
      <c r="A347" s="1656" t="s">
        <v>416</v>
      </c>
      <c r="B347" s="1657"/>
      <c r="C347" s="1657"/>
      <c r="D347" s="405">
        <f>SUM(D323:D335)+D340+D346</f>
        <v>198200203</v>
      </c>
      <c r="E347" s="405">
        <f>SUM(E323:E335)+E340+E346</f>
        <v>205574082</v>
      </c>
      <c r="F347" s="406" t="s">
        <v>584</v>
      </c>
      <c r="G347" s="407">
        <f t="shared" si="23"/>
        <v>7373879</v>
      </c>
      <c r="H347" s="404"/>
      <c r="J347" s="137">
        <f t="shared" si="22"/>
        <v>7373879</v>
      </c>
    </row>
    <row r="348" spans="1:10">
      <c r="J348" s="137">
        <f t="shared" si="22"/>
        <v>0</v>
      </c>
    </row>
    <row r="349" spans="1:10" ht="70.900000000000006" customHeight="1">
      <c r="A349" s="1583" t="s">
        <v>308</v>
      </c>
      <c r="B349" s="1583"/>
      <c r="C349" s="1583"/>
      <c r="D349" s="1583"/>
      <c r="E349" s="1583"/>
      <c r="F349" s="1583"/>
      <c r="G349" s="1583"/>
      <c r="H349" s="1583"/>
    </row>
    <row r="350" spans="1:10" ht="19.5">
      <c r="A350" s="35" t="s">
        <v>251</v>
      </c>
    </row>
    <row r="351" spans="1:10" ht="25.5">
      <c r="A351" s="1675" t="s">
        <v>507</v>
      </c>
      <c r="B351" s="1676"/>
      <c r="C351" s="1677"/>
      <c r="D351" s="39" t="s">
        <v>660</v>
      </c>
      <c r="E351" s="39" t="s">
        <v>674</v>
      </c>
      <c r="F351" s="1678" t="s">
        <v>465</v>
      </c>
      <c r="G351" s="1679"/>
      <c r="H351" s="40" t="s">
        <v>510</v>
      </c>
    </row>
    <row r="352" spans="1:10" ht="24.6" customHeight="1">
      <c r="A352" s="1658" t="s">
        <v>39</v>
      </c>
      <c r="B352" s="1659"/>
      <c r="C352" s="1660"/>
      <c r="D352" s="41">
        <v>31478840</v>
      </c>
      <c r="E352" s="41">
        <v>31932810</v>
      </c>
      <c r="F352" s="398" t="s">
        <v>584</v>
      </c>
      <c r="G352" s="397">
        <f>J352</f>
        <v>453970</v>
      </c>
      <c r="H352" s="395" t="s">
        <v>89</v>
      </c>
      <c r="J352" s="137">
        <f>SUM(E352-D352)</f>
        <v>453970</v>
      </c>
    </row>
    <row r="353" spans="1:10" ht="24.6" customHeight="1">
      <c r="A353" s="1658" t="s">
        <v>41</v>
      </c>
      <c r="B353" s="1659"/>
      <c r="C353" s="1660"/>
      <c r="D353" s="41">
        <v>26786810</v>
      </c>
      <c r="E353" s="41">
        <v>27022210</v>
      </c>
      <c r="F353" s="398" t="s">
        <v>584</v>
      </c>
      <c r="G353" s="397">
        <f t="shared" ref="G353:G363" si="24">J353</f>
        <v>235400</v>
      </c>
      <c r="H353" s="395" t="s">
        <v>218</v>
      </c>
      <c r="J353" s="137">
        <f t="shared" ref="J353:J376" si="25">SUM(E353-D353)</f>
        <v>235400</v>
      </c>
    </row>
    <row r="354" spans="1:10" ht="24.6" customHeight="1">
      <c r="A354" s="1658" t="s">
        <v>32</v>
      </c>
      <c r="B354" s="1659"/>
      <c r="C354" s="1660"/>
      <c r="D354" s="41">
        <v>26739459</v>
      </c>
      <c r="E354" s="41">
        <v>26732491</v>
      </c>
      <c r="F354" s="398" t="s">
        <v>570</v>
      </c>
      <c r="G354" s="397">
        <f t="shared" si="24"/>
        <v>-6968</v>
      </c>
      <c r="H354" s="395" t="s">
        <v>218</v>
      </c>
      <c r="J354" s="137">
        <f t="shared" si="25"/>
        <v>-6968</v>
      </c>
    </row>
    <row r="355" spans="1:10" ht="24.6" customHeight="1">
      <c r="A355" s="1658" t="s">
        <v>516</v>
      </c>
      <c r="B355" s="1659"/>
      <c r="C355" s="1660"/>
      <c r="D355" s="41">
        <v>642510</v>
      </c>
      <c r="E355" s="41">
        <v>642510</v>
      </c>
      <c r="F355" s="398" t="s">
        <v>25</v>
      </c>
      <c r="G355" s="397">
        <f t="shared" si="24"/>
        <v>0</v>
      </c>
      <c r="H355" s="395" t="s">
        <v>25</v>
      </c>
      <c r="J355" s="137">
        <f t="shared" si="25"/>
        <v>0</v>
      </c>
    </row>
    <row r="356" spans="1:10" ht="24.6" customHeight="1">
      <c r="A356" s="1658" t="s">
        <v>37</v>
      </c>
      <c r="B356" s="1659"/>
      <c r="C356" s="1660"/>
      <c r="D356" s="41">
        <v>2479400</v>
      </c>
      <c r="E356" s="41">
        <v>2479400</v>
      </c>
      <c r="F356" s="398" t="s">
        <v>25</v>
      </c>
      <c r="G356" s="397">
        <f t="shared" si="24"/>
        <v>0</v>
      </c>
      <c r="H356" s="395" t="s">
        <v>25</v>
      </c>
      <c r="J356" s="137">
        <f t="shared" si="25"/>
        <v>0</v>
      </c>
    </row>
    <row r="357" spans="1:10" ht="24.6" customHeight="1">
      <c r="A357" s="1658" t="s">
        <v>33</v>
      </c>
      <c r="B357" s="1659"/>
      <c r="C357" s="1660"/>
      <c r="D357" s="41">
        <v>458326</v>
      </c>
      <c r="E357" s="41">
        <v>458326</v>
      </c>
      <c r="F357" s="398" t="s">
        <v>25</v>
      </c>
      <c r="G357" s="397">
        <f t="shared" si="24"/>
        <v>0</v>
      </c>
      <c r="H357" s="395" t="s">
        <v>25</v>
      </c>
      <c r="J357" s="137">
        <f t="shared" si="25"/>
        <v>0</v>
      </c>
    </row>
    <row r="358" spans="1:10" ht="24.6" customHeight="1">
      <c r="A358" s="1658" t="s">
        <v>36</v>
      </c>
      <c r="B358" s="1659"/>
      <c r="C358" s="1660"/>
      <c r="D358" s="41">
        <v>1617847</v>
      </c>
      <c r="E358" s="41">
        <v>1624450</v>
      </c>
      <c r="F358" s="398" t="s">
        <v>584</v>
      </c>
      <c r="G358" s="397">
        <f t="shared" si="24"/>
        <v>6603</v>
      </c>
      <c r="H358" s="395" t="s">
        <v>348</v>
      </c>
      <c r="J358" s="137">
        <f t="shared" si="25"/>
        <v>6603</v>
      </c>
    </row>
    <row r="359" spans="1:10" ht="24.6" customHeight="1">
      <c r="A359" s="1658" t="s">
        <v>42</v>
      </c>
      <c r="B359" s="1659"/>
      <c r="C359" s="1660"/>
      <c r="D359" s="41">
        <v>16638150</v>
      </c>
      <c r="E359" s="41">
        <v>16638150</v>
      </c>
      <c r="F359" s="398"/>
      <c r="G359" s="397">
        <f t="shared" si="24"/>
        <v>0</v>
      </c>
      <c r="H359" s="395" t="s">
        <v>25</v>
      </c>
      <c r="J359" s="137">
        <f t="shared" si="25"/>
        <v>0</v>
      </c>
    </row>
    <row r="360" spans="1:10" ht="24.6" customHeight="1">
      <c r="A360" s="1658" t="s">
        <v>158</v>
      </c>
      <c r="B360" s="1659"/>
      <c r="C360" s="1660"/>
      <c r="D360" s="41">
        <v>1207840</v>
      </c>
      <c r="E360" s="41">
        <v>1207840</v>
      </c>
      <c r="F360" s="398" t="s">
        <v>25</v>
      </c>
      <c r="G360" s="397">
        <f t="shared" si="24"/>
        <v>0</v>
      </c>
      <c r="H360" s="395" t="s">
        <v>25</v>
      </c>
      <c r="J360" s="137">
        <f t="shared" si="25"/>
        <v>0</v>
      </c>
    </row>
    <row r="361" spans="1:10" ht="24.6" customHeight="1">
      <c r="A361" s="1658" t="s">
        <v>30</v>
      </c>
      <c r="B361" s="1659"/>
      <c r="C361" s="1660"/>
      <c r="D361" s="41">
        <v>1581220</v>
      </c>
      <c r="E361" s="41">
        <v>1581220</v>
      </c>
      <c r="F361" s="398" t="s">
        <v>25</v>
      </c>
      <c r="G361" s="397">
        <f t="shared" si="24"/>
        <v>0</v>
      </c>
      <c r="H361" s="533" t="s">
        <v>25</v>
      </c>
      <c r="J361" s="137">
        <f t="shared" si="25"/>
        <v>0</v>
      </c>
    </row>
    <row r="362" spans="1:10" ht="24.6" customHeight="1">
      <c r="A362" s="1658" t="s">
        <v>339</v>
      </c>
      <c r="B362" s="1659"/>
      <c r="C362" s="1660"/>
      <c r="D362" s="41">
        <v>2575340</v>
      </c>
      <c r="E362" s="41">
        <v>2396750</v>
      </c>
      <c r="F362" s="398" t="s">
        <v>570</v>
      </c>
      <c r="G362" s="397">
        <f t="shared" si="24"/>
        <v>-178590</v>
      </c>
      <c r="H362" s="395" t="s">
        <v>650</v>
      </c>
      <c r="J362" s="137">
        <f t="shared" si="25"/>
        <v>-178590</v>
      </c>
    </row>
    <row r="363" spans="1:10" ht="24.6" customHeight="1">
      <c r="A363" s="1658" t="s">
        <v>553</v>
      </c>
      <c r="B363" s="1659"/>
      <c r="C363" s="1660"/>
      <c r="D363" s="41">
        <v>1326200</v>
      </c>
      <c r="E363" s="41">
        <v>1337100</v>
      </c>
      <c r="F363" s="398" t="s">
        <v>584</v>
      </c>
      <c r="G363" s="397">
        <f t="shared" si="24"/>
        <v>10900</v>
      </c>
      <c r="H363" s="395" t="s">
        <v>679</v>
      </c>
      <c r="J363" s="137">
        <f t="shared" si="25"/>
        <v>10900</v>
      </c>
    </row>
    <row r="364" spans="1:10" ht="24.6" customHeight="1">
      <c r="A364" s="1661" t="s">
        <v>355</v>
      </c>
      <c r="B364" s="1662"/>
      <c r="C364" s="1663"/>
      <c r="D364" s="41">
        <v>1169000</v>
      </c>
      <c r="E364" s="41">
        <v>420000</v>
      </c>
      <c r="F364" s="398" t="s">
        <v>570</v>
      </c>
      <c r="G364" s="397">
        <f>E364-D364</f>
        <v>-749000</v>
      </c>
      <c r="H364" s="533" t="s">
        <v>25</v>
      </c>
      <c r="J364" s="137">
        <f t="shared" si="25"/>
        <v>-749000</v>
      </c>
    </row>
    <row r="365" spans="1:10" ht="24.6" customHeight="1">
      <c r="A365" s="1664" t="s">
        <v>185</v>
      </c>
      <c r="B365" s="1665"/>
      <c r="C365" s="301" t="s">
        <v>587</v>
      </c>
      <c r="D365" s="41">
        <v>13879760</v>
      </c>
      <c r="E365" s="41">
        <v>12979240</v>
      </c>
      <c r="F365" s="398" t="s">
        <v>570</v>
      </c>
      <c r="G365" s="397">
        <f t="shared" ref="G365:G376" si="26">J365</f>
        <v>-900520</v>
      </c>
      <c r="H365" s="395" t="s">
        <v>369</v>
      </c>
      <c r="J365" s="137">
        <f t="shared" si="25"/>
        <v>-900520</v>
      </c>
    </row>
    <row r="366" spans="1:10" ht="24.6" customHeight="1">
      <c r="A366" s="1666"/>
      <c r="B366" s="1667"/>
      <c r="C366" s="301" t="s">
        <v>572</v>
      </c>
      <c r="D366" s="41">
        <v>13167000</v>
      </c>
      <c r="E366" s="41">
        <v>15039200</v>
      </c>
      <c r="F366" s="398" t="s">
        <v>584</v>
      </c>
      <c r="G366" s="397">
        <f t="shared" si="26"/>
        <v>1872200</v>
      </c>
      <c r="H366" s="395" t="s">
        <v>369</v>
      </c>
      <c r="J366" s="137">
        <f t="shared" si="25"/>
        <v>1872200</v>
      </c>
    </row>
    <row r="367" spans="1:10" ht="24.6" customHeight="1">
      <c r="A367" s="1666"/>
      <c r="B367" s="1667"/>
      <c r="C367" s="301" t="s">
        <v>515</v>
      </c>
      <c r="D367" s="41">
        <v>2823290</v>
      </c>
      <c r="E367" s="41">
        <v>2638420</v>
      </c>
      <c r="F367" s="398" t="s">
        <v>570</v>
      </c>
      <c r="G367" s="397">
        <f t="shared" si="26"/>
        <v>-184870</v>
      </c>
      <c r="H367" s="395" t="s">
        <v>369</v>
      </c>
      <c r="J367" s="137">
        <f t="shared" si="25"/>
        <v>-184870</v>
      </c>
    </row>
    <row r="368" spans="1:10" ht="24.6" customHeight="1">
      <c r="A368" s="1666"/>
      <c r="B368" s="1667"/>
      <c r="C368" s="301" t="s">
        <v>514</v>
      </c>
      <c r="D368" s="42">
        <v>-264720</v>
      </c>
      <c r="E368" s="41">
        <v>-282040</v>
      </c>
      <c r="F368" s="398" t="s">
        <v>570</v>
      </c>
      <c r="G368" s="397">
        <f t="shared" si="26"/>
        <v>-17320</v>
      </c>
      <c r="H368" s="395" t="s">
        <v>369</v>
      </c>
      <c r="J368" s="137">
        <f t="shared" si="25"/>
        <v>-17320</v>
      </c>
    </row>
    <row r="369" spans="1:10" ht="24.6" customHeight="1">
      <c r="A369" s="1668"/>
      <c r="B369" s="1669"/>
      <c r="C369" s="301" t="s">
        <v>179</v>
      </c>
      <c r="D369" s="41">
        <f>SUM(D365:D367)+D368</f>
        <v>29605330</v>
      </c>
      <c r="E369" s="41">
        <f>SUM(E365:E367)+E368</f>
        <v>30374820</v>
      </c>
      <c r="F369" s="398" t="s">
        <v>584</v>
      </c>
      <c r="G369" s="397">
        <f t="shared" si="26"/>
        <v>769490</v>
      </c>
      <c r="H369" s="583" t="s">
        <v>25</v>
      </c>
      <c r="J369" s="137">
        <f t="shared" si="25"/>
        <v>769490</v>
      </c>
    </row>
    <row r="370" spans="1:10" ht="24.6" customHeight="1">
      <c r="A370" s="1664" t="s">
        <v>178</v>
      </c>
      <c r="B370" s="1665"/>
      <c r="C370" s="301" t="s">
        <v>513</v>
      </c>
      <c r="D370" s="41">
        <v>40940500</v>
      </c>
      <c r="E370" s="41">
        <v>44242670</v>
      </c>
      <c r="F370" s="398" t="s">
        <v>584</v>
      </c>
      <c r="G370" s="397">
        <f t="shared" si="26"/>
        <v>3302170</v>
      </c>
      <c r="H370" s="395" t="s">
        <v>369</v>
      </c>
      <c r="J370" s="137">
        <f t="shared" si="25"/>
        <v>3302170</v>
      </c>
    </row>
    <row r="371" spans="1:10" ht="24.6" customHeight="1">
      <c r="A371" s="1666"/>
      <c r="B371" s="1667"/>
      <c r="C371" s="301" t="s">
        <v>511</v>
      </c>
      <c r="D371" s="41">
        <v>1683530</v>
      </c>
      <c r="E371" s="41">
        <v>2491460</v>
      </c>
      <c r="F371" s="398" t="s">
        <v>584</v>
      </c>
      <c r="G371" s="397">
        <f t="shared" si="26"/>
        <v>807930</v>
      </c>
      <c r="H371" s="395" t="s">
        <v>369</v>
      </c>
      <c r="J371" s="137">
        <f t="shared" si="25"/>
        <v>807930</v>
      </c>
    </row>
    <row r="372" spans="1:10" ht="24.6" customHeight="1">
      <c r="A372" s="1666"/>
      <c r="B372" s="1667"/>
      <c r="C372" s="301" t="s">
        <v>29</v>
      </c>
      <c r="D372" s="41">
        <v>2764580</v>
      </c>
      <c r="E372" s="41">
        <v>2629640</v>
      </c>
      <c r="F372" s="398" t="s">
        <v>570</v>
      </c>
      <c r="G372" s="397">
        <f t="shared" si="26"/>
        <v>-134940</v>
      </c>
      <c r="H372" s="395" t="s">
        <v>369</v>
      </c>
      <c r="J372" s="137">
        <f t="shared" si="25"/>
        <v>-134940</v>
      </c>
    </row>
    <row r="373" spans="1:10" ht="24.6" customHeight="1">
      <c r="A373" s="1666"/>
      <c r="B373" s="1667"/>
      <c r="C373" s="301" t="s">
        <v>45</v>
      </c>
      <c r="D373" s="41">
        <v>12384200</v>
      </c>
      <c r="E373" s="41">
        <v>15599345</v>
      </c>
      <c r="F373" s="398" t="s">
        <v>584</v>
      </c>
      <c r="G373" s="397">
        <f t="shared" si="26"/>
        <v>3215145</v>
      </c>
      <c r="H373" s="395" t="s">
        <v>369</v>
      </c>
      <c r="J373" s="137">
        <f t="shared" si="25"/>
        <v>3215145</v>
      </c>
    </row>
    <row r="374" spans="1:10" ht="24.6" customHeight="1">
      <c r="A374" s="1666"/>
      <c r="B374" s="1667"/>
      <c r="C374" s="301" t="s">
        <v>148</v>
      </c>
      <c r="D374" s="41">
        <v>3495000</v>
      </c>
      <c r="E374" s="41">
        <v>3480000</v>
      </c>
      <c r="F374" s="398" t="s">
        <v>570</v>
      </c>
      <c r="G374" s="397">
        <f t="shared" si="26"/>
        <v>-15000</v>
      </c>
      <c r="H374" s="395" t="s">
        <v>299</v>
      </c>
      <c r="J374" s="137">
        <f t="shared" si="25"/>
        <v>-15000</v>
      </c>
    </row>
    <row r="375" spans="1:10" ht="24.6" customHeight="1">
      <c r="A375" s="1666"/>
      <c r="B375" s="1667"/>
      <c r="C375" s="399" t="s">
        <v>179</v>
      </c>
      <c r="D375" s="400">
        <f>SUM(D370:D374)</f>
        <v>61267810</v>
      </c>
      <c r="E375" s="400">
        <f>SUM(E370:E374)</f>
        <v>68443115</v>
      </c>
      <c r="F375" s="401" t="s">
        <v>584</v>
      </c>
      <c r="G375" s="397">
        <f t="shared" si="26"/>
        <v>7175305</v>
      </c>
      <c r="H375" s="403" t="s">
        <v>25</v>
      </c>
      <c r="J375" s="137">
        <f t="shared" si="25"/>
        <v>7175305</v>
      </c>
    </row>
    <row r="376" spans="1:10" ht="24.6" customHeight="1">
      <c r="A376" s="1656" t="s">
        <v>416</v>
      </c>
      <c r="B376" s="1657"/>
      <c r="C376" s="1657"/>
      <c r="D376" s="405">
        <f>SUM(D352:D364)+D369+D375</f>
        <v>205574082</v>
      </c>
      <c r="E376" s="405">
        <f>SUM(E352:E364)+E369+E375</f>
        <v>213291192</v>
      </c>
      <c r="F376" s="406" t="s">
        <v>584</v>
      </c>
      <c r="G376" s="407">
        <f t="shared" si="26"/>
        <v>7717110</v>
      </c>
      <c r="H376" s="404"/>
      <c r="J376" s="137">
        <f t="shared" si="25"/>
        <v>7717110</v>
      </c>
    </row>
    <row r="378" spans="1:10" ht="44.45" customHeight="1">
      <c r="A378" s="1583" t="s">
        <v>308</v>
      </c>
      <c r="B378" s="1583"/>
      <c r="C378" s="1583"/>
      <c r="D378" s="1583"/>
      <c r="E378" s="1583"/>
      <c r="F378" s="1583"/>
      <c r="G378" s="1583"/>
      <c r="H378" s="1583"/>
    </row>
    <row r="379" spans="1:10" ht="22.15" customHeight="1">
      <c r="A379" s="35" t="s">
        <v>238</v>
      </c>
    </row>
    <row r="380" spans="1:10" ht="22.15" customHeight="1">
      <c r="A380" s="1675" t="s">
        <v>507</v>
      </c>
      <c r="B380" s="1676"/>
      <c r="C380" s="1677"/>
      <c r="D380" s="39" t="s">
        <v>342</v>
      </c>
      <c r="E380" s="39" t="s">
        <v>323</v>
      </c>
      <c r="F380" s="1678" t="s">
        <v>465</v>
      </c>
      <c r="G380" s="1679"/>
      <c r="H380" s="40" t="s">
        <v>510</v>
      </c>
    </row>
    <row r="381" spans="1:10" ht="22.15" customHeight="1">
      <c r="A381" s="1658" t="s">
        <v>39</v>
      </c>
      <c r="B381" s="1659"/>
      <c r="C381" s="1660"/>
      <c r="D381" s="41">
        <v>29993747</v>
      </c>
      <c r="E381" s="41">
        <v>29870427</v>
      </c>
      <c r="F381" s="398" t="s">
        <v>570</v>
      </c>
      <c r="G381" s="397">
        <f>J381</f>
        <v>-123320</v>
      </c>
      <c r="H381" s="395" t="s">
        <v>629</v>
      </c>
      <c r="J381" s="137">
        <f>SUM(E381-D381)</f>
        <v>-123320</v>
      </c>
    </row>
    <row r="382" spans="1:10" ht="22.15" customHeight="1">
      <c r="A382" s="1658" t="s">
        <v>41</v>
      </c>
      <c r="B382" s="1659"/>
      <c r="C382" s="1660"/>
      <c r="D382" s="41">
        <v>28520689</v>
      </c>
      <c r="E382" s="41">
        <v>28576519</v>
      </c>
      <c r="F382" s="398" t="s">
        <v>584</v>
      </c>
      <c r="G382" s="397">
        <f t="shared" ref="G382:G392" si="27">J382</f>
        <v>55830</v>
      </c>
      <c r="H382" s="395" t="s">
        <v>218</v>
      </c>
      <c r="J382" s="137">
        <f t="shared" ref="J382:J405" si="28">SUM(E382-D382)</f>
        <v>55830</v>
      </c>
    </row>
    <row r="383" spans="1:10" ht="22.15" customHeight="1">
      <c r="A383" s="1658" t="s">
        <v>32</v>
      </c>
      <c r="B383" s="1659"/>
      <c r="C383" s="1660"/>
      <c r="D383" s="41">
        <v>22687066</v>
      </c>
      <c r="E383" s="41">
        <v>22687066</v>
      </c>
      <c r="F383" s="398" t="s">
        <v>25</v>
      </c>
      <c r="G383" s="397">
        <f t="shared" si="27"/>
        <v>0</v>
      </c>
      <c r="H383" s="395" t="s">
        <v>25</v>
      </c>
      <c r="J383" s="137">
        <f t="shared" si="28"/>
        <v>0</v>
      </c>
    </row>
    <row r="384" spans="1:10" ht="22.15" customHeight="1">
      <c r="A384" s="1658" t="s">
        <v>516</v>
      </c>
      <c r="B384" s="1659"/>
      <c r="C384" s="1660"/>
      <c r="D384" s="41">
        <v>642510</v>
      </c>
      <c r="E384" s="41">
        <v>642510</v>
      </c>
      <c r="F384" s="398" t="s">
        <v>25</v>
      </c>
      <c r="G384" s="397">
        <f t="shared" si="27"/>
        <v>0</v>
      </c>
      <c r="H384" s="395" t="s">
        <v>25</v>
      </c>
      <c r="J384" s="137">
        <f t="shared" si="28"/>
        <v>0</v>
      </c>
    </row>
    <row r="385" spans="1:10" ht="22.15" customHeight="1">
      <c r="A385" s="1658" t="s">
        <v>37</v>
      </c>
      <c r="B385" s="1659"/>
      <c r="C385" s="1660"/>
      <c r="D385" s="41">
        <v>2479400</v>
      </c>
      <c r="E385" s="41">
        <v>2479400</v>
      </c>
      <c r="F385" s="398" t="s">
        <v>25</v>
      </c>
      <c r="G385" s="397">
        <f t="shared" si="27"/>
        <v>0</v>
      </c>
      <c r="H385" s="395" t="s">
        <v>25</v>
      </c>
      <c r="J385" s="137">
        <f t="shared" si="28"/>
        <v>0</v>
      </c>
    </row>
    <row r="386" spans="1:10" ht="22.15" customHeight="1">
      <c r="A386" s="1658" t="s">
        <v>33</v>
      </c>
      <c r="B386" s="1659"/>
      <c r="C386" s="1660"/>
      <c r="D386" s="41">
        <v>458326</v>
      </c>
      <c r="E386" s="41">
        <v>458326</v>
      </c>
      <c r="F386" s="398" t="s">
        <v>25</v>
      </c>
      <c r="G386" s="397">
        <f t="shared" si="27"/>
        <v>0</v>
      </c>
      <c r="H386" s="395" t="s">
        <v>25</v>
      </c>
      <c r="J386" s="137">
        <f t="shared" si="28"/>
        <v>0</v>
      </c>
    </row>
    <row r="387" spans="1:10" ht="22.15" customHeight="1">
      <c r="A387" s="1658" t="s">
        <v>36</v>
      </c>
      <c r="B387" s="1659"/>
      <c r="C387" s="1660"/>
      <c r="D387" s="41">
        <v>2508715</v>
      </c>
      <c r="E387" s="41">
        <v>2821055</v>
      </c>
      <c r="F387" s="398" t="s">
        <v>584</v>
      </c>
      <c r="G387" s="397">
        <f t="shared" si="27"/>
        <v>312340</v>
      </c>
      <c r="H387" s="395" t="s">
        <v>348</v>
      </c>
      <c r="J387" s="137">
        <f t="shared" si="28"/>
        <v>312340</v>
      </c>
    </row>
    <row r="388" spans="1:10" ht="22.15" customHeight="1">
      <c r="A388" s="1658" t="s">
        <v>42</v>
      </c>
      <c r="B388" s="1659"/>
      <c r="C388" s="1660"/>
      <c r="D388" s="41">
        <v>16638150</v>
      </c>
      <c r="E388" s="41">
        <v>19966270</v>
      </c>
      <c r="F388" s="398" t="s">
        <v>584</v>
      </c>
      <c r="G388" s="397">
        <f t="shared" si="27"/>
        <v>3328120</v>
      </c>
      <c r="H388" s="583" t="s">
        <v>128</v>
      </c>
      <c r="J388" s="137">
        <f t="shared" si="28"/>
        <v>3328120</v>
      </c>
    </row>
    <row r="389" spans="1:10" ht="22.15" customHeight="1">
      <c r="A389" s="1658" t="s">
        <v>158</v>
      </c>
      <c r="B389" s="1659"/>
      <c r="C389" s="1660"/>
      <c r="D389" s="41">
        <v>1207840</v>
      </c>
      <c r="E389" s="41">
        <v>1207840</v>
      </c>
      <c r="F389" s="398" t="s">
        <v>25</v>
      </c>
      <c r="G389" s="397">
        <f t="shared" si="27"/>
        <v>0</v>
      </c>
      <c r="H389" s="395" t="s">
        <v>25</v>
      </c>
      <c r="J389" s="137">
        <f t="shared" si="28"/>
        <v>0</v>
      </c>
    </row>
    <row r="390" spans="1:10" ht="22.15" customHeight="1">
      <c r="A390" s="1658" t="s">
        <v>30</v>
      </c>
      <c r="B390" s="1659"/>
      <c r="C390" s="1660"/>
      <c r="D390" s="41">
        <v>1581220</v>
      </c>
      <c r="E390" s="41">
        <v>1581220</v>
      </c>
      <c r="F390" s="398" t="s">
        <v>25</v>
      </c>
      <c r="G390" s="397">
        <f t="shared" si="27"/>
        <v>0</v>
      </c>
      <c r="H390" s="533" t="s">
        <v>25</v>
      </c>
      <c r="J390" s="137">
        <f t="shared" si="28"/>
        <v>0</v>
      </c>
    </row>
    <row r="391" spans="1:10" ht="22.15" customHeight="1">
      <c r="A391" s="1658" t="s">
        <v>339</v>
      </c>
      <c r="B391" s="1659"/>
      <c r="C391" s="1660"/>
      <c r="D391" s="41">
        <v>2265940</v>
      </c>
      <c r="E391" s="41">
        <v>2207010</v>
      </c>
      <c r="F391" s="398" t="s">
        <v>570</v>
      </c>
      <c r="G391" s="397">
        <f t="shared" si="27"/>
        <v>-58930</v>
      </c>
      <c r="H391" s="395" t="s">
        <v>650</v>
      </c>
      <c r="J391" s="137">
        <f t="shared" si="28"/>
        <v>-58930</v>
      </c>
    </row>
    <row r="392" spans="1:10" ht="22.15" customHeight="1">
      <c r="A392" s="1658" t="s">
        <v>553</v>
      </c>
      <c r="B392" s="1659"/>
      <c r="C392" s="1660"/>
      <c r="D392" s="41">
        <v>1258000</v>
      </c>
      <c r="E392" s="41">
        <v>1358900</v>
      </c>
      <c r="F392" s="398" t="s">
        <v>584</v>
      </c>
      <c r="G392" s="397">
        <f t="shared" si="27"/>
        <v>100900</v>
      </c>
      <c r="H392" s="395" t="s">
        <v>231</v>
      </c>
      <c r="J392" s="137">
        <f t="shared" si="28"/>
        <v>100900</v>
      </c>
    </row>
    <row r="393" spans="1:10" ht="22.15" customHeight="1">
      <c r="A393" s="1661" t="s">
        <v>355</v>
      </c>
      <c r="B393" s="1662"/>
      <c r="C393" s="1663"/>
      <c r="D393" s="41">
        <v>0</v>
      </c>
      <c r="E393" s="41">
        <v>0</v>
      </c>
      <c r="F393" s="398" t="s">
        <v>25</v>
      </c>
      <c r="G393" s="397">
        <f>E393-D393</f>
        <v>0</v>
      </c>
      <c r="H393" s="533" t="s">
        <v>25</v>
      </c>
      <c r="J393" s="137">
        <f t="shared" si="28"/>
        <v>0</v>
      </c>
    </row>
    <row r="394" spans="1:10" ht="22.15" customHeight="1">
      <c r="A394" s="1664" t="s">
        <v>185</v>
      </c>
      <c r="B394" s="1665"/>
      <c r="C394" s="301" t="s">
        <v>587</v>
      </c>
      <c r="D394" s="41">
        <v>13130580</v>
      </c>
      <c r="E394" s="41">
        <v>12913910</v>
      </c>
      <c r="F394" s="398" t="s">
        <v>570</v>
      </c>
      <c r="G394" s="397">
        <f t="shared" ref="G394:G405" si="29">J394</f>
        <v>-216670</v>
      </c>
      <c r="H394" s="395" t="s">
        <v>369</v>
      </c>
      <c r="J394" s="137">
        <f t="shared" si="28"/>
        <v>-216670</v>
      </c>
    </row>
    <row r="395" spans="1:10" ht="22.15" customHeight="1">
      <c r="A395" s="1666"/>
      <c r="B395" s="1667"/>
      <c r="C395" s="301" t="s">
        <v>572</v>
      </c>
      <c r="D395" s="41">
        <v>15216300</v>
      </c>
      <c r="E395" s="41">
        <v>14962750</v>
      </c>
      <c r="F395" s="398" t="s">
        <v>570</v>
      </c>
      <c r="G395" s="397">
        <f t="shared" si="29"/>
        <v>-253550</v>
      </c>
      <c r="H395" s="395" t="s">
        <v>369</v>
      </c>
      <c r="J395" s="137">
        <f t="shared" si="28"/>
        <v>-253550</v>
      </c>
    </row>
    <row r="396" spans="1:10" ht="22.15" customHeight="1">
      <c r="A396" s="1666"/>
      <c r="B396" s="1667"/>
      <c r="C396" s="301" t="s">
        <v>515</v>
      </c>
      <c r="D396" s="41">
        <v>2669490</v>
      </c>
      <c r="E396" s="41">
        <v>2693830</v>
      </c>
      <c r="F396" s="398" t="s">
        <v>584</v>
      </c>
      <c r="G396" s="397">
        <f t="shared" si="29"/>
        <v>24340</v>
      </c>
      <c r="H396" s="395" t="s">
        <v>369</v>
      </c>
      <c r="J396" s="137">
        <f t="shared" si="28"/>
        <v>24340</v>
      </c>
    </row>
    <row r="397" spans="1:10" ht="22.15" customHeight="1">
      <c r="A397" s="1666"/>
      <c r="B397" s="1667"/>
      <c r="C397" s="301" t="s">
        <v>514</v>
      </c>
      <c r="D397" s="42">
        <v>-298860</v>
      </c>
      <c r="E397" s="41">
        <v>-300240</v>
      </c>
      <c r="F397" s="398" t="s">
        <v>570</v>
      </c>
      <c r="G397" s="397">
        <f t="shared" si="29"/>
        <v>-1380</v>
      </c>
      <c r="H397" s="395" t="s">
        <v>369</v>
      </c>
      <c r="J397" s="137">
        <f t="shared" si="28"/>
        <v>-1380</v>
      </c>
    </row>
    <row r="398" spans="1:10" ht="22.15" customHeight="1">
      <c r="A398" s="1668"/>
      <c r="B398" s="1669"/>
      <c r="C398" s="301" t="s">
        <v>179</v>
      </c>
      <c r="D398" s="41">
        <f>SUM(D394:D396)+D397</f>
        <v>30717510</v>
      </c>
      <c r="E398" s="41">
        <f>SUM(E394:E396)+E397</f>
        <v>30270250</v>
      </c>
      <c r="F398" s="398" t="s">
        <v>570</v>
      </c>
      <c r="G398" s="397">
        <f t="shared" si="29"/>
        <v>-447260</v>
      </c>
      <c r="H398" s="583" t="s">
        <v>25</v>
      </c>
      <c r="J398" s="137">
        <f t="shared" si="28"/>
        <v>-447260</v>
      </c>
    </row>
    <row r="399" spans="1:10" ht="22.15" customHeight="1">
      <c r="A399" s="1664" t="s">
        <v>178</v>
      </c>
      <c r="B399" s="1665"/>
      <c r="C399" s="301" t="s">
        <v>513</v>
      </c>
      <c r="D399" s="41">
        <v>50688140</v>
      </c>
      <c r="E399" s="41">
        <v>51549820</v>
      </c>
      <c r="F399" s="398" t="s">
        <v>584</v>
      </c>
      <c r="G399" s="397">
        <f t="shared" si="29"/>
        <v>861680</v>
      </c>
      <c r="H399" s="395" t="s">
        <v>369</v>
      </c>
      <c r="J399" s="137">
        <f t="shared" si="28"/>
        <v>861680</v>
      </c>
    </row>
    <row r="400" spans="1:10" ht="22.15" customHeight="1">
      <c r="A400" s="1666"/>
      <c r="B400" s="1667"/>
      <c r="C400" s="301" t="s">
        <v>511</v>
      </c>
      <c r="D400" s="41">
        <v>2625200</v>
      </c>
      <c r="E400" s="41">
        <v>2647900</v>
      </c>
      <c r="F400" s="398" t="s">
        <v>584</v>
      </c>
      <c r="G400" s="397">
        <f t="shared" si="29"/>
        <v>22700</v>
      </c>
      <c r="H400" s="395" t="s">
        <v>369</v>
      </c>
      <c r="J400" s="137">
        <f t="shared" si="28"/>
        <v>22700</v>
      </c>
    </row>
    <row r="401" spans="1:10" ht="22.15" customHeight="1">
      <c r="A401" s="1666"/>
      <c r="B401" s="1667"/>
      <c r="C401" s="301" t="s">
        <v>29</v>
      </c>
      <c r="D401" s="41">
        <v>2612980</v>
      </c>
      <c r="E401" s="41">
        <v>2617040</v>
      </c>
      <c r="F401" s="398" t="s">
        <v>584</v>
      </c>
      <c r="G401" s="397">
        <f t="shared" si="29"/>
        <v>4060</v>
      </c>
      <c r="H401" s="395" t="s">
        <v>369</v>
      </c>
      <c r="J401" s="137">
        <f t="shared" si="28"/>
        <v>4060</v>
      </c>
    </row>
    <row r="402" spans="1:10" ht="22.15" customHeight="1">
      <c r="A402" s="1666"/>
      <c r="B402" s="1667"/>
      <c r="C402" s="301" t="s">
        <v>45</v>
      </c>
      <c r="D402" s="41">
        <v>18005925</v>
      </c>
      <c r="E402" s="41">
        <v>18134988</v>
      </c>
      <c r="F402" s="398" t="s">
        <v>584</v>
      </c>
      <c r="G402" s="397">
        <f t="shared" si="29"/>
        <v>129063</v>
      </c>
      <c r="H402" s="395" t="s">
        <v>369</v>
      </c>
      <c r="J402" s="137">
        <f t="shared" si="28"/>
        <v>129063</v>
      </c>
    </row>
    <row r="403" spans="1:10" ht="22.15" customHeight="1">
      <c r="A403" s="1666"/>
      <c r="B403" s="1667"/>
      <c r="C403" s="301" t="s">
        <v>148</v>
      </c>
      <c r="D403" s="41">
        <v>3492500</v>
      </c>
      <c r="E403" s="41">
        <v>3487500</v>
      </c>
      <c r="F403" s="398" t="s">
        <v>570</v>
      </c>
      <c r="G403" s="397">
        <f t="shared" si="29"/>
        <v>-5000</v>
      </c>
      <c r="H403" s="395" t="s">
        <v>299</v>
      </c>
      <c r="J403" s="137">
        <f t="shared" si="28"/>
        <v>-5000</v>
      </c>
    </row>
    <row r="404" spans="1:10" ht="22.15" customHeight="1">
      <c r="A404" s="1666"/>
      <c r="B404" s="1667"/>
      <c r="C404" s="399" t="s">
        <v>179</v>
      </c>
      <c r="D404" s="400">
        <f>SUM(D399:D403)</f>
        <v>77424745</v>
      </c>
      <c r="E404" s="400">
        <f>SUM(E399:E403)</f>
        <v>78437248</v>
      </c>
      <c r="F404" s="401" t="s">
        <v>584</v>
      </c>
      <c r="G404" s="397">
        <f t="shared" si="29"/>
        <v>1012503</v>
      </c>
      <c r="H404" s="403" t="s">
        <v>25</v>
      </c>
      <c r="J404" s="137">
        <f t="shared" si="28"/>
        <v>1012503</v>
      </c>
    </row>
    <row r="405" spans="1:10" ht="22.15" customHeight="1">
      <c r="A405" s="1656" t="s">
        <v>416</v>
      </c>
      <c r="B405" s="1657"/>
      <c r="C405" s="1657"/>
      <c r="D405" s="405">
        <f>SUM(D381:D393)+D398+D404</f>
        <v>218383858</v>
      </c>
      <c r="E405" s="405">
        <f>SUM(E381:E393)+E398+E404</f>
        <v>222564041</v>
      </c>
      <c r="F405" s="406" t="s">
        <v>584</v>
      </c>
      <c r="G405" s="407">
        <f t="shared" si="29"/>
        <v>4180183</v>
      </c>
      <c r="H405" s="404"/>
      <c r="J405" s="137">
        <f t="shared" si="28"/>
        <v>4180183</v>
      </c>
    </row>
    <row r="407" spans="1:10" ht="82.15" customHeight="1">
      <c r="A407" s="1583" t="s">
        <v>308</v>
      </c>
      <c r="B407" s="1583"/>
      <c r="C407" s="1583"/>
      <c r="D407" s="1583"/>
      <c r="E407" s="1583"/>
      <c r="F407" s="1583"/>
      <c r="G407" s="1583"/>
      <c r="H407" s="1583"/>
    </row>
    <row r="408" spans="1:10" ht="19.5">
      <c r="A408" s="35" t="s">
        <v>262</v>
      </c>
    </row>
    <row r="409" spans="1:10" ht="25.5">
      <c r="A409" s="1675" t="s">
        <v>507</v>
      </c>
      <c r="B409" s="1676"/>
      <c r="C409" s="1677"/>
      <c r="D409" s="39" t="s">
        <v>338</v>
      </c>
      <c r="E409" s="39" t="s">
        <v>280</v>
      </c>
      <c r="F409" s="1678" t="s">
        <v>465</v>
      </c>
      <c r="G409" s="1679"/>
      <c r="H409" s="40" t="s">
        <v>510</v>
      </c>
    </row>
    <row r="410" spans="1:10" ht="22.9" customHeight="1">
      <c r="A410" s="1658" t="s">
        <v>39</v>
      </c>
      <c r="B410" s="1659"/>
      <c r="C410" s="1660"/>
      <c r="D410" s="41">
        <v>30127757</v>
      </c>
      <c r="E410" s="41">
        <v>30807497</v>
      </c>
      <c r="F410" s="398" t="s">
        <v>584</v>
      </c>
      <c r="G410" s="397">
        <f>J410</f>
        <v>679740</v>
      </c>
      <c r="H410" s="583" t="s">
        <v>78</v>
      </c>
      <c r="J410" s="137">
        <f>SUM(E410-D410)</f>
        <v>679740</v>
      </c>
    </row>
    <row r="411" spans="1:10" ht="22.9" customHeight="1">
      <c r="A411" s="1658" t="s">
        <v>41</v>
      </c>
      <c r="B411" s="1659"/>
      <c r="C411" s="1660"/>
      <c r="D411" s="41">
        <v>28480419</v>
      </c>
      <c r="E411" s="41">
        <v>28283809</v>
      </c>
      <c r="F411" s="398" t="s">
        <v>570</v>
      </c>
      <c r="G411" s="397">
        <f t="shared" ref="G411:G421" si="30">J411</f>
        <v>-196610</v>
      </c>
      <c r="H411" s="395" t="s">
        <v>218</v>
      </c>
      <c r="J411" s="137">
        <f t="shared" ref="J411:J434" si="31">SUM(E411-D411)</f>
        <v>-196610</v>
      </c>
    </row>
    <row r="412" spans="1:10" ht="22.9" customHeight="1">
      <c r="A412" s="1658" t="s">
        <v>32</v>
      </c>
      <c r="B412" s="1659"/>
      <c r="C412" s="1660"/>
      <c r="D412" s="41">
        <v>22687066</v>
      </c>
      <c r="E412" s="41">
        <v>22687066</v>
      </c>
      <c r="F412" s="398" t="s">
        <v>25</v>
      </c>
      <c r="G412" s="397">
        <f t="shared" si="30"/>
        <v>0</v>
      </c>
      <c r="H412" s="395" t="s">
        <v>25</v>
      </c>
      <c r="J412" s="137">
        <f t="shared" si="31"/>
        <v>0</v>
      </c>
    </row>
    <row r="413" spans="1:10" ht="22.9" customHeight="1">
      <c r="A413" s="1658" t="s">
        <v>516</v>
      </c>
      <c r="B413" s="1659"/>
      <c r="C413" s="1660"/>
      <c r="D413" s="41">
        <v>540000</v>
      </c>
      <c r="E413" s="41">
        <v>540000</v>
      </c>
      <c r="F413" s="398" t="s">
        <v>25</v>
      </c>
      <c r="G413" s="397">
        <f t="shared" si="30"/>
        <v>0</v>
      </c>
      <c r="H413" s="395" t="s">
        <v>25</v>
      </c>
      <c r="J413" s="137">
        <f t="shared" si="31"/>
        <v>0</v>
      </c>
    </row>
    <row r="414" spans="1:10" ht="22.9" customHeight="1">
      <c r="A414" s="1658" t="s">
        <v>37</v>
      </c>
      <c r="B414" s="1659"/>
      <c r="C414" s="1660"/>
      <c r="D414" s="41">
        <v>2479400</v>
      </c>
      <c r="E414" s="41">
        <v>2479400</v>
      </c>
      <c r="F414" s="398" t="s">
        <v>25</v>
      </c>
      <c r="G414" s="397">
        <f t="shared" si="30"/>
        <v>0</v>
      </c>
      <c r="H414" s="395" t="s">
        <v>25</v>
      </c>
      <c r="J414" s="137">
        <f t="shared" si="31"/>
        <v>0</v>
      </c>
    </row>
    <row r="415" spans="1:10" ht="22.9" customHeight="1">
      <c r="A415" s="1658" t="s">
        <v>33</v>
      </c>
      <c r="B415" s="1659"/>
      <c r="C415" s="1660"/>
      <c r="D415" s="41">
        <v>458326</v>
      </c>
      <c r="E415" s="41">
        <v>605000</v>
      </c>
      <c r="F415" s="398" t="s">
        <v>584</v>
      </c>
      <c r="G415" s="397">
        <f t="shared" si="30"/>
        <v>146674</v>
      </c>
      <c r="H415" s="395" t="s">
        <v>79</v>
      </c>
      <c r="J415" s="137">
        <f t="shared" si="31"/>
        <v>146674</v>
      </c>
    </row>
    <row r="416" spans="1:10" ht="22.9" customHeight="1">
      <c r="A416" s="1658" t="s">
        <v>36</v>
      </c>
      <c r="B416" s="1659"/>
      <c r="C416" s="1660"/>
      <c r="D416" s="41">
        <v>2837225</v>
      </c>
      <c r="E416" s="41">
        <v>3007095</v>
      </c>
      <c r="F416" s="398" t="s">
        <v>584</v>
      </c>
      <c r="G416" s="397">
        <f t="shared" si="30"/>
        <v>169870</v>
      </c>
      <c r="H416" s="395" t="s">
        <v>678</v>
      </c>
      <c r="J416" s="137">
        <f t="shared" si="31"/>
        <v>169870</v>
      </c>
    </row>
    <row r="417" spans="1:10" ht="22.9" customHeight="1">
      <c r="A417" s="1658" t="s">
        <v>42</v>
      </c>
      <c r="B417" s="1659"/>
      <c r="C417" s="1660"/>
      <c r="D417" s="41">
        <v>19966270</v>
      </c>
      <c r="E417" s="41">
        <v>19966270</v>
      </c>
      <c r="F417" s="398" t="s">
        <v>25</v>
      </c>
      <c r="G417" s="397">
        <f t="shared" si="30"/>
        <v>0</v>
      </c>
      <c r="H417" s="583" t="s">
        <v>128</v>
      </c>
      <c r="J417" s="137">
        <f t="shared" si="31"/>
        <v>0</v>
      </c>
    </row>
    <row r="418" spans="1:10" ht="22.9" customHeight="1">
      <c r="A418" s="1658" t="s">
        <v>158</v>
      </c>
      <c r="B418" s="1659"/>
      <c r="C418" s="1660"/>
      <c r="D418" s="41">
        <v>1207840</v>
      </c>
      <c r="E418" s="41">
        <v>1207840</v>
      </c>
      <c r="F418" s="398" t="s">
        <v>25</v>
      </c>
      <c r="G418" s="397">
        <f t="shared" si="30"/>
        <v>0</v>
      </c>
      <c r="H418" s="395" t="s">
        <v>25</v>
      </c>
      <c r="J418" s="137">
        <f t="shared" si="31"/>
        <v>0</v>
      </c>
    </row>
    <row r="419" spans="1:10" ht="22.9" customHeight="1">
      <c r="A419" s="1658" t="s">
        <v>30</v>
      </c>
      <c r="B419" s="1659"/>
      <c r="C419" s="1660"/>
      <c r="D419" s="41">
        <v>1581220</v>
      </c>
      <c r="E419" s="41">
        <v>1590700</v>
      </c>
      <c r="F419" s="398" t="s">
        <v>584</v>
      </c>
      <c r="G419" s="397">
        <f t="shared" si="30"/>
        <v>9480</v>
      </c>
      <c r="H419" s="533" t="s">
        <v>25</v>
      </c>
      <c r="J419" s="137">
        <f t="shared" si="31"/>
        <v>9480</v>
      </c>
    </row>
    <row r="420" spans="1:10" ht="22.9" customHeight="1">
      <c r="A420" s="1658" t="s">
        <v>339</v>
      </c>
      <c r="B420" s="1659"/>
      <c r="C420" s="1660"/>
      <c r="D420" s="41">
        <v>2397710</v>
      </c>
      <c r="E420" s="41">
        <v>2181770</v>
      </c>
      <c r="F420" s="398" t="s">
        <v>570</v>
      </c>
      <c r="G420" s="397">
        <f t="shared" si="30"/>
        <v>-215940</v>
      </c>
      <c r="H420" s="395" t="s">
        <v>650</v>
      </c>
      <c r="J420" s="137">
        <f t="shared" si="31"/>
        <v>-215940</v>
      </c>
    </row>
    <row r="421" spans="1:10" ht="22.9" customHeight="1">
      <c r="A421" s="1658" t="s">
        <v>553</v>
      </c>
      <c r="B421" s="1659"/>
      <c r="C421" s="1660"/>
      <c r="D421" s="41">
        <v>1841000</v>
      </c>
      <c r="E421" s="41">
        <v>1559500</v>
      </c>
      <c r="F421" s="398" t="s">
        <v>570</v>
      </c>
      <c r="G421" s="397">
        <f t="shared" si="30"/>
        <v>-281500</v>
      </c>
      <c r="H421" s="395" t="s">
        <v>249</v>
      </c>
      <c r="J421" s="137">
        <f t="shared" si="31"/>
        <v>-281500</v>
      </c>
    </row>
    <row r="422" spans="1:10" ht="22.9" customHeight="1">
      <c r="A422" s="1661" t="s">
        <v>355</v>
      </c>
      <c r="B422" s="1662"/>
      <c r="C422" s="1663"/>
      <c r="D422" s="41">
        <v>0</v>
      </c>
      <c r="E422" s="41"/>
      <c r="F422" s="398" t="s">
        <v>25</v>
      </c>
      <c r="G422" s="397">
        <f>E422-D422</f>
        <v>0</v>
      </c>
      <c r="H422" s="533" t="s">
        <v>25</v>
      </c>
      <c r="J422" s="137">
        <f t="shared" si="31"/>
        <v>0</v>
      </c>
    </row>
    <row r="423" spans="1:10" ht="22.9" customHeight="1">
      <c r="A423" s="1664" t="s">
        <v>185</v>
      </c>
      <c r="B423" s="1665"/>
      <c r="C423" s="301" t="s">
        <v>587</v>
      </c>
      <c r="D423" s="41">
        <v>11818810</v>
      </c>
      <c r="E423" s="41">
        <v>13213300</v>
      </c>
      <c r="F423" s="398" t="s">
        <v>584</v>
      </c>
      <c r="G423" s="397">
        <f t="shared" ref="G423:G434" si="32">J423</f>
        <v>1394490</v>
      </c>
      <c r="H423" s="395" t="s">
        <v>369</v>
      </c>
      <c r="J423" s="137">
        <f t="shared" si="31"/>
        <v>1394490</v>
      </c>
    </row>
    <row r="424" spans="1:10" ht="22.9" customHeight="1">
      <c r="A424" s="1666"/>
      <c r="B424" s="1667"/>
      <c r="C424" s="301" t="s">
        <v>572</v>
      </c>
      <c r="D424" s="41">
        <v>13681250</v>
      </c>
      <c r="E424" s="41">
        <v>15313100</v>
      </c>
      <c r="F424" s="398" t="s">
        <v>584</v>
      </c>
      <c r="G424" s="397">
        <f t="shared" si="32"/>
        <v>1631850</v>
      </c>
      <c r="H424" s="395" t="s">
        <v>369</v>
      </c>
      <c r="J424" s="137">
        <f t="shared" si="31"/>
        <v>1631850</v>
      </c>
    </row>
    <row r="425" spans="1:10" ht="22.9" customHeight="1">
      <c r="A425" s="1666"/>
      <c r="B425" s="1667"/>
      <c r="C425" s="301" t="s">
        <v>515</v>
      </c>
      <c r="D425" s="41">
        <v>2463120</v>
      </c>
      <c r="E425" s="41">
        <v>2756910</v>
      </c>
      <c r="F425" s="398" t="s">
        <v>584</v>
      </c>
      <c r="G425" s="397">
        <f t="shared" si="32"/>
        <v>293790</v>
      </c>
      <c r="H425" s="395" t="s">
        <v>369</v>
      </c>
      <c r="J425" s="137">
        <f t="shared" si="31"/>
        <v>293790</v>
      </c>
    </row>
    <row r="426" spans="1:10" ht="22.9" customHeight="1">
      <c r="A426" s="1666"/>
      <c r="B426" s="1667"/>
      <c r="C426" s="301" t="s">
        <v>514</v>
      </c>
      <c r="D426" s="42">
        <v>-305930</v>
      </c>
      <c r="E426" s="41">
        <v>-305930</v>
      </c>
      <c r="F426" s="398" t="s">
        <v>25</v>
      </c>
      <c r="G426" s="397">
        <f t="shared" si="32"/>
        <v>0</v>
      </c>
      <c r="H426" s="395" t="s">
        <v>369</v>
      </c>
      <c r="J426" s="137">
        <f t="shared" si="31"/>
        <v>0</v>
      </c>
    </row>
    <row r="427" spans="1:10" ht="22.9" customHeight="1">
      <c r="A427" s="1668"/>
      <c r="B427" s="1669"/>
      <c r="C427" s="301" t="s">
        <v>179</v>
      </c>
      <c r="D427" s="41">
        <f>SUM(D423:D425)+D426</f>
        <v>27657250</v>
      </c>
      <c r="E427" s="41">
        <f>SUM(E423:E425)+E426</f>
        <v>30977380</v>
      </c>
      <c r="F427" s="398" t="s">
        <v>584</v>
      </c>
      <c r="G427" s="397">
        <f t="shared" si="32"/>
        <v>3320130</v>
      </c>
      <c r="H427" s="583" t="s">
        <v>25</v>
      </c>
      <c r="J427" s="137">
        <f t="shared" si="31"/>
        <v>3320130</v>
      </c>
    </row>
    <row r="428" spans="1:10" ht="22.9" customHeight="1">
      <c r="A428" s="1664" t="s">
        <v>178</v>
      </c>
      <c r="B428" s="1665"/>
      <c r="C428" s="301" t="s">
        <v>513</v>
      </c>
      <c r="D428" s="41">
        <v>39341400</v>
      </c>
      <c r="E428" s="41">
        <v>42398500</v>
      </c>
      <c r="F428" s="398" t="s">
        <v>584</v>
      </c>
      <c r="G428" s="397">
        <f t="shared" si="32"/>
        <v>3057100</v>
      </c>
      <c r="H428" s="395" t="s">
        <v>369</v>
      </c>
      <c r="J428" s="137">
        <f t="shared" si="31"/>
        <v>3057100</v>
      </c>
    </row>
    <row r="429" spans="1:10" ht="22.9" customHeight="1">
      <c r="A429" s="1666"/>
      <c r="B429" s="1667"/>
      <c r="C429" s="301" t="s">
        <v>511</v>
      </c>
      <c r="D429" s="41">
        <v>2161610</v>
      </c>
      <c r="E429" s="41">
        <v>2440320</v>
      </c>
      <c r="F429" s="398" t="s">
        <v>584</v>
      </c>
      <c r="G429" s="397">
        <f t="shared" si="32"/>
        <v>278710</v>
      </c>
      <c r="H429" s="395" t="s">
        <v>369</v>
      </c>
      <c r="J429" s="137">
        <f t="shared" si="31"/>
        <v>278710</v>
      </c>
    </row>
    <row r="430" spans="1:10" ht="22.9" customHeight="1">
      <c r="A430" s="1666"/>
      <c r="B430" s="1667"/>
      <c r="C430" s="301" t="s">
        <v>29</v>
      </c>
      <c r="D430" s="41">
        <v>2310880</v>
      </c>
      <c r="E430" s="41">
        <v>2670360</v>
      </c>
      <c r="F430" s="398" t="s">
        <v>584</v>
      </c>
      <c r="G430" s="397">
        <f t="shared" si="32"/>
        <v>359480</v>
      </c>
      <c r="H430" s="395" t="s">
        <v>369</v>
      </c>
      <c r="J430" s="137">
        <f t="shared" si="31"/>
        <v>359480</v>
      </c>
    </row>
    <row r="431" spans="1:10" ht="22.9" customHeight="1">
      <c r="A431" s="1666"/>
      <c r="B431" s="1667"/>
      <c r="C431" s="301" t="s">
        <v>45</v>
      </c>
      <c r="D431" s="41">
        <v>14441501</v>
      </c>
      <c r="E431" s="41">
        <v>15328341</v>
      </c>
      <c r="F431" s="398" t="s">
        <v>584</v>
      </c>
      <c r="G431" s="397">
        <f t="shared" si="32"/>
        <v>886840</v>
      </c>
      <c r="H431" s="395" t="s">
        <v>369</v>
      </c>
      <c r="J431" s="137">
        <f t="shared" si="31"/>
        <v>886840</v>
      </c>
    </row>
    <row r="432" spans="1:10" ht="22.9" customHeight="1">
      <c r="A432" s="1666"/>
      <c r="B432" s="1667"/>
      <c r="C432" s="301" t="s">
        <v>148</v>
      </c>
      <c r="D432" s="41">
        <v>3467500</v>
      </c>
      <c r="E432" s="41">
        <v>3470000</v>
      </c>
      <c r="F432" s="398" t="s">
        <v>584</v>
      </c>
      <c r="G432" s="397">
        <f t="shared" si="32"/>
        <v>2500</v>
      </c>
      <c r="H432" s="395" t="s">
        <v>299</v>
      </c>
      <c r="J432" s="137">
        <f t="shared" si="31"/>
        <v>2500</v>
      </c>
    </row>
    <row r="433" spans="1:10" ht="22.9" customHeight="1">
      <c r="A433" s="1666"/>
      <c r="B433" s="1667"/>
      <c r="C433" s="399" t="s">
        <v>179</v>
      </c>
      <c r="D433" s="400">
        <f>SUM(D428:D432)</f>
        <v>61722891</v>
      </c>
      <c r="E433" s="400">
        <f>SUM(E428:E432)</f>
        <v>66307521</v>
      </c>
      <c r="F433" s="401" t="s">
        <v>584</v>
      </c>
      <c r="G433" s="397">
        <f t="shared" si="32"/>
        <v>4584630</v>
      </c>
      <c r="H433" s="403" t="s">
        <v>25</v>
      </c>
      <c r="J433" s="137">
        <f t="shared" si="31"/>
        <v>4584630</v>
      </c>
    </row>
    <row r="434" spans="1:10" ht="22.9" customHeight="1">
      <c r="A434" s="1656" t="s">
        <v>416</v>
      </c>
      <c r="B434" s="1657"/>
      <c r="C434" s="1657"/>
      <c r="D434" s="405">
        <f>SUM(D410:D422)+D427+D433</f>
        <v>203984374</v>
      </c>
      <c r="E434" s="405">
        <f>SUM(E410:E422)+E427+E433</f>
        <v>212200848</v>
      </c>
      <c r="F434" s="406" t="s">
        <v>584</v>
      </c>
      <c r="G434" s="407">
        <f t="shared" si="32"/>
        <v>8216474</v>
      </c>
      <c r="H434" s="404"/>
      <c r="J434" s="137">
        <f t="shared" si="31"/>
        <v>8216474</v>
      </c>
    </row>
    <row r="437" spans="1:10" ht="25.5">
      <c r="A437" s="1583" t="s">
        <v>308</v>
      </c>
      <c r="B437" s="1583"/>
      <c r="C437" s="1583"/>
      <c r="D437" s="1583"/>
      <c r="E437" s="1583"/>
      <c r="F437" s="1583"/>
      <c r="G437" s="1583"/>
      <c r="H437" s="1583"/>
    </row>
    <row r="438" spans="1:10" ht="19.5">
      <c r="A438" s="35" t="s">
        <v>233</v>
      </c>
    </row>
    <row r="439" spans="1:10" ht="25.5">
      <c r="A439" s="1675" t="s">
        <v>507</v>
      </c>
      <c r="B439" s="1676"/>
      <c r="C439" s="1677"/>
      <c r="D439" s="39" t="s">
        <v>661</v>
      </c>
      <c r="E439" s="39" t="s">
        <v>331</v>
      </c>
      <c r="F439" s="1678" t="s">
        <v>465</v>
      </c>
      <c r="G439" s="1679"/>
      <c r="H439" s="40" t="s">
        <v>510</v>
      </c>
    </row>
    <row r="440" spans="1:10">
      <c r="A440" s="1658" t="s">
        <v>39</v>
      </c>
      <c r="B440" s="1659"/>
      <c r="C440" s="1660"/>
      <c r="D440" s="41">
        <v>30360060</v>
      </c>
      <c r="E440" s="41">
        <v>29958817</v>
      </c>
      <c r="F440" s="398" t="s">
        <v>570</v>
      </c>
      <c r="G440" s="397">
        <f>J440</f>
        <v>-401243</v>
      </c>
      <c r="H440" s="583" t="s">
        <v>78</v>
      </c>
      <c r="J440" s="137">
        <f>SUM(E440-D440)</f>
        <v>-401243</v>
      </c>
    </row>
    <row r="441" spans="1:10">
      <c r="A441" s="1658" t="s">
        <v>41</v>
      </c>
      <c r="B441" s="1659"/>
      <c r="C441" s="1660"/>
      <c r="D441" s="41">
        <v>26922900</v>
      </c>
      <c r="E441" s="41">
        <v>27384389</v>
      </c>
      <c r="F441" s="398" t="s">
        <v>584</v>
      </c>
      <c r="G441" s="397">
        <f t="shared" ref="G441:G451" si="33">J441</f>
        <v>461489</v>
      </c>
      <c r="H441" s="395" t="s">
        <v>218</v>
      </c>
      <c r="J441" s="137">
        <f t="shared" ref="J441:J464" si="34">SUM(E441-D441)</f>
        <v>461489</v>
      </c>
    </row>
    <row r="442" spans="1:10">
      <c r="A442" s="1658" t="s">
        <v>32</v>
      </c>
      <c r="B442" s="1659"/>
      <c r="C442" s="1660"/>
      <c r="D442" s="41">
        <v>26746427</v>
      </c>
      <c r="E442" s="41">
        <v>20328386</v>
      </c>
      <c r="F442" s="398" t="s">
        <v>570</v>
      </c>
      <c r="G442" s="397">
        <f t="shared" si="33"/>
        <v>-6418041</v>
      </c>
      <c r="H442" s="395" t="s">
        <v>25</v>
      </c>
      <c r="J442" s="137">
        <f t="shared" si="34"/>
        <v>-6418041</v>
      </c>
    </row>
    <row r="443" spans="1:10">
      <c r="A443" s="1658" t="s">
        <v>516</v>
      </c>
      <c r="B443" s="1659"/>
      <c r="C443" s="1660"/>
      <c r="D443" s="41">
        <v>642510</v>
      </c>
      <c r="E443" s="41">
        <v>540000</v>
      </c>
      <c r="F443" s="398" t="s">
        <v>570</v>
      </c>
      <c r="G443" s="397">
        <f t="shared" si="33"/>
        <v>-102510</v>
      </c>
      <c r="H443" s="395" t="s">
        <v>25</v>
      </c>
      <c r="J443" s="137">
        <f t="shared" si="34"/>
        <v>-102510</v>
      </c>
    </row>
    <row r="444" spans="1:10">
      <c r="A444" s="1658" t="s">
        <v>37</v>
      </c>
      <c r="B444" s="1659"/>
      <c r="C444" s="1660"/>
      <c r="D444" s="41">
        <v>1978000</v>
      </c>
      <c r="E444" s="41">
        <v>2479400</v>
      </c>
      <c r="F444" s="398" t="s">
        <v>25</v>
      </c>
      <c r="G444" s="397">
        <f t="shared" si="33"/>
        <v>501400</v>
      </c>
      <c r="H444" s="395" t="s">
        <v>25</v>
      </c>
      <c r="J444" s="137">
        <f t="shared" si="34"/>
        <v>501400</v>
      </c>
    </row>
    <row r="445" spans="1:10">
      <c r="A445" s="1658" t="s">
        <v>33</v>
      </c>
      <c r="B445" s="1659"/>
      <c r="C445" s="1660"/>
      <c r="D445" s="41">
        <v>458326</v>
      </c>
      <c r="E445" s="41">
        <v>605000</v>
      </c>
      <c r="F445" s="398" t="s">
        <v>584</v>
      </c>
      <c r="G445" s="397">
        <f t="shared" si="33"/>
        <v>146674</v>
      </c>
      <c r="H445" s="395" t="s">
        <v>79</v>
      </c>
      <c r="J445" s="137">
        <f t="shared" si="34"/>
        <v>146674</v>
      </c>
    </row>
    <row r="446" spans="1:10">
      <c r="A446" s="1658" t="s">
        <v>36</v>
      </c>
      <c r="B446" s="1659"/>
      <c r="C446" s="1660"/>
      <c r="D446" s="41">
        <v>1272580</v>
      </c>
      <c r="E446" s="41">
        <v>1309855</v>
      </c>
      <c r="F446" s="398" t="s">
        <v>584</v>
      </c>
      <c r="G446" s="397">
        <f t="shared" si="33"/>
        <v>37275</v>
      </c>
      <c r="H446" s="395" t="s">
        <v>678</v>
      </c>
      <c r="J446" s="137">
        <f t="shared" si="34"/>
        <v>37275</v>
      </c>
    </row>
    <row r="447" spans="1:10">
      <c r="A447" s="1658" t="s">
        <v>42</v>
      </c>
      <c r="B447" s="1659"/>
      <c r="C447" s="1660"/>
      <c r="D447" s="41">
        <v>16638150</v>
      </c>
      <c r="E447" s="41">
        <v>19966270</v>
      </c>
      <c r="F447" s="398" t="s">
        <v>584</v>
      </c>
      <c r="G447" s="397">
        <f t="shared" si="33"/>
        <v>3328120</v>
      </c>
      <c r="H447" s="583" t="s">
        <v>128</v>
      </c>
      <c r="J447" s="137">
        <f t="shared" si="34"/>
        <v>3328120</v>
      </c>
    </row>
    <row r="448" spans="1:10">
      <c r="A448" s="1658" t="s">
        <v>158</v>
      </c>
      <c r="B448" s="1659"/>
      <c r="C448" s="1660"/>
      <c r="D448" s="41">
        <v>1207840</v>
      </c>
      <c r="E448" s="41">
        <v>1207840</v>
      </c>
      <c r="F448" s="398" t="s">
        <v>25</v>
      </c>
      <c r="G448" s="397">
        <f t="shared" si="33"/>
        <v>0</v>
      </c>
      <c r="H448" s="395" t="s">
        <v>25</v>
      </c>
      <c r="J448" s="137">
        <f t="shared" si="34"/>
        <v>0</v>
      </c>
    </row>
    <row r="449" spans="1:10">
      <c r="A449" s="1658" t="s">
        <v>30</v>
      </c>
      <c r="B449" s="1659"/>
      <c r="C449" s="1660"/>
      <c r="D449" s="41">
        <v>1571800</v>
      </c>
      <c r="E449" s="41">
        <v>1520750</v>
      </c>
      <c r="F449" s="398" t="s">
        <v>570</v>
      </c>
      <c r="G449" s="397">
        <f t="shared" si="33"/>
        <v>-51050</v>
      </c>
      <c r="H449" s="533" t="s">
        <v>25</v>
      </c>
      <c r="J449" s="137">
        <f t="shared" si="34"/>
        <v>-51050</v>
      </c>
    </row>
    <row r="450" spans="1:10">
      <c r="A450" s="1658" t="s">
        <v>339</v>
      </c>
      <c r="B450" s="1659"/>
      <c r="C450" s="1660"/>
      <c r="D450" s="41">
        <v>2457230</v>
      </c>
      <c r="E450" s="41">
        <v>2424270</v>
      </c>
      <c r="F450" s="398" t="s">
        <v>570</v>
      </c>
      <c r="G450" s="397">
        <f t="shared" si="33"/>
        <v>-32960</v>
      </c>
      <c r="H450" s="395" t="s">
        <v>650</v>
      </c>
      <c r="J450" s="137">
        <f t="shared" si="34"/>
        <v>-32960</v>
      </c>
    </row>
    <row r="451" spans="1:10">
      <c r="A451" s="1658" t="s">
        <v>553</v>
      </c>
      <c r="B451" s="1659"/>
      <c r="C451" s="1660"/>
      <c r="D451" s="41">
        <v>1181800</v>
      </c>
      <c r="E451" s="41">
        <v>700000</v>
      </c>
      <c r="F451" s="398" t="s">
        <v>570</v>
      </c>
      <c r="G451" s="397">
        <f t="shared" si="33"/>
        <v>-481800</v>
      </c>
      <c r="H451" s="395" t="s">
        <v>249</v>
      </c>
      <c r="J451" s="137">
        <f t="shared" si="34"/>
        <v>-481800</v>
      </c>
    </row>
    <row r="452" spans="1:10">
      <c r="A452" s="1661" t="s">
        <v>355</v>
      </c>
      <c r="B452" s="1662"/>
      <c r="C452" s="1663"/>
      <c r="D452" s="41">
        <v>0</v>
      </c>
      <c r="E452" s="41"/>
      <c r="F452" s="398" t="s">
        <v>25</v>
      </c>
      <c r="G452" s="397">
        <f>E452-D452</f>
        <v>0</v>
      </c>
      <c r="H452" s="533" t="s">
        <v>25</v>
      </c>
      <c r="J452" s="137">
        <f t="shared" si="34"/>
        <v>0</v>
      </c>
    </row>
    <row r="453" spans="1:10">
      <c r="A453" s="1664" t="s">
        <v>185</v>
      </c>
      <c r="B453" s="1665"/>
      <c r="C453" s="301" t="s">
        <v>587</v>
      </c>
      <c r="D453" s="41">
        <v>12352890</v>
      </c>
      <c r="E453" s="41">
        <v>13055380</v>
      </c>
      <c r="F453" s="398" t="s">
        <v>584</v>
      </c>
      <c r="G453" s="397">
        <f t="shared" ref="G453:G464" si="35">J453</f>
        <v>702490</v>
      </c>
      <c r="H453" s="395" t="s">
        <v>369</v>
      </c>
      <c r="J453" s="137">
        <f t="shared" si="34"/>
        <v>702490</v>
      </c>
    </row>
    <row r="454" spans="1:10">
      <c r="A454" s="1666"/>
      <c r="B454" s="1667"/>
      <c r="C454" s="301" t="s">
        <v>572</v>
      </c>
      <c r="D454" s="41">
        <v>12793950</v>
      </c>
      <c r="E454" s="41">
        <v>15128300</v>
      </c>
      <c r="F454" s="398" t="s">
        <v>584</v>
      </c>
      <c r="G454" s="397">
        <f t="shared" si="35"/>
        <v>2334350</v>
      </c>
      <c r="H454" s="395" t="s">
        <v>369</v>
      </c>
      <c r="J454" s="137">
        <f t="shared" si="34"/>
        <v>2334350</v>
      </c>
    </row>
    <row r="455" spans="1:10">
      <c r="A455" s="1666"/>
      <c r="B455" s="1667"/>
      <c r="C455" s="301" t="s">
        <v>515</v>
      </c>
      <c r="D455" s="41">
        <v>2743300</v>
      </c>
      <c r="E455" s="41">
        <v>2723640</v>
      </c>
      <c r="F455" s="398" t="s">
        <v>570</v>
      </c>
      <c r="G455" s="397">
        <f t="shared" si="35"/>
        <v>-19660</v>
      </c>
      <c r="H455" s="395" t="s">
        <v>369</v>
      </c>
      <c r="J455" s="137">
        <f t="shared" si="34"/>
        <v>-19660</v>
      </c>
    </row>
    <row r="456" spans="1:10">
      <c r="A456" s="1666"/>
      <c r="B456" s="1667"/>
      <c r="C456" s="301" t="s">
        <v>514</v>
      </c>
      <c r="D456" s="42">
        <v>-226880</v>
      </c>
      <c r="E456" s="41">
        <v>-305930</v>
      </c>
      <c r="F456" s="398" t="s">
        <v>570</v>
      </c>
      <c r="G456" s="397">
        <f t="shared" si="35"/>
        <v>-79050</v>
      </c>
      <c r="H456" s="395" t="s">
        <v>369</v>
      </c>
      <c r="J456" s="137">
        <f t="shared" si="34"/>
        <v>-79050</v>
      </c>
    </row>
    <row r="457" spans="1:10">
      <c r="A457" s="1668"/>
      <c r="B457" s="1669"/>
      <c r="C457" s="301" t="s">
        <v>179</v>
      </c>
      <c r="D457" s="41">
        <f>SUM(D453:D455)+D456</f>
        <v>27663260</v>
      </c>
      <c r="E457" s="41">
        <f>SUM(E453:E455)+E456</f>
        <v>30601390</v>
      </c>
      <c r="F457" s="398" t="s">
        <v>584</v>
      </c>
      <c r="G457" s="397">
        <f t="shared" si="35"/>
        <v>2938130</v>
      </c>
      <c r="H457" s="583" t="s">
        <v>25</v>
      </c>
      <c r="J457" s="137">
        <f t="shared" si="34"/>
        <v>2938130</v>
      </c>
    </row>
    <row r="458" spans="1:10">
      <c r="A458" s="1664" t="s">
        <v>178</v>
      </c>
      <c r="B458" s="1665"/>
      <c r="C458" s="301" t="s">
        <v>513</v>
      </c>
      <c r="D458" s="41">
        <v>38418140</v>
      </c>
      <c r="E458" s="41">
        <v>37383580</v>
      </c>
      <c r="F458" s="398" t="s">
        <v>570</v>
      </c>
      <c r="G458" s="397">
        <f t="shared" si="35"/>
        <v>-1034560</v>
      </c>
      <c r="H458" s="395" t="s">
        <v>369</v>
      </c>
      <c r="J458" s="137">
        <f t="shared" si="34"/>
        <v>-1034560</v>
      </c>
    </row>
    <row r="459" spans="1:10">
      <c r="A459" s="1666"/>
      <c r="B459" s="1667"/>
      <c r="C459" s="301" t="s">
        <v>511</v>
      </c>
      <c r="D459" s="41">
        <v>2216560</v>
      </c>
      <c r="E459" s="41">
        <v>2352020</v>
      </c>
      <c r="F459" s="398" t="s">
        <v>584</v>
      </c>
      <c r="G459" s="397">
        <f t="shared" si="35"/>
        <v>135460</v>
      </c>
      <c r="H459" s="395" t="s">
        <v>369</v>
      </c>
      <c r="J459" s="137">
        <f t="shared" si="34"/>
        <v>135460</v>
      </c>
    </row>
    <row r="460" spans="1:10">
      <c r="A460" s="1666"/>
      <c r="B460" s="1667"/>
      <c r="C460" s="301" t="s">
        <v>29</v>
      </c>
      <c r="D460" s="41">
        <v>2631540</v>
      </c>
      <c r="E460" s="41">
        <v>2557120</v>
      </c>
      <c r="F460" s="398" t="s">
        <v>570</v>
      </c>
      <c r="G460" s="397">
        <f t="shared" si="35"/>
        <v>-74420</v>
      </c>
      <c r="H460" s="395" t="s">
        <v>369</v>
      </c>
      <c r="J460" s="137">
        <f t="shared" si="34"/>
        <v>-74420</v>
      </c>
    </row>
    <row r="461" spans="1:10">
      <c r="A461" s="1666"/>
      <c r="B461" s="1667"/>
      <c r="C461" s="301" t="s">
        <v>45</v>
      </c>
      <c r="D461" s="41">
        <v>11777650</v>
      </c>
      <c r="E461" s="41">
        <v>15477650</v>
      </c>
      <c r="F461" s="398" t="s">
        <v>584</v>
      </c>
      <c r="G461" s="397">
        <f t="shared" si="35"/>
        <v>3700000</v>
      </c>
      <c r="H461" s="395" t="s">
        <v>369</v>
      </c>
      <c r="J461" s="137">
        <f t="shared" si="34"/>
        <v>3700000</v>
      </c>
    </row>
    <row r="462" spans="1:10">
      <c r="A462" s="1666"/>
      <c r="B462" s="1667"/>
      <c r="C462" s="301" t="s">
        <v>148</v>
      </c>
      <c r="D462" s="41">
        <v>3512500</v>
      </c>
      <c r="E462" s="41">
        <v>3452500</v>
      </c>
      <c r="F462" s="398" t="s">
        <v>570</v>
      </c>
      <c r="G462" s="397">
        <f t="shared" si="35"/>
        <v>-60000</v>
      </c>
      <c r="H462" s="395" t="s">
        <v>299</v>
      </c>
      <c r="J462" s="137">
        <f t="shared" si="34"/>
        <v>-60000</v>
      </c>
    </row>
    <row r="463" spans="1:10">
      <c r="A463" s="1666"/>
      <c r="B463" s="1667"/>
      <c r="C463" s="399" t="s">
        <v>179</v>
      </c>
      <c r="D463" s="400">
        <f>SUM(D458:D462)</f>
        <v>58556390</v>
      </c>
      <c r="E463" s="400">
        <f>SUM(E458:E462)</f>
        <v>61222870</v>
      </c>
      <c r="F463" s="401" t="s">
        <v>584</v>
      </c>
      <c r="G463" s="397">
        <f t="shared" si="35"/>
        <v>2666480</v>
      </c>
      <c r="H463" s="403" t="s">
        <v>25</v>
      </c>
      <c r="J463" s="137">
        <f t="shared" si="34"/>
        <v>2666480</v>
      </c>
    </row>
    <row r="464" spans="1:10">
      <c r="A464" s="1656" t="s">
        <v>416</v>
      </c>
      <c r="B464" s="1657"/>
      <c r="C464" s="1657"/>
      <c r="D464" s="405">
        <f>SUM(D440:D452)+D457+D463</f>
        <v>197657273</v>
      </c>
      <c r="E464" s="405">
        <f>SUM(E440:E452)+E457+E463</f>
        <v>200249237</v>
      </c>
      <c r="F464" s="406" t="s">
        <v>584</v>
      </c>
      <c r="G464" s="407">
        <f t="shared" si="35"/>
        <v>2591964</v>
      </c>
      <c r="H464" s="404"/>
      <c r="J464" s="137">
        <f t="shared" si="34"/>
        <v>2591964</v>
      </c>
    </row>
    <row r="468" spans="1:10" ht="25.5">
      <c r="A468" s="1583" t="s">
        <v>308</v>
      </c>
      <c r="B468" s="1583"/>
      <c r="C468" s="1583"/>
      <c r="D468" s="1583"/>
      <c r="E468" s="1583"/>
      <c r="F468" s="1583"/>
      <c r="G468" s="1583"/>
      <c r="H468" s="1583"/>
    </row>
    <row r="469" spans="1:10" ht="19.5">
      <c r="A469" s="35" t="s">
        <v>240</v>
      </c>
    </row>
    <row r="470" spans="1:10" ht="25.5">
      <c r="A470" s="1675" t="s">
        <v>507</v>
      </c>
      <c r="B470" s="1676"/>
      <c r="C470" s="1677"/>
      <c r="D470" s="39" t="s">
        <v>642</v>
      </c>
      <c r="E470" s="39" t="s">
        <v>312</v>
      </c>
      <c r="F470" s="1678" t="s">
        <v>465</v>
      </c>
      <c r="G470" s="1679"/>
      <c r="H470" s="40" t="s">
        <v>510</v>
      </c>
    </row>
    <row r="471" spans="1:10" ht="18.75" customHeight="1">
      <c r="A471" s="1658" t="s">
        <v>39</v>
      </c>
      <c r="B471" s="1659"/>
      <c r="C471" s="1660"/>
      <c r="D471" s="41">
        <v>31669530</v>
      </c>
      <c r="E471" s="41">
        <v>31357837</v>
      </c>
      <c r="F471" s="398" t="s">
        <v>570</v>
      </c>
      <c r="G471" s="397">
        <f>J471</f>
        <v>-311693</v>
      </c>
      <c r="H471" s="583" t="s">
        <v>78</v>
      </c>
      <c r="J471" s="137">
        <f>SUM(E471-D471)</f>
        <v>-311693</v>
      </c>
    </row>
    <row r="472" spans="1:10" ht="18.75" customHeight="1">
      <c r="A472" s="1658" t="s">
        <v>41</v>
      </c>
      <c r="B472" s="1659"/>
      <c r="C472" s="1660"/>
      <c r="D472" s="41">
        <v>26953930</v>
      </c>
      <c r="E472" s="41">
        <v>27378459</v>
      </c>
      <c r="F472" s="398" t="s">
        <v>584</v>
      </c>
      <c r="G472" s="397">
        <f t="shared" ref="G472:G482" si="36">J472</f>
        <v>424529</v>
      </c>
      <c r="H472" s="395" t="s">
        <v>218</v>
      </c>
      <c r="J472" s="137">
        <f t="shared" ref="J472:J495" si="37">SUM(E472-D472)</f>
        <v>424529</v>
      </c>
    </row>
    <row r="473" spans="1:10" ht="18.75" customHeight="1">
      <c r="A473" s="1658" t="s">
        <v>32</v>
      </c>
      <c r="B473" s="1659"/>
      <c r="C473" s="1660"/>
      <c r="D473" s="41">
        <v>26746477</v>
      </c>
      <c r="E473" s="41">
        <v>20007066</v>
      </c>
      <c r="F473" s="398" t="s">
        <v>570</v>
      </c>
      <c r="G473" s="397">
        <f t="shared" si="36"/>
        <v>-6739411</v>
      </c>
      <c r="H473" s="395" t="s">
        <v>25</v>
      </c>
      <c r="J473" s="137">
        <f t="shared" si="37"/>
        <v>-6739411</v>
      </c>
    </row>
    <row r="474" spans="1:10" ht="18.75" customHeight="1">
      <c r="A474" s="1658" t="s">
        <v>516</v>
      </c>
      <c r="B474" s="1659"/>
      <c r="C474" s="1660"/>
      <c r="D474" s="41">
        <v>642510</v>
      </c>
      <c r="E474" s="41">
        <v>540000</v>
      </c>
      <c r="F474" s="398" t="s">
        <v>570</v>
      </c>
      <c r="G474" s="397">
        <f t="shared" si="36"/>
        <v>-102510</v>
      </c>
      <c r="H474" s="395" t="s">
        <v>25</v>
      </c>
      <c r="J474" s="137">
        <f t="shared" si="37"/>
        <v>-102510</v>
      </c>
    </row>
    <row r="475" spans="1:10" ht="18.75" customHeight="1">
      <c r="A475" s="1658" t="s">
        <v>37</v>
      </c>
      <c r="B475" s="1659"/>
      <c r="C475" s="1660"/>
      <c r="D475" s="41">
        <v>1978000</v>
      </c>
      <c r="E475" s="41">
        <v>2479400</v>
      </c>
      <c r="F475" s="398" t="s">
        <v>25</v>
      </c>
      <c r="G475" s="397">
        <f t="shared" si="36"/>
        <v>501400</v>
      </c>
      <c r="H475" s="395" t="s">
        <v>25</v>
      </c>
      <c r="J475" s="137">
        <f t="shared" si="37"/>
        <v>501400</v>
      </c>
    </row>
    <row r="476" spans="1:10" ht="18.75" customHeight="1">
      <c r="A476" s="1658" t="s">
        <v>33</v>
      </c>
      <c r="B476" s="1659"/>
      <c r="C476" s="1660"/>
      <c r="D476" s="41">
        <v>458326</v>
      </c>
      <c r="E476" s="41">
        <v>605000</v>
      </c>
      <c r="F476" s="398" t="s">
        <v>584</v>
      </c>
      <c r="G476" s="397">
        <f t="shared" si="36"/>
        <v>146674</v>
      </c>
      <c r="H476" s="395" t="s">
        <v>79</v>
      </c>
      <c r="J476" s="137">
        <f t="shared" si="37"/>
        <v>146674</v>
      </c>
    </row>
    <row r="477" spans="1:10" ht="18.75" customHeight="1">
      <c r="A477" s="1658" t="s">
        <v>36</v>
      </c>
      <c r="B477" s="1659"/>
      <c r="C477" s="1660"/>
      <c r="D477" s="41">
        <v>6182480</v>
      </c>
      <c r="E477" s="41">
        <v>1625365</v>
      </c>
      <c r="F477" s="398" t="s">
        <v>584</v>
      </c>
      <c r="G477" s="397">
        <f t="shared" si="36"/>
        <v>-4557115</v>
      </c>
      <c r="H477" s="395" t="s">
        <v>678</v>
      </c>
      <c r="J477" s="137">
        <f t="shared" si="37"/>
        <v>-4557115</v>
      </c>
    </row>
    <row r="478" spans="1:10" ht="18.75" customHeight="1">
      <c r="A478" s="1658" t="s">
        <v>42</v>
      </c>
      <c r="B478" s="1659"/>
      <c r="C478" s="1660"/>
      <c r="D478" s="41">
        <v>16638150</v>
      </c>
      <c r="E478" s="41">
        <v>19966270</v>
      </c>
      <c r="F478" s="398" t="s">
        <v>584</v>
      </c>
      <c r="G478" s="397">
        <f t="shared" si="36"/>
        <v>3328120</v>
      </c>
      <c r="H478" s="583" t="s">
        <v>128</v>
      </c>
      <c r="J478" s="137">
        <f t="shared" si="37"/>
        <v>3328120</v>
      </c>
    </row>
    <row r="479" spans="1:10" ht="18.75" customHeight="1">
      <c r="A479" s="1658" t="s">
        <v>158</v>
      </c>
      <c r="B479" s="1659"/>
      <c r="C479" s="1660"/>
      <c r="D479" s="41">
        <v>1207840</v>
      </c>
      <c r="E479" s="41">
        <v>1207840</v>
      </c>
      <c r="F479" s="398" t="s">
        <v>25</v>
      </c>
      <c r="G479" s="397">
        <f t="shared" si="36"/>
        <v>0</v>
      </c>
      <c r="H479" s="395" t="s">
        <v>25</v>
      </c>
      <c r="J479" s="137">
        <f t="shared" si="37"/>
        <v>0</v>
      </c>
    </row>
    <row r="480" spans="1:10" ht="18.75" customHeight="1">
      <c r="A480" s="1658" t="s">
        <v>30</v>
      </c>
      <c r="B480" s="1659"/>
      <c r="C480" s="1660"/>
      <c r="D480" s="41">
        <v>1581220</v>
      </c>
      <c r="E480" s="41">
        <v>1520750</v>
      </c>
      <c r="F480" s="398" t="s">
        <v>570</v>
      </c>
      <c r="G480" s="397">
        <f t="shared" si="36"/>
        <v>-60470</v>
      </c>
      <c r="H480" s="533" t="s">
        <v>25</v>
      </c>
      <c r="J480" s="137">
        <f t="shared" si="37"/>
        <v>-60470</v>
      </c>
    </row>
    <row r="481" spans="1:10" ht="18.75" customHeight="1">
      <c r="A481" s="1658" t="s">
        <v>339</v>
      </c>
      <c r="B481" s="1659"/>
      <c r="C481" s="1660"/>
      <c r="D481" s="41">
        <v>2571460</v>
      </c>
      <c r="E481" s="41">
        <v>2593920</v>
      </c>
      <c r="F481" s="398" t="s">
        <v>570</v>
      </c>
      <c r="G481" s="397">
        <f t="shared" si="36"/>
        <v>22460</v>
      </c>
      <c r="H481" s="395" t="s">
        <v>650</v>
      </c>
      <c r="J481" s="137">
        <f t="shared" si="37"/>
        <v>22460</v>
      </c>
    </row>
    <row r="482" spans="1:10" ht="18.75" customHeight="1">
      <c r="A482" s="1658" t="s">
        <v>553</v>
      </c>
      <c r="B482" s="1659"/>
      <c r="C482" s="1660"/>
      <c r="D482" s="41">
        <v>1380000</v>
      </c>
      <c r="E482" s="41">
        <v>1700000</v>
      </c>
      <c r="F482" s="398" t="s">
        <v>570</v>
      </c>
      <c r="G482" s="397">
        <f t="shared" si="36"/>
        <v>320000</v>
      </c>
      <c r="H482" s="395" t="s">
        <v>249</v>
      </c>
      <c r="J482" s="137">
        <f t="shared" si="37"/>
        <v>320000</v>
      </c>
    </row>
    <row r="483" spans="1:10" ht="18.75" customHeight="1">
      <c r="A483" s="1661" t="s">
        <v>355</v>
      </c>
      <c r="B483" s="1662"/>
      <c r="C483" s="1663"/>
      <c r="D483" s="41">
        <v>0</v>
      </c>
      <c r="E483" s="41"/>
      <c r="F483" s="398" t="s">
        <v>25</v>
      </c>
      <c r="G483" s="397">
        <f>E483-D483</f>
        <v>0</v>
      </c>
      <c r="H483" s="533" t="s">
        <v>25</v>
      </c>
      <c r="J483" s="137">
        <f t="shared" si="37"/>
        <v>0</v>
      </c>
    </row>
    <row r="484" spans="1:10" ht="18.75" customHeight="1">
      <c r="A484" s="1664" t="s">
        <v>185</v>
      </c>
      <c r="B484" s="1665"/>
      <c r="C484" s="301" t="s">
        <v>587</v>
      </c>
      <c r="D484" s="41">
        <v>18235900</v>
      </c>
      <c r="E484" s="41">
        <v>15170640</v>
      </c>
      <c r="F484" s="398" t="s">
        <v>584</v>
      </c>
      <c r="G484" s="397">
        <f t="shared" ref="G484:G495" si="38">J484</f>
        <v>-3065260</v>
      </c>
      <c r="H484" s="395" t="s">
        <v>369</v>
      </c>
      <c r="J484" s="137">
        <f t="shared" si="37"/>
        <v>-3065260</v>
      </c>
    </row>
    <row r="485" spans="1:10" ht="18.75" customHeight="1">
      <c r="A485" s="1666"/>
      <c r="B485" s="1667"/>
      <c r="C485" s="301" t="s">
        <v>572</v>
      </c>
      <c r="D485" s="41">
        <v>17380380</v>
      </c>
      <c r="E485" s="41">
        <v>15910950</v>
      </c>
      <c r="F485" s="398" t="s">
        <v>584</v>
      </c>
      <c r="G485" s="397">
        <f t="shared" si="38"/>
        <v>-1469430</v>
      </c>
      <c r="H485" s="395" t="s">
        <v>369</v>
      </c>
      <c r="J485" s="137">
        <f t="shared" si="37"/>
        <v>-1469430</v>
      </c>
    </row>
    <row r="486" spans="1:10" ht="18.75" customHeight="1">
      <c r="A486" s="1666"/>
      <c r="B486" s="1667"/>
      <c r="C486" s="301" t="s">
        <v>515</v>
      </c>
      <c r="D486" s="41">
        <v>3512040</v>
      </c>
      <c r="E486" s="41">
        <v>2864540</v>
      </c>
      <c r="F486" s="398" t="s">
        <v>570</v>
      </c>
      <c r="G486" s="397">
        <f t="shared" si="38"/>
        <v>-647500</v>
      </c>
      <c r="H486" s="395" t="s">
        <v>369</v>
      </c>
      <c r="J486" s="137">
        <f t="shared" si="37"/>
        <v>-647500</v>
      </c>
    </row>
    <row r="487" spans="1:10" ht="18.75" customHeight="1">
      <c r="A487" s="1666"/>
      <c r="B487" s="1667"/>
      <c r="C487" s="301" t="s">
        <v>514</v>
      </c>
      <c r="D487" s="42">
        <v>-242080</v>
      </c>
      <c r="E487" s="41">
        <v>-329430</v>
      </c>
      <c r="F487" s="398" t="s">
        <v>570</v>
      </c>
      <c r="G487" s="397">
        <f t="shared" si="38"/>
        <v>-87350</v>
      </c>
      <c r="H487" s="395" t="s">
        <v>369</v>
      </c>
      <c r="J487" s="137">
        <f t="shared" si="37"/>
        <v>-87350</v>
      </c>
    </row>
    <row r="488" spans="1:10" ht="18.75" customHeight="1">
      <c r="A488" s="1668"/>
      <c r="B488" s="1669"/>
      <c r="C488" s="301" t="s">
        <v>179</v>
      </c>
      <c r="D488" s="41">
        <f>SUM(D484:D486)+D487</f>
        <v>38886240</v>
      </c>
      <c r="E488" s="41">
        <f>SUM(E484:E486)+E487</f>
        <v>33616700</v>
      </c>
      <c r="F488" s="398" t="s">
        <v>584</v>
      </c>
      <c r="G488" s="397">
        <f t="shared" si="38"/>
        <v>-5269540</v>
      </c>
      <c r="H488" s="583" t="s">
        <v>25</v>
      </c>
      <c r="J488" s="137">
        <f t="shared" si="37"/>
        <v>-5269540</v>
      </c>
    </row>
    <row r="489" spans="1:10" ht="18.75" customHeight="1">
      <c r="A489" s="1664" t="s">
        <v>178</v>
      </c>
      <c r="B489" s="1665"/>
      <c r="C489" s="301" t="s">
        <v>513</v>
      </c>
      <c r="D489" s="41">
        <v>37598000</v>
      </c>
      <c r="E489" s="41">
        <v>39644020</v>
      </c>
      <c r="F489" s="398" t="s">
        <v>570</v>
      </c>
      <c r="G489" s="397">
        <f t="shared" si="38"/>
        <v>2046020</v>
      </c>
      <c r="H489" s="395" t="s">
        <v>369</v>
      </c>
      <c r="J489" s="137">
        <f t="shared" si="37"/>
        <v>2046020</v>
      </c>
    </row>
    <row r="490" spans="1:10" ht="18.75" customHeight="1">
      <c r="A490" s="1666"/>
      <c r="B490" s="1667"/>
      <c r="C490" s="301" t="s">
        <v>511</v>
      </c>
      <c r="D490" s="41">
        <v>2180580</v>
      </c>
      <c r="E490" s="41">
        <v>2309350</v>
      </c>
      <c r="F490" s="398" t="s">
        <v>584</v>
      </c>
      <c r="G490" s="397">
        <f t="shared" si="38"/>
        <v>128770</v>
      </c>
      <c r="H490" s="395" t="s">
        <v>369</v>
      </c>
      <c r="J490" s="137">
        <f t="shared" si="37"/>
        <v>128770</v>
      </c>
    </row>
    <row r="491" spans="1:10" ht="18.75" customHeight="1">
      <c r="A491" s="1666"/>
      <c r="B491" s="1667"/>
      <c r="C491" s="301" t="s">
        <v>29</v>
      </c>
      <c r="D491" s="41">
        <v>2712200</v>
      </c>
      <c r="E491" s="41">
        <v>2662060</v>
      </c>
      <c r="F491" s="398" t="s">
        <v>570</v>
      </c>
      <c r="G491" s="397">
        <f t="shared" si="38"/>
        <v>-50140</v>
      </c>
      <c r="H491" s="395" t="s">
        <v>369</v>
      </c>
      <c r="J491" s="137">
        <f t="shared" si="37"/>
        <v>-50140</v>
      </c>
    </row>
    <row r="492" spans="1:10" ht="18.75" customHeight="1">
      <c r="A492" s="1666"/>
      <c r="B492" s="1667"/>
      <c r="C492" s="301" t="s">
        <v>45</v>
      </c>
      <c r="D492" s="41">
        <v>13307950</v>
      </c>
      <c r="E492" s="41">
        <v>15796860</v>
      </c>
      <c r="F492" s="398" t="s">
        <v>584</v>
      </c>
      <c r="G492" s="397">
        <f t="shared" si="38"/>
        <v>2488910</v>
      </c>
      <c r="H492" s="395" t="s">
        <v>369</v>
      </c>
      <c r="J492" s="137">
        <f t="shared" si="37"/>
        <v>2488910</v>
      </c>
    </row>
    <row r="493" spans="1:10" ht="18.75" customHeight="1">
      <c r="A493" s="1666"/>
      <c r="B493" s="1667"/>
      <c r="C493" s="301" t="s">
        <v>148</v>
      </c>
      <c r="D493" s="41">
        <v>3512500</v>
      </c>
      <c r="E493" s="41">
        <v>3462500</v>
      </c>
      <c r="F493" s="398" t="s">
        <v>570</v>
      </c>
      <c r="G493" s="397">
        <f t="shared" si="38"/>
        <v>-50000</v>
      </c>
      <c r="H493" s="395" t="s">
        <v>299</v>
      </c>
      <c r="J493" s="137">
        <f t="shared" si="37"/>
        <v>-50000</v>
      </c>
    </row>
    <row r="494" spans="1:10" ht="18.75" customHeight="1">
      <c r="A494" s="1666"/>
      <c r="B494" s="1667"/>
      <c r="C494" s="399" t="s">
        <v>179</v>
      </c>
      <c r="D494" s="400">
        <f>SUM(D489:D493)</f>
        <v>59311230</v>
      </c>
      <c r="E494" s="400">
        <f>SUM(E489:E493)</f>
        <v>63874790</v>
      </c>
      <c r="F494" s="401" t="s">
        <v>584</v>
      </c>
      <c r="G494" s="397">
        <f t="shared" si="38"/>
        <v>4563560</v>
      </c>
      <c r="H494" s="403" t="s">
        <v>25</v>
      </c>
      <c r="J494" s="137">
        <f t="shared" si="37"/>
        <v>4563560</v>
      </c>
    </row>
    <row r="495" spans="1:10" ht="18.75" customHeight="1">
      <c r="A495" s="1656" t="s">
        <v>416</v>
      </c>
      <c r="B495" s="1657"/>
      <c r="C495" s="1657"/>
      <c r="D495" s="405">
        <f>SUM(D471:D483)+D488+D494</f>
        <v>216207393</v>
      </c>
      <c r="E495" s="405">
        <f>SUM(E471:E483)+E488+E494</f>
        <v>208473397</v>
      </c>
      <c r="F495" s="406" t="s">
        <v>584</v>
      </c>
      <c r="G495" s="407">
        <f t="shared" si="38"/>
        <v>-7733996</v>
      </c>
      <c r="H495" s="404"/>
      <c r="J495" s="137">
        <f t="shared" si="37"/>
        <v>-7733996</v>
      </c>
    </row>
    <row r="498" spans="1:10" ht="25.5">
      <c r="A498" s="1583" t="s">
        <v>308</v>
      </c>
      <c r="B498" s="1583"/>
      <c r="C498" s="1583"/>
      <c r="D498" s="1583"/>
      <c r="E498" s="1583"/>
      <c r="F498" s="1583"/>
      <c r="G498" s="1583"/>
      <c r="H498" s="1583"/>
    </row>
    <row r="499" spans="1:10" ht="19.5">
      <c r="A499" s="35" t="s">
        <v>232</v>
      </c>
    </row>
    <row r="500" spans="1:10" ht="25.5">
      <c r="A500" s="1675" t="s">
        <v>507</v>
      </c>
      <c r="B500" s="1676"/>
      <c r="C500" s="1677"/>
      <c r="D500" s="39" t="s">
        <v>648</v>
      </c>
      <c r="E500" s="39" t="s">
        <v>363</v>
      </c>
      <c r="F500" s="1678" t="s">
        <v>465</v>
      </c>
      <c r="G500" s="1679"/>
      <c r="H500" s="40" t="s">
        <v>510</v>
      </c>
    </row>
    <row r="501" spans="1:10" ht="20.25" customHeight="1">
      <c r="A501" s="1658" t="s">
        <v>39</v>
      </c>
      <c r="B501" s="1659"/>
      <c r="C501" s="1660"/>
      <c r="D501" s="41">
        <v>31643510</v>
      </c>
      <c r="E501" s="41">
        <v>32307397</v>
      </c>
      <c r="F501" s="398" t="s">
        <v>584</v>
      </c>
      <c r="G501" s="397">
        <f>J501</f>
        <v>663887</v>
      </c>
      <c r="H501" s="583" t="s">
        <v>503</v>
      </c>
      <c r="J501" s="137">
        <f>SUM(E501-D501)</f>
        <v>663887</v>
      </c>
    </row>
    <row r="502" spans="1:10" ht="20.25" customHeight="1">
      <c r="A502" s="1658" t="s">
        <v>41</v>
      </c>
      <c r="B502" s="1659"/>
      <c r="C502" s="1660"/>
      <c r="D502" s="41">
        <v>26921069</v>
      </c>
      <c r="E502" s="41">
        <v>25747319</v>
      </c>
      <c r="F502" s="398" t="s">
        <v>570</v>
      </c>
      <c r="G502" s="397">
        <f t="shared" ref="G502:G512" si="39">J502</f>
        <v>-1173750</v>
      </c>
      <c r="H502" s="395" t="s">
        <v>204</v>
      </c>
      <c r="J502" s="137">
        <f t="shared" ref="J502:J525" si="40">SUM(E502-D502)</f>
        <v>-1173750</v>
      </c>
    </row>
    <row r="503" spans="1:10" ht="20.25" customHeight="1">
      <c r="A503" s="1658" t="s">
        <v>32</v>
      </c>
      <c r="B503" s="1659"/>
      <c r="C503" s="1660"/>
      <c r="D503" s="41">
        <v>26739459</v>
      </c>
      <c r="E503" s="41">
        <v>21307066</v>
      </c>
      <c r="F503" s="398" t="s">
        <v>570</v>
      </c>
      <c r="G503" s="397">
        <f t="shared" si="39"/>
        <v>-5432393</v>
      </c>
      <c r="H503" s="395" t="s">
        <v>28</v>
      </c>
      <c r="J503" s="137">
        <f t="shared" si="40"/>
        <v>-5432393</v>
      </c>
    </row>
    <row r="504" spans="1:10" ht="20.25" customHeight="1">
      <c r="A504" s="1658" t="s">
        <v>516</v>
      </c>
      <c r="B504" s="1659"/>
      <c r="C504" s="1660"/>
      <c r="D504" s="41">
        <v>642510</v>
      </c>
      <c r="E504" s="41">
        <v>540000</v>
      </c>
      <c r="F504" s="398" t="s">
        <v>570</v>
      </c>
      <c r="G504" s="397">
        <f t="shared" si="39"/>
        <v>-102510</v>
      </c>
      <c r="H504" s="395" t="s">
        <v>25</v>
      </c>
      <c r="J504" s="137">
        <f t="shared" si="40"/>
        <v>-102510</v>
      </c>
    </row>
    <row r="505" spans="1:10" ht="20.25" customHeight="1">
      <c r="A505" s="1658" t="s">
        <v>37</v>
      </c>
      <c r="B505" s="1659"/>
      <c r="C505" s="1660"/>
      <c r="D505" s="41">
        <v>1978000</v>
      </c>
      <c r="E505" s="41">
        <v>2479400</v>
      </c>
      <c r="F505" s="398" t="s">
        <v>584</v>
      </c>
      <c r="G505" s="397">
        <f t="shared" si="39"/>
        <v>501400</v>
      </c>
      <c r="H505" s="395" t="s">
        <v>25</v>
      </c>
      <c r="J505" s="137">
        <f t="shared" si="40"/>
        <v>501400</v>
      </c>
    </row>
    <row r="506" spans="1:10" ht="20.25" customHeight="1">
      <c r="A506" s="1658" t="s">
        <v>33</v>
      </c>
      <c r="B506" s="1659"/>
      <c r="C506" s="1660"/>
      <c r="D506" s="41">
        <v>458326</v>
      </c>
      <c r="E506" s="41">
        <v>605000</v>
      </c>
      <c r="F506" s="398" t="s">
        <v>584</v>
      </c>
      <c r="G506" s="397">
        <f t="shared" si="39"/>
        <v>146674</v>
      </c>
      <c r="H506" s="395" t="s">
        <v>25</v>
      </c>
      <c r="J506" s="137">
        <f t="shared" si="40"/>
        <v>146674</v>
      </c>
    </row>
    <row r="507" spans="1:10" ht="20.25" customHeight="1">
      <c r="A507" s="1658" t="s">
        <v>36</v>
      </c>
      <c r="B507" s="1659"/>
      <c r="C507" s="1660"/>
      <c r="D507" s="41">
        <v>1223280</v>
      </c>
      <c r="E507" s="41">
        <v>1738425</v>
      </c>
      <c r="F507" s="398" t="s">
        <v>584</v>
      </c>
      <c r="G507" s="397">
        <f t="shared" si="39"/>
        <v>515145</v>
      </c>
      <c r="H507" s="395" t="s">
        <v>243</v>
      </c>
      <c r="J507" s="137">
        <f t="shared" si="40"/>
        <v>515145</v>
      </c>
    </row>
    <row r="508" spans="1:10" ht="20.25" customHeight="1">
      <c r="A508" s="1658" t="s">
        <v>42</v>
      </c>
      <c r="B508" s="1659"/>
      <c r="C508" s="1660"/>
      <c r="D508" s="41">
        <v>16638150</v>
      </c>
      <c r="E508" s="41">
        <v>19966270</v>
      </c>
      <c r="F508" s="398" t="s">
        <v>584</v>
      </c>
      <c r="G508" s="397">
        <f t="shared" si="39"/>
        <v>3328120</v>
      </c>
      <c r="H508" s="583" t="s">
        <v>25</v>
      </c>
      <c r="J508" s="137">
        <f t="shared" si="40"/>
        <v>3328120</v>
      </c>
    </row>
    <row r="509" spans="1:10" ht="20.25" customHeight="1">
      <c r="A509" s="1658" t="s">
        <v>158</v>
      </c>
      <c r="B509" s="1659"/>
      <c r="C509" s="1660"/>
      <c r="D509" s="41">
        <v>1207840</v>
      </c>
      <c r="E509" s="41">
        <v>1207840</v>
      </c>
      <c r="F509" s="398" t="s">
        <v>25</v>
      </c>
      <c r="G509" s="397">
        <f t="shared" si="39"/>
        <v>0</v>
      </c>
      <c r="H509" s="395" t="s">
        <v>25</v>
      </c>
      <c r="J509" s="137">
        <f t="shared" si="40"/>
        <v>0</v>
      </c>
    </row>
    <row r="510" spans="1:10" ht="20.25" customHeight="1">
      <c r="A510" s="1658" t="s">
        <v>30</v>
      </c>
      <c r="B510" s="1659"/>
      <c r="C510" s="1660"/>
      <c r="D510" s="41">
        <v>1581220</v>
      </c>
      <c r="E510" s="41">
        <v>1520750</v>
      </c>
      <c r="F510" s="398" t="s">
        <v>570</v>
      </c>
      <c r="G510" s="397">
        <f t="shared" si="39"/>
        <v>-60470</v>
      </c>
      <c r="H510" s="533" t="s">
        <v>25</v>
      </c>
      <c r="J510" s="137">
        <f t="shared" si="40"/>
        <v>-60470</v>
      </c>
    </row>
    <row r="511" spans="1:10" ht="20.25" customHeight="1">
      <c r="A511" s="1658" t="s">
        <v>339</v>
      </c>
      <c r="B511" s="1659"/>
      <c r="C511" s="1660"/>
      <c r="D511" s="41">
        <v>2616480</v>
      </c>
      <c r="E511" s="41">
        <v>2501580</v>
      </c>
      <c r="F511" s="398" t="s">
        <v>570</v>
      </c>
      <c r="G511" s="397">
        <f t="shared" si="39"/>
        <v>-114900</v>
      </c>
      <c r="H511" s="395" t="s">
        <v>650</v>
      </c>
      <c r="J511" s="137">
        <f t="shared" si="40"/>
        <v>-114900</v>
      </c>
    </row>
    <row r="512" spans="1:10" ht="20.25" customHeight="1">
      <c r="A512" s="1658" t="s">
        <v>553</v>
      </c>
      <c r="B512" s="1659"/>
      <c r="C512" s="1660"/>
      <c r="D512" s="41">
        <v>1276000</v>
      </c>
      <c r="E512" s="41">
        <v>1174000</v>
      </c>
      <c r="F512" s="398" t="s">
        <v>570</v>
      </c>
      <c r="G512" s="397">
        <f t="shared" si="39"/>
        <v>-102000</v>
      </c>
      <c r="H512" s="395" t="s">
        <v>249</v>
      </c>
      <c r="J512" s="137">
        <f t="shared" si="40"/>
        <v>-102000</v>
      </c>
    </row>
    <row r="513" spans="1:10" ht="20.25" customHeight="1">
      <c r="A513" s="1661" t="s">
        <v>355</v>
      </c>
      <c r="B513" s="1662"/>
      <c r="C513" s="1663"/>
      <c r="D513" s="41">
        <v>0</v>
      </c>
      <c r="E513" s="41">
        <v>454000</v>
      </c>
      <c r="F513" s="398" t="s">
        <v>584</v>
      </c>
      <c r="G513" s="397">
        <f>E513-D513</f>
        <v>454000</v>
      </c>
      <c r="H513" s="533" t="s">
        <v>25</v>
      </c>
      <c r="J513" s="137">
        <f t="shared" si="40"/>
        <v>454000</v>
      </c>
    </row>
    <row r="514" spans="1:10" ht="20.25" customHeight="1">
      <c r="A514" s="1664" t="s">
        <v>185</v>
      </c>
      <c r="B514" s="1665"/>
      <c r="C514" s="301" t="s">
        <v>587</v>
      </c>
      <c r="D514" s="41">
        <v>11374660</v>
      </c>
      <c r="E514" s="41">
        <v>16391000</v>
      </c>
      <c r="F514" s="398" t="s">
        <v>584</v>
      </c>
      <c r="G514" s="397">
        <f t="shared" ref="G514:G525" si="41">J514</f>
        <v>5016340</v>
      </c>
      <c r="H514" s="395" t="s">
        <v>369</v>
      </c>
      <c r="J514" s="137">
        <f t="shared" si="40"/>
        <v>5016340</v>
      </c>
    </row>
    <row r="515" spans="1:10" ht="20.25" customHeight="1">
      <c r="A515" s="1666"/>
      <c r="B515" s="1667"/>
      <c r="C515" s="301" t="s">
        <v>572</v>
      </c>
      <c r="D515" s="41">
        <v>10768500</v>
      </c>
      <c r="E515" s="41">
        <v>17219000</v>
      </c>
      <c r="F515" s="398" t="s">
        <v>584</v>
      </c>
      <c r="G515" s="397">
        <f t="shared" si="41"/>
        <v>6450500</v>
      </c>
      <c r="H515" s="395" t="s">
        <v>369</v>
      </c>
      <c r="J515" s="137">
        <f t="shared" si="40"/>
        <v>6450500</v>
      </c>
    </row>
    <row r="516" spans="1:10" ht="20.25" customHeight="1">
      <c r="A516" s="1666"/>
      <c r="B516" s="1667"/>
      <c r="C516" s="301" t="s">
        <v>515</v>
      </c>
      <c r="D516" s="41">
        <v>2309000</v>
      </c>
      <c r="E516" s="41">
        <v>3069220</v>
      </c>
      <c r="F516" s="398" t="s">
        <v>584</v>
      </c>
      <c r="G516" s="397">
        <f t="shared" si="41"/>
        <v>760220</v>
      </c>
      <c r="H516" s="395" t="s">
        <v>369</v>
      </c>
      <c r="J516" s="137">
        <f t="shared" si="40"/>
        <v>760220</v>
      </c>
    </row>
    <row r="517" spans="1:10" ht="20.25" customHeight="1">
      <c r="A517" s="1666"/>
      <c r="B517" s="1667"/>
      <c r="C517" s="301" t="s">
        <v>514</v>
      </c>
      <c r="D517" s="42">
        <v>-247740</v>
      </c>
      <c r="E517" s="41">
        <v>-335620</v>
      </c>
      <c r="F517" s="398" t="s">
        <v>570</v>
      </c>
      <c r="G517" s="397">
        <f t="shared" si="41"/>
        <v>-87880</v>
      </c>
      <c r="H517" s="395" t="s">
        <v>369</v>
      </c>
      <c r="J517" s="137">
        <f t="shared" si="40"/>
        <v>-87880</v>
      </c>
    </row>
    <row r="518" spans="1:10" ht="20.25" customHeight="1">
      <c r="A518" s="1668"/>
      <c r="B518" s="1669"/>
      <c r="C518" s="301" t="s">
        <v>179</v>
      </c>
      <c r="D518" s="41">
        <f>SUM(D514:D516)+D517</f>
        <v>24204420</v>
      </c>
      <c r="E518" s="41">
        <f>SUM(E514:E516)+E517</f>
        <v>36343600</v>
      </c>
      <c r="F518" s="398" t="s">
        <v>584</v>
      </c>
      <c r="G518" s="397">
        <f t="shared" si="41"/>
        <v>12139180</v>
      </c>
      <c r="H518" s="583" t="s">
        <v>25</v>
      </c>
      <c r="J518" s="137">
        <f t="shared" si="40"/>
        <v>12139180</v>
      </c>
    </row>
    <row r="519" spans="1:10" ht="20.25" customHeight="1">
      <c r="A519" s="1664" t="s">
        <v>178</v>
      </c>
      <c r="B519" s="1665"/>
      <c r="C519" s="301" t="s">
        <v>513</v>
      </c>
      <c r="D519" s="41">
        <v>65194880</v>
      </c>
      <c r="E519" s="41">
        <v>69751130</v>
      </c>
      <c r="F519" s="398" t="s">
        <v>584</v>
      </c>
      <c r="G519" s="397">
        <f t="shared" si="41"/>
        <v>4556250</v>
      </c>
      <c r="H519" s="395" t="s">
        <v>369</v>
      </c>
      <c r="J519" s="137">
        <f t="shared" si="40"/>
        <v>4556250</v>
      </c>
    </row>
    <row r="520" spans="1:10" ht="20.25" customHeight="1">
      <c r="A520" s="1666"/>
      <c r="B520" s="1667"/>
      <c r="C520" s="301" t="s">
        <v>511</v>
      </c>
      <c r="D520" s="41">
        <v>2729790</v>
      </c>
      <c r="E520" s="41">
        <v>2894610</v>
      </c>
      <c r="F520" s="398" t="s">
        <v>584</v>
      </c>
      <c r="G520" s="397">
        <f t="shared" si="41"/>
        <v>164820</v>
      </c>
      <c r="H520" s="395" t="s">
        <v>369</v>
      </c>
      <c r="J520" s="137">
        <f t="shared" si="40"/>
        <v>164820</v>
      </c>
    </row>
    <row r="521" spans="1:10" ht="20.25" customHeight="1">
      <c r="A521" s="1666"/>
      <c r="B521" s="1667"/>
      <c r="C521" s="301" t="s">
        <v>29</v>
      </c>
      <c r="D521" s="41">
        <v>2663800</v>
      </c>
      <c r="E521" s="41">
        <v>2665540</v>
      </c>
      <c r="F521" s="398" t="s">
        <v>584</v>
      </c>
      <c r="G521" s="397">
        <f t="shared" si="41"/>
        <v>1740</v>
      </c>
      <c r="H521" s="395" t="s">
        <v>369</v>
      </c>
      <c r="J521" s="137">
        <f t="shared" si="40"/>
        <v>1740</v>
      </c>
    </row>
    <row r="522" spans="1:10" ht="20.25" customHeight="1">
      <c r="A522" s="1666"/>
      <c r="B522" s="1667"/>
      <c r="C522" s="301" t="s">
        <v>45</v>
      </c>
      <c r="D522" s="41">
        <v>22452130</v>
      </c>
      <c r="E522" s="41">
        <v>18701160</v>
      </c>
      <c r="F522" s="398" t="s">
        <v>570</v>
      </c>
      <c r="G522" s="397">
        <f t="shared" si="41"/>
        <v>-3750970</v>
      </c>
      <c r="H522" s="395" t="s">
        <v>369</v>
      </c>
      <c r="J522" s="137">
        <f t="shared" si="40"/>
        <v>-3750970</v>
      </c>
    </row>
    <row r="523" spans="1:10" ht="20.25" customHeight="1">
      <c r="A523" s="1666"/>
      <c r="B523" s="1667"/>
      <c r="C523" s="301" t="s">
        <v>148</v>
      </c>
      <c r="D523" s="41">
        <v>3507500</v>
      </c>
      <c r="E523" s="41">
        <v>3465000</v>
      </c>
      <c r="F523" s="398" t="s">
        <v>570</v>
      </c>
      <c r="G523" s="397">
        <f t="shared" si="41"/>
        <v>-42500</v>
      </c>
      <c r="H523" s="395" t="s">
        <v>299</v>
      </c>
      <c r="J523" s="137">
        <f t="shared" si="40"/>
        <v>-42500</v>
      </c>
    </row>
    <row r="524" spans="1:10" ht="20.25" customHeight="1">
      <c r="A524" s="1666"/>
      <c r="B524" s="1667"/>
      <c r="C524" s="399" t="s">
        <v>179</v>
      </c>
      <c r="D524" s="400">
        <f>SUM(D519:D523)</f>
        <v>96548100</v>
      </c>
      <c r="E524" s="400">
        <f>SUM(E519:E523)</f>
        <v>97477440</v>
      </c>
      <c r="F524" s="401" t="s">
        <v>584</v>
      </c>
      <c r="G524" s="397">
        <f t="shared" si="41"/>
        <v>929340</v>
      </c>
      <c r="H524" s="403" t="s">
        <v>25</v>
      </c>
      <c r="J524" s="137">
        <f t="shared" si="40"/>
        <v>929340</v>
      </c>
    </row>
    <row r="525" spans="1:10" ht="20.25" customHeight="1">
      <c r="A525" s="1656" t="s">
        <v>416</v>
      </c>
      <c r="B525" s="1657"/>
      <c r="C525" s="1657"/>
      <c r="D525" s="405">
        <f>SUM(D501:D513)+D518+D524</f>
        <v>233678364</v>
      </c>
      <c r="E525" s="405">
        <f>SUM(E501:E513)+E518+E524</f>
        <v>245370087</v>
      </c>
      <c r="F525" s="406" t="s">
        <v>570</v>
      </c>
      <c r="G525" s="407">
        <f t="shared" si="41"/>
        <v>11691723</v>
      </c>
      <c r="H525" s="404"/>
      <c r="J525" s="137">
        <f t="shared" si="40"/>
        <v>11691723</v>
      </c>
    </row>
    <row r="527" spans="1:10" ht="25.5">
      <c r="A527" s="1583" t="s">
        <v>308</v>
      </c>
      <c r="B527" s="1583"/>
      <c r="C527" s="1583"/>
      <c r="D527" s="1583"/>
      <c r="E527" s="1583"/>
      <c r="F527" s="1583"/>
      <c r="G527" s="1583"/>
      <c r="H527" s="1583"/>
    </row>
    <row r="528" spans="1:10" ht="19.5">
      <c r="A528" s="35" t="s">
        <v>246</v>
      </c>
    </row>
    <row r="529" spans="1:10" ht="25.5">
      <c r="A529" s="1675" t="s">
        <v>507</v>
      </c>
      <c r="B529" s="1676"/>
      <c r="C529" s="1677"/>
      <c r="D529" s="39" t="s">
        <v>684</v>
      </c>
      <c r="E529" s="39" t="s">
        <v>354</v>
      </c>
      <c r="F529" s="1678" t="s">
        <v>465</v>
      </c>
      <c r="G529" s="1679"/>
      <c r="H529" s="40" t="s">
        <v>510</v>
      </c>
    </row>
    <row r="530" spans="1:10">
      <c r="A530" s="1658" t="s">
        <v>39</v>
      </c>
      <c r="B530" s="1659"/>
      <c r="C530" s="1660"/>
      <c r="D530" s="41">
        <v>31510760</v>
      </c>
      <c r="E530" s="41">
        <v>32246147</v>
      </c>
      <c r="F530" s="398" t="s">
        <v>584</v>
      </c>
      <c r="G530" s="397">
        <f>J530</f>
        <v>735387</v>
      </c>
      <c r="H530" s="583" t="s">
        <v>503</v>
      </c>
      <c r="J530" s="137">
        <f>SUM(E530-D530)</f>
        <v>735387</v>
      </c>
    </row>
    <row r="531" spans="1:10">
      <c r="A531" s="1658" t="s">
        <v>41</v>
      </c>
      <c r="B531" s="1659"/>
      <c r="C531" s="1660"/>
      <c r="D531" s="41">
        <v>26831020</v>
      </c>
      <c r="E531" s="41">
        <v>27370699</v>
      </c>
      <c r="F531" s="398" t="s">
        <v>584</v>
      </c>
      <c r="G531" s="397">
        <f t="shared" ref="G531:G541" si="42">J531</f>
        <v>539679</v>
      </c>
      <c r="H531" s="395" t="s">
        <v>204</v>
      </c>
      <c r="J531" s="137">
        <f t="shared" ref="J531:J554" si="43">SUM(E531-D531)</f>
        <v>539679</v>
      </c>
    </row>
    <row r="532" spans="1:10">
      <c r="A532" s="1658" t="s">
        <v>32</v>
      </c>
      <c r="B532" s="1659"/>
      <c r="C532" s="1660"/>
      <c r="D532" s="41">
        <v>26746427</v>
      </c>
      <c r="E532" s="41">
        <v>19767066</v>
      </c>
      <c r="F532" s="398" t="s">
        <v>570</v>
      </c>
      <c r="G532" s="397">
        <f t="shared" si="42"/>
        <v>-6979361</v>
      </c>
      <c r="H532" s="395" t="s">
        <v>28</v>
      </c>
      <c r="J532" s="137">
        <f t="shared" si="43"/>
        <v>-6979361</v>
      </c>
    </row>
    <row r="533" spans="1:10">
      <c r="A533" s="1658" t="s">
        <v>516</v>
      </c>
      <c r="B533" s="1659"/>
      <c r="C533" s="1660"/>
      <c r="D533" s="41">
        <v>642510</v>
      </c>
      <c r="E533" s="41">
        <v>540000</v>
      </c>
      <c r="F533" s="398" t="s">
        <v>570</v>
      </c>
      <c r="G533" s="397">
        <f t="shared" si="42"/>
        <v>-102510</v>
      </c>
      <c r="H533" s="395" t="s">
        <v>25</v>
      </c>
      <c r="J533" s="137">
        <f t="shared" si="43"/>
        <v>-102510</v>
      </c>
    </row>
    <row r="534" spans="1:10">
      <c r="A534" s="1658" t="s">
        <v>37</v>
      </c>
      <c r="B534" s="1659"/>
      <c r="C534" s="1660"/>
      <c r="D534" s="41">
        <v>1978000</v>
      </c>
      <c r="E534" s="41">
        <v>2479400</v>
      </c>
      <c r="F534" s="398" t="s">
        <v>584</v>
      </c>
      <c r="G534" s="397">
        <f t="shared" si="42"/>
        <v>501400</v>
      </c>
      <c r="H534" s="395" t="s">
        <v>25</v>
      </c>
      <c r="J534" s="137">
        <f t="shared" si="43"/>
        <v>501400</v>
      </c>
    </row>
    <row r="535" spans="1:10">
      <c r="A535" s="1658" t="s">
        <v>33</v>
      </c>
      <c r="B535" s="1659"/>
      <c r="C535" s="1660"/>
      <c r="D535" s="41">
        <v>458326</v>
      </c>
      <c r="E535" s="41">
        <v>605000</v>
      </c>
      <c r="F535" s="398" t="s">
        <v>584</v>
      </c>
      <c r="G535" s="397">
        <f t="shared" si="42"/>
        <v>146674</v>
      </c>
      <c r="H535" s="395" t="s">
        <v>25</v>
      </c>
      <c r="J535" s="137">
        <f t="shared" si="43"/>
        <v>146674</v>
      </c>
    </row>
    <row r="536" spans="1:10">
      <c r="A536" s="1658" t="s">
        <v>36</v>
      </c>
      <c r="B536" s="1659"/>
      <c r="C536" s="1660"/>
      <c r="D536" s="41">
        <v>1878000</v>
      </c>
      <c r="E536" s="41">
        <v>1566125</v>
      </c>
      <c r="F536" s="398" t="s">
        <v>570</v>
      </c>
      <c r="G536" s="397">
        <f t="shared" si="42"/>
        <v>-311875</v>
      </c>
      <c r="H536" s="395" t="s">
        <v>243</v>
      </c>
      <c r="J536" s="137">
        <f t="shared" si="43"/>
        <v>-311875</v>
      </c>
    </row>
    <row r="537" spans="1:10">
      <c r="A537" s="1658" t="s">
        <v>42</v>
      </c>
      <c r="B537" s="1659"/>
      <c r="C537" s="1660"/>
      <c r="D537" s="41">
        <v>16638150</v>
      </c>
      <c r="E537" s="41">
        <v>19966270</v>
      </c>
      <c r="F537" s="398" t="s">
        <v>584</v>
      </c>
      <c r="G537" s="397">
        <f t="shared" si="42"/>
        <v>3328120</v>
      </c>
      <c r="H537" s="583" t="s">
        <v>25</v>
      </c>
      <c r="J537" s="137">
        <f t="shared" si="43"/>
        <v>3328120</v>
      </c>
    </row>
    <row r="538" spans="1:10">
      <c r="A538" s="1658" t="s">
        <v>158</v>
      </c>
      <c r="B538" s="1659"/>
      <c r="C538" s="1660"/>
      <c r="D538" s="41">
        <v>1207840</v>
      </c>
      <c r="E538" s="41">
        <v>1207840</v>
      </c>
      <c r="F538" s="398" t="s">
        <v>25</v>
      </c>
      <c r="G538" s="397">
        <f t="shared" si="42"/>
        <v>0</v>
      </c>
      <c r="H538" s="395" t="s">
        <v>25</v>
      </c>
      <c r="J538" s="137">
        <f t="shared" si="43"/>
        <v>0</v>
      </c>
    </row>
    <row r="539" spans="1:10">
      <c r="A539" s="1658" t="s">
        <v>30</v>
      </c>
      <c r="B539" s="1659"/>
      <c r="C539" s="1660"/>
      <c r="D539" s="41">
        <v>1581220</v>
      </c>
      <c r="E539" s="41">
        <v>1520750</v>
      </c>
      <c r="F539" s="398" t="s">
        <v>570</v>
      </c>
      <c r="G539" s="397">
        <f t="shared" si="42"/>
        <v>-60470</v>
      </c>
      <c r="H539" s="533" t="s">
        <v>25</v>
      </c>
      <c r="J539" s="137">
        <f t="shared" si="43"/>
        <v>-60470</v>
      </c>
    </row>
    <row r="540" spans="1:10">
      <c r="A540" s="1658" t="s">
        <v>339</v>
      </c>
      <c r="B540" s="1659"/>
      <c r="C540" s="1660"/>
      <c r="D540" s="41">
        <v>2918650</v>
      </c>
      <c r="E540" s="41">
        <v>2924100</v>
      </c>
      <c r="F540" s="398" t="s">
        <v>584</v>
      </c>
      <c r="G540" s="397">
        <f t="shared" si="42"/>
        <v>5450</v>
      </c>
      <c r="H540" s="395" t="s">
        <v>650</v>
      </c>
      <c r="J540" s="137">
        <f t="shared" si="43"/>
        <v>5450</v>
      </c>
    </row>
    <row r="541" spans="1:10">
      <c r="A541" s="1658" t="s">
        <v>553</v>
      </c>
      <c r="B541" s="1659"/>
      <c r="C541" s="1660"/>
      <c r="D541" s="41">
        <v>1261300</v>
      </c>
      <c r="E541" s="41">
        <v>1450000</v>
      </c>
      <c r="F541" s="398" t="s">
        <v>584</v>
      </c>
      <c r="G541" s="397">
        <f t="shared" si="42"/>
        <v>188700</v>
      </c>
      <c r="H541" s="395" t="s">
        <v>249</v>
      </c>
      <c r="J541" s="137">
        <f t="shared" si="43"/>
        <v>188700</v>
      </c>
    </row>
    <row r="542" spans="1:10">
      <c r="A542" s="1661" t="s">
        <v>355</v>
      </c>
      <c r="B542" s="1662"/>
      <c r="C542" s="1663"/>
      <c r="D542" s="41">
        <v>0</v>
      </c>
      <c r="E542" s="41">
        <v>0</v>
      </c>
      <c r="F542" s="398" t="s">
        <v>25</v>
      </c>
      <c r="G542" s="397">
        <f>E542-D542</f>
        <v>0</v>
      </c>
      <c r="H542" s="533" t="s">
        <v>25</v>
      </c>
      <c r="J542" s="137">
        <f t="shared" si="43"/>
        <v>0</v>
      </c>
    </row>
    <row r="543" spans="1:10">
      <c r="A543" s="1664" t="s">
        <v>185</v>
      </c>
      <c r="B543" s="1665"/>
      <c r="C543" s="301" t="s">
        <v>587</v>
      </c>
      <c r="D543" s="41">
        <v>17881210</v>
      </c>
      <c r="E543" s="41">
        <v>15783720</v>
      </c>
      <c r="F543" s="398" t="s">
        <v>570</v>
      </c>
      <c r="G543" s="397">
        <f t="shared" ref="G543:G554" si="44">J543</f>
        <v>-2097490</v>
      </c>
      <c r="H543" s="395" t="s">
        <v>369</v>
      </c>
      <c r="J543" s="137">
        <f t="shared" si="43"/>
        <v>-2097490</v>
      </c>
    </row>
    <row r="544" spans="1:10">
      <c r="A544" s="1666"/>
      <c r="B544" s="1667"/>
      <c r="C544" s="301" t="s">
        <v>572</v>
      </c>
      <c r="D544" s="41">
        <v>17036950</v>
      </c>
      <c r="E544" s="41">
        <v>16559400</v>
      </c>
      <c r="F544" s="398" t="s">
        <v>570</v>
      </c>
      <c r="G544" s="397">
        <f t="shared" si="44"/>
        <v>-477550</v>
      </c>
      <c r="H544" s="395" t="s">
        <v>369</v>
      </c>
      <c r="J544" s="137">
        <f t="shared" si="43"/>
        <v>-477550</v>
      </c>
    </row>
    <row r="545" spans="1:10">
      <c r="A545" s="1666"/>
      <c r="B545" s="1667"/>
      <c r="C545" s="301" t="s">
        <v>515</v>
      </c>
      <c r="D545" s="41">
        <v>3457710</v>
      </c>
      <c r="E545" s="41">
        <v>2981290</v>
      </c>
      <c r="F545" s="398" t="s">
        <v>570</v>
      </c>
      <c r="G545" s="397">
        <f t="shared" si="44"/>
        <v>-476420</v>
      </c>
      <c r="H545" s="395" t="s">
        <v>369</v>
      </c>
      <c r="J545" s="137">
        <f t="shared" si="43"/>
        <v>-476420</v>
      </c>
    </row>
    <row r="546" spans="1:10">
      <c r="A546" s="1666"/>
      <c r="B546" s="1667"/>
      <c r="C546" s="301" t="s">
        <v>514</v>
      </c>
      <c r="D546" s="42">
        <v>-247740</v>
      </c>
      <c r="E546" s="41">
        <v>-329430</v>
      </c>
      <c r="F546" s="398" t="s">
        <v>570</v>
      </c>
      <c r="G546" s="397">
        <f t="shared" si="44"/>
        <v>-81690</v>
      </c>
      <c r="H546" s="395" t="s">
        <v>369</v>
      </c>
      <c r="J546" s="137">
        <f t="shared" si="43"/>
        <v>-81690</v>
      </c>
    </row>
    <row r="547" spans="1:10">
      <c r="A547" s="1668"/>
      <c r="B547" s="1669"/>
      <c r="C547" s="301" t="s">
        <v>179</v>
      </c>
      <c r="D547" s="41">
        <f>SUM(D543:D545)+D546</f>
        <v>38128130</v>
      </c>
      <c r="E547" s="41">
        <f>SUM(E543:E545)+E546</f>
        <v>34994980</v>
      </c>
      <c r="F547" s="398" t="s">
        <v>570</v>
      </c>
      <c r="G547" s="397">
        <f t="shared" si="44"/>
        <v>-3133150</v>
      </c>
      <c r="H547" s="583" t="s">
        <v>25</v>
      </c>
      <c r="J547" s="137">
        <f t="shared" si="43"/>
        <v>-3133150</v>
      </c>
    </row>
    <row r="548" spans="1:10">
      <c r="A548" s="1664" t="s">
        <v>178</v>
      </c>
      <c r="B548" s="1665"/>
      <c r="C548" s="301" t="s">
        <v>513</v>
      </c>
      <c r="D548" s="41">
        <v>43900260</v>
      </c>
      <c r="E548" s="41">
        <v>41019420</v>
      </c>
      <c r="F548" s="398" t="s">
        <v>570</v>
      </c>
      <c r="G548" s="397">
        <f t="shared" si="44"/>
        <v>-2880840</v>
      </c>
      <c r="H548" s="395" t="s">
        <v>369</v>
      </c>
      <c r="J548" s="137">
        <f t="shared" si="43"/>
        <v>-2880840</v>
      </c>
    </row>
    <row r="549" spans="1:10">
      <c r="A549" s="1666"/>
      <c r="B549" s="1667"/>
      <c r="C549" s="301" t="s">
        <v>511</v>
      </c>
      <c r="D549" s="41">
        <v>854820</v>
      </c>
      <c r="E549" s="41">
        <v>2423400</v>
      </c>
      <c r="F549" s="398" t="s">
        <v>584</v>
      </c>
      <c r="G549" s="397">
        <f t="shared" si="44"/>
        <v>1568580</v>
      </c>
      <c r="H549" s="395" t="s">
        <v>369</v>
      </c>
      <c r="J549" s="137">
        <f t="shared" si="43"/>
        <v>1568580</v>
      </c>
    </row>
    <row r="550" spans="1:10">
      <c r="A550" s="1666"/>
      <c r="B550" s="1667"/>
      <c r="C550" s="301" t="s">
        <v>29</v>
      </c>
      <c r="D550" s="41">
        <v>2752300</v>
      </c>
      <c r="E550" s="41">
        <v>2706460</v>
      </c>
      <c r="F550" s="398" t="s">
        <v>570</v>
      </c>
      <c r="G550" s="397">
        <f t="shared" si="44"/>
        <v>-45840</v>
      </c>
      <c r="H550" s="395" t="s">
        <v>369</v>
      </c>
      <c r="J550" s="137">
        <f t="shared" si="43"/>
        <v>-45840</v>
      </c>
    </row>
    <row r="551" spans="1:10">
      <c r="A551" s="1666"/>
      <c r="B551" s="1667"/>
      <c r="C551" s="301" t="s">
        <v>45</v>
      </c>
      <c r="D551" s="41">
        <v>16225500</v>
      </c>
      <c r="E551" s="41">
        <v>17244280</v>
      </c>
      <c r="F551" s="398" t="s">
        <v>584</v>
      </c>
      <c r="G551" s="397">
        <f t="shared" si="44"/>
        <v>1018780</v>
      </c>
      <c r="H551" s="395" t="s">
        <v>369</v>
      </c>
      <c r="J551" s="137">
        <f t="shared" si="43"/>
        <v>1018780</v>
      </c>
    </row>
    <row r="552" spans="1:10">
      <c r="A552" s="1666"/>
      <c r="B552" s="1667"/>
      <c r="C552" s="301" t="s">
        <v>148</v>
      </c>
      <c r="D552" s="41">
        <v>3510000</v>
      </c>
      <c r="E552" s="41">
        <v>3460000</v>
      </c>
      <c r="F552" s="398" t="s">
        <v>570</v>
      </c>
      <c r="G552" s="397">
        <f t="shared" si="44"/>
        <v>-50000</v>
      </c>
      <c r="H552" s="395" t="s">
        <v>299</v>
      </c>
      <c r="J552" s="137">
        <f t="shared" si="43"/>
        <v>-50000</v>
      </c>
    </row>
    <row r="553" spans="1:10">
      <c r="A553" s="1666"/>
      <c r="B553" s="1667"/>
      <c r="C553" s="399" t="s">
        <v>179</v>
      </c>
      <c r="D553" s="400">
        <f>SUM(D548:D552)</f>
        <v>67242880</v>
      </c>
      <c r="E553" s="400">
        <f>SUM(E548:E552)</f>
        <v>66853560</v>
      </c>
      <c r="F553" s="401" t="s">
        <v>570</v>
      </c>
      <c r="G553" s="397">
        <f t="shared" si="44"/>
        <v>-389320</v>
      </c>
      <c r="H553" s="403" t="s">
        <v>25</v>
      </c>
      <c r="J553" s="137">
        <f t="shared" si="43"/>
        <v>-389320</v>
      </c>
    </row>
    <row r="554" spans="1:10">
      <c r="A554" s="1656" t="s">
        <v>416</v>
      </c>
      <c r="B554" s="1657"/>
      <c r="C554" s="1657"/>
      <c r="D554" s="405">
        <f>SUM(D530:D542)+D547+D553</f>
        <v>219023213</v>
      </c>
      <c r="E554" s="405">
        <f>SUM(E530:E542)+E547+E553</f>
        <v>213491937</v>
      </c>
      <c r="F554" s="406" t="s">
        <v>570</v>
      </c>
      <c r="G554" s="407">
        <f t="shared" si="44"/>
        <v>-5531276</v>
      </c>
      <c r="H554" s="404"/>
      <c r="J554" s="137">
        <f t="shared" si="43"/>
        <v>-5531276</v>
      </c>
    </row>
    <row r="555" spans="1:10" ht="45.75" customHeight="1"/>
    <row r="556" spans="1:10" ht="25.5">
      <c r="A556" s="1583" t="s">
        <v>308</v>
      </c>
      <c r="B556" s="1583"/>
      <c r="C556" s="1583"/>
      <c r="D556" s="1583"/>
      <c r="E556" s="1583"/>
      <c r="F556" s="1583"/>
      <c r="G556" s="1583"/>
      <c r="H556" s="1583"/>
    </row>
    <row r="557" spans="1:10" ht="19.5">
      <c r="A557" s="35" t="s">
        <v>245</v>
      </c>
    </row>
    <row r="558" spans="1:10" ht="25.5">
      <c r="A558" s="1675" t="s">
        <v>507</v>
      </c>
      <c r="B558" s="1676"/>
      <c r="C558" s="1677"/>
      <c r="D558" s="39" t="s">
        <v>646</v>
      </c>
      <c r="E558" s="39" t="s">
        <v>334</v>
      </c>
      <c r="F558" s="1678" t="s">
        <v>465</v>
      </c>
      <c r="G558" s="1679"/>
      <c r="H558" s="40" t="s">
        <v>510</v>
      </c>
    </row>
    <row r="559" spans="1:10" ht="24.75" customHeight="1">
      <c r="A559" s="1658" t="s">
        <v>39</v>
      </c>
      <c r="B559" s="1659"/>
      <c r="C559" s="1660"/>
      <c r="D559" s="41">
        <v>31737570</v>
      </c>
      <c r="E559" s="41">
        <v>31739377</v>
      </c>
      <c r="F559" s="398" t="s">
        <v>584</v>
      </c>
      <c r="G559" s="397">
        <f>J559</f>
        <v>1807</v>
      </c>
      <c r="H559" s="583" t="s">
        <v>503</v>
      </c>
      <c r="J559" s="137">
        <f>SUM(E559-D559)</f>
        <v>1807</v>
      </c>
    </row>
    <row r="560" spans="1:10" ht="24.75" customHeight="1">
      <c r="A560" s="1658" t="s">
        <v>41</v>
      </c>
      <c r="B560" s="1659"/>
      <c r="C560" s="1660"/>
      <c r="D560" s="41">
        <v>26705440</v>
      </c>
      <c r="E560" s="41">
        <v>26717549</v>
      </c>
      <c r="F560" s="398" t="s">
        <v>584</v>
      </c>
      <c r="G560" s="397">
        <f t="shared" ref="G560:G570" si="45">J560</f>
        <v>12109</v>
      </c>
      <c r="H560" s="395" t="s">
        <v>25</v>
      </c>
      <c r="J560" s="137">
        <f t="shared" ref="J560:J583" si="46">SUM(E560-D560)</f>
        <v>12109</v>
      </c>
    </row>
    <row r="561" spans="1:10" ht="24.75" customHeight="1">
      <c r="A561" s="1658" t="s">
        <v>32</v>
      </c>
      <c r="B561" s="1659"/>
      <c r="C561" s="1660"/>
      <c r="D561" s="41">
        <v>26739459</v>
      </c>
      <c r="E561" s="41">
        <v>22407066</v>
      </c>
      <c r="F561" s="398" t="s">
        <v>570</v>
      </c>
      <c r="G561" s="397">
        <f t="shared" si="45"/>
        <v>-4332393</v>
      </c>
      <c r="H561" s="395" t="s">
        <v>28</v>
      </c>
      <c r="J561" s="137">
        <f t="shared" si="46"/>
        <v>-4332393</v>
      </c>
    </row>
    <row r="562" spans="1:10" ht="24.75" customHeight="1">
      <c r="A562" s="1658" t="s">
        <v>516</v>
      </c>
      <c r="B562" s="1659"/>
      <c r="C562" s="1660"/>
      <c r="D562" s="41">
        <v>642510</v>
      </c>
      <c r="E562" s="41">
        <v>540000</v>
      </c>
      <c r="F562" s="398" t="s">
        <v>570</v>
      </c>
      <c r="G562" s="397">
        <f t="shared" si="45"/>
        <v>-102510</v>
      </c>
      <c r="H562" s="395" t="s">
        <v>25</v>
      </c>
      <c r="J562" s="137">
        <f t="shared" si="46"/>
        <v>-102510</v>
      </c>
    </row>
    <row r="563" spans="1:10" ht="24.75" customHeight="1">
      <c r="A563" s="1658" t="s">
        <v>37</v>
      </c>
      <c r="B563" s="1659"/>
      <c r="C563" s="1660"/>
      <c r="D563" s="41">
        <v>2479400</v>
      </c>
      <c r="E563" s="41">
        <v>2479400</v>
      </c>
      <c r="F563" s="398" t="s">
        <v>25</v>
      </c>
      <c r="G563" s="397">
        <f t="shared" si="45"/>
        <v>0</v>
      </c>
      <c r="H563" s="395" t="s">
        <v>25</v>
      </c>
      <c r="J563" s="137">
        <f t="shared" si="46"/>
        <v>0</v>
      </c>
    </row>
    <row r="564" spans="1:10" ht="24.75" customHeight="1">
      <c r="A564" s="1658" t="s">
        <v>33</v>
      </c>
      <c r="B564" s="1659"/>
      <c r="C564" s="1660"/>
      <c r="D564" s="41">
        <v>458326</v>
      </c>
      <c r="E564" s="41">
        <v>605000</v>
      </c>
      <c r="F564" s="398" t="s">
        <v>584</v>
      </c>
      <c r="G564" s="397">
        <f t="shared" si="45"/>
        <v>146674</v>
      </c>
      <c r="H564" s="395" t="s">
        <v>25</v>
      </c>
      <c r="J564" s="137">
        <f t="shared" si="46"/>
        <v>146674</v>
      </c>
    </row>
    <row r="565" spans="1:10" ht="24.75" customHeight="1">
      <c r="A565" s="1658" t="s">
        <v>36</v>
      </c>
      <c r="B565" s="1659"/>
      <c r="C565" s="1660"/>
      <c r="D565" s="41">
        <v>1568390</v>
      </c>
      <c r="E565" s="41">
        <v>2451635</v>
      </c>
      <c r="F565" s="398" t="s">
        <v>584</v>
      </c>
      <c r="G565" s="397">
        <f t="shared" si="45"/>
        <v>883245</v>
      </c>
      <c r="H565" s="395" t="s">
        <v>243</v>
      </c>
      <c r="J565" s="137">
        <f t="shared" si="46"/>
        <v>883245</v>
      </c>
    </row>
    <row r="566" spans="1:10" ht="24.75" customHeight="1">
      <c r="A566" s="1658" t="s">
        <v>42</v>
      </c>
      <c r="B566" s="1659"/>
      <c r="C566" s="1660"/>
      <c r="D566" s="41">
        <v>16638150</v>
      </c>
      <c r="E566" s="41">
        <v>19966270</v>
      </c>
      <c r="F566" s="398" t="s">
        <v>584</v>
      </c>
      <c r="G566" s="397">
        <f t="shared" si="45"/>
        <v>3328120</v>
      </c>
      <c r="H566" s="583" t="s">
        <v>25</v>
      </c>
      <c r="J566" s="137">
        <f t="shared" si="46"/>
        <v>3328120</v>
      </c>
    </row>
    <row r="567" spans="1:10" ht="24.75" customHeight="1">
      <c r="A567" s="1658" t="s">
        <v>158</v>
      </c>
      <c r="B567" s="1659"/>
      <c r="C567" s="1660"/>
      <c r="D567" s="41">
        <v>1207840</v>
      </c>
      <c r="E567" s="41">
        <v>1207840</v>
      </c>
      <c r="F567" s="398" t="s">
        <v>25</v>
      </c>
      <c r="G567" s="397">
        <f t="shared" si="45"/>
        <v>0</v>
      </c>
      <c r="H567" s="395" t="s">
        <v>25</v>
      </c>
      <c r="J567" s="137">
        <f t="shared" si="46"/>
        <v>0</v>
      </c>
    </row>
    <row r="568" spans="1:10" ht="24.75" customHeight="1">
      <c r="A568" s="1658" t="s">
        <v>30</v>
      </c>
      <c r="B568" s="1659"/>
      <c r="C568" s="1660"/>
      <c r="D568" s="41">
        <v>1581220</v>
      </c>
      <c r="E568" s="41">
        <v>1520750</v>
      </c>
      <c r="F568" s="398" t="s">
        <v>570</v>
      </c>
      <c r="G568" s="397">
        <f t="shared" si="45"/>
        <v>-60470</v>
      </c>
      <c r="H568" s="533" t="s">
        <v>25</v>
      </c>
      <c r="J568" s="137">
        <f t="shared" si="46"/>
        <v>-60470</v>
      </c>
    </row>
    <row r="569" spans="1:10" ht="24.75" customHeight="1">
      <c r="A569" s="1658" t="s">
        <v>339</v>
      </c>
      <c r="B569" s="1659"/>
      <c r="C569" s="1660"/>
      <c r="D569" s="41">
        <v>2296670</v>
      </c>
      <c r="E569" s="41">
        <v>2316790</v>
      </c>
      <c r="F569" s="398" t="s">
        <v>584</v>
      </c>
      <c r="G569" s="397">
        <f t="shared" si="45"/>
        <v>20120</v>
      </c>
      <c r="H569" s="395" t="s">
        <v>650</v>
      </c>
      <c r="J569" s="137">
        <f t="shared" si="46"/>
        <v>20120</v>
      </c>
    </row>
    <row r="570" spans="1:10" ht="24.75" customHeight="1">
      <c r="A570" s="1658" t="s">
        <v>553</v>
      </c>
      <c r="B570" s="1659"/>
      <c r="C570" s="1660"/>
      <c r="D570" s="41">
        <v>1388200</v>
      </c>
      <c r="E570" s="41">
        <v>1100000</v>
      </c>
      <c r="F570" s="398" t="s">
        <v>570</v>
      </c>
      <c r="G570" s="397">
        <f t="shared" si="45"/>
        <v>-288200</v>
      </c>
      <c r="H570" s="395" t="s">
        <v>249</v>
      </c>
      <c r="J570" s="137">
        <f t="shared" si="46"/>
        <v>-288200</v>
      </c>
    </row>
    <row r="571" spans="1:10" ht="24.75" customHeight="1">
      <c r="A571" s="1661" t="s">
        <v>355</v>
      </c>
      <c r="B571" s="1662"/>
      <c r="C571" s="1663"/>
      <c r="D571" s="41">
        <v>0</v>
      </c>
      <c r="E571" s="41">
        <v>1235300</v>
      </c>
      <c r="F571" s="398" t="s">
        <v>584</v>
      </c>
      <c r="G571" s="397">
        <f>E571-D571</f>
        <v>1235300</v>
      </c>
      <c r="H571" s="533" t="s">
        <v>25</v>
      </c>
      <c r="J571" s="137">
        <f t="shared" si="46"/>
        <v>1235300</v>
      </c>
    </row>
    <row r="572" spans="1:10" ht="24.75" customHeight="1">
      <c r="A572" s="1664" t="s">
        <v>185</v>
      </c>
      <c r="B572" s="1665"/>
      <c r="C572" s="301" t="s">
        <v>587</v>
      </c>
      <c r="D572" s="41">
        <v>14354470</v>
      </c>
      <c r="E572" s="41">
        <v>15442600</v>
      </c>
      <c r="F572" s="398" t="s">
        <v>584</v>
      </c>
      <c r="G572" s="397">
        <f t="shared" ref="G572:G583" si="47">J572</f>
        <v>1088130</v>
      </c>
      <c r="H572" s="395" t="s">
        <v>369</v>
      </c>
      <c r="J572" s="137">
        <f t="shared" si="46"/>
        <v>1088130</v>
      </c>
    </row>
    <row r="573" spans="1:10" ht="24.75" customHeight="1">
      <c r="A573" s="1666"/>
      <c r="B573" s="1667"/>
      <c r="C573" s="301" t="s">
        <v>572</v>
      </c>
      <c r="D573" s="41">
        <v>13622170</v>
      </c>
      <c r="E573" s="41">
        <v>16198600</v>
      </c>
      <c r="F573" s="398" t="s">
        <v>584</v>
      </c>
      <c r="G573" s="397">
        <f t="shared" si="47"/>
        <v>2576430</v>
      </c>
      <c r="H573" s="395" t="s">
        <v>369</v>
      </c>
      <c r="J573" s="137">
        <f t="shared" si="46"/>
        <v>2576430</v>
      </c>
    </row>
    <row r="574" spans="1:10" ht="24.75" customHeight="1">
      <c r="A574" s="1666"/>
      <c r="B574" s="1667"/>
      <c r="C574" s="301" t="s">
        <v>515</v>
      </c>
      <c r="D574" s="41">
        <v>2917560</v>
      </c>
      <c r="E574" s="41">
        <v>2916330</v>
      </c>
      <c r="F574" s="398" t="s">
        <v>570</v>
      </c>
      <c r="G574" s="397">
        <f t="shared" si="47"/>
        <v>-1230</v>
      </c>
      <c r="H574" s="395" t="s">
        <v>369</v>
      </c>
      <c r="J574" s="137">
        <f t="shared" si="46"/>
        <v>-1230</v>
      </c>
    </row>
    <row r="575" spans="1:10" ht="24.75" customHeight="1">
      <c r="A575" s="1666"/>
      <c r="B575" s="1667"/>
      <c r="C575" s="301" t="s">
        <v>514</v>
      </c>
      <c r="D575" s="42">
        <v>-253400</v>
      </c>
      <c r="E575" s="41">
        <v>-341810</v>
      </c>
      <c r="F575" s="398" t="s">
        <v>570</v>
      </c>
      <c r="G575" s="397">
        <f t="shared" si="47"/>
        <v>-88410</v>
      </c>
      <c r="H575" s="395" t="s">
        <v>369</v>
      </c>
      <c r="J575" s="137">
        <f t="shared" si="46"/>
        <v>-88410</v>
      </c>
    </row>
    <row r="576" spans="1:10" ht="24.75" customHeight="1">
      <c r="A576" s="1668"/>
      <c r="B576" s="1669"/>
      <c r="C576" s="301" t="s">
        <v>179</v>
      </c>
      <c r="D576" s="41">
        <f>SUM(D572:D574)+D575</f>
        <v>30640800</v>
      </c>
      <c r="E576" s="41">
        <f>SUM(E572:E574)+E575</f>
        <v>34215720</v>
      </c>
      <c r="F576" s="398" t="s">
        <v>584</v>
      </c>
      <c r="G576" s="397">
        <f t="shared" si="47"/>
        <v>3574920</v>
      </c>
      <c r="H576" s="583" t="s">
        <v>25</v>
      </c>
      <c r="J576" s="137">
        <f t="shared" si="46"/>
        <v>3574920</v>
      </c>
    </row>
    <row r="577" spans="1:10" ht="24.75" customHeight="1">
      <c r="A577" s="1664" t="s">
        <v>178</v>
      </c>
      <c r="B577" s="1665"/>
      <c r="C577" s="301" t="s">
        <v>513</v>
      </c>
      <c r="D577" s="41">
        <v>45995620</v>
      </c>
      <c r="E577" s="41">
        <v>50039960</v>
      </c>
      <c r="F577" s="398" t="s">
        <v>584</v>
      </c>
      <c r="G577" s="397">
        <f t="shared" si="47"/>
        <v>4044340</v>
      </c>
      <c r="H577" s="395" t="s">
        <v>369</v>
      </c>
      <c r="J577" s="137">
        <f t="shared" si="46"/>
        <v>4044340</v>
      </c>
    </row>
    <row r="578" spans="1:10" ht="24.75" customHeight="1">
      <c r="A578" s="1666"/>
      <c r="B578" s="1667"/>
      <c r="C578" s="301" t="s">
        <v>511</v>
      </c>
      <c r="D578" s="41">
        <v>2388050</v>
      </c>
      <c r="E578" s="41">
        <v>2464570</v>
      </c>
      <c r="F578" s="398" t="s">
        <v>584</v>
      </c>
      <c r="G578" s="397">
        <f t="shared" si="47"/>
        <v>76520</v>
      </c>
      <c r="H578" s="395" t="s">
        <v>369</v>
      </c>
      <c r="J578" s="137">
        <f t="shared" si="46"/>
        <v>76520</v>
      </c>
    </row>
    <row r="579" spans="1:10" ht="24.75" customHeight="1">
      <c r="A579" s="1666"/>
      <c r="B579" s="1667"/>
      <c r="C579" s="301" t="s">
        <v>29</v>
      </c>
      <c r="D579" s="41">
        <v>2879480</v>
      </c>
      <c r="E579" s="41">
        <v>2716660</v>
      </c>
      <c r="F579" s="398" t="s">
        <v>570</v>
      </c>
      <c r="G579" s="397">
        <f t="shared" si="47"/>
        <v>-162820</v>
      </c>
      <c r="H579" s="395" t="s">
        <v>369</v>
      </c>
      <c r="J579" s="137">
        <f t="shared" si="46"/>
        <v>-162820</v>
      </c>
    </row>
    <row r="580" spans="1:10" ht="24.75" customHeight="1">
      <c r="A580" s="1666"/>
      <c r="B580" s="1667"/>
      <c r="C580" s="301" t="s">
        <v>45</v>
      </c>
      <c r="D580" s="41">
        <v>8903940</v>
      </c>
      <c r="E580" s="41">
        <v>12062160</v>
      </c>
      <c r="F580" s="398" t="s">
        <v>584</v>
      </c>
      <c r="G580" s="397">
        <f t="shared" si="47"/>
        <v>3158220</v>
      </c>
      <c r="H580" s="395" t="s">
        <v>369</v>
      </c>
      <c r="J580" s="137">
        <f t="shared" si="46"/>
        <v>3158220</v>
      </c>
    </row>
    <row r="581" spans="1:10" ht="24.75" customHeight="1">
      <c r="A581" s="1666"/>
      <c r="B581" s="1667"/>
      <c r="C581" s="301" t="s">
        <v>148</v>
      </c>
      <c r="D581" s="41">
        <v>3502500</v>
      </c>
      <c r="E581" s="41">
        <v>3425000</v>
      </c>
      <c r="F581" s="398" t="s">
        <v>570</v>
      </c>
      <c r="G581" s="397">
        <f t="shared" si="47"/>
        <v>-77500</v>
      </c>
      <c r="H581" s="395" t="s">
        <v>299</v>
      </c>
      <c r="J581" s="137">
        <f t="shared" si="46"/>
        <v>-77500</v>
      </c>
    </row>
    <row r="582" spans="1:10" ht="24.75" customHeight="1">
      <c r="A582" s="1666"/>
      <c r="B582" s="1667"/>
      <c r="C582" s="399" t="s">
        <v>179</v>
      </c>
      <c r="D582" s="400">
        <f>SUM(D577:D581)</f>
        <v>63669590</v>
      </c>
      <c r="E582" s="400">
        <f>SUM(E577:E581)</f>
        <v>70708350</v>
      </c>
      <c r="F582" s="401" t="s">
        <v>584</v>
      </c>
      <c r="G582" s="397">
        <f t="shared" si="47"/>
        <v>7038760</v>
      </c>
      <c r="H582" s="403" t="s">
        <v>25</v>
      </c>
      <c r="J582" s="137">
        <f t="shared" si="46"/>
        <v>7038760</v>
      </c>
    </row>
    <row r="583" spans="1:10" ht="24.75" customHeight="1">
      <c r="A583" s="1656" t="s">
        <v>416</v>
      </c>
      <c r="B583" s="1657"/>
      <c r="C583" s="1657"/>
      <c r="D583" s="405">
        <f>SUM(D559:D571)+D576+D582</f>
        <v>207753565</v>
      </c>
      <c r="E583" s="405">
        <f>SUM(E559:E571)+E576+E582</f>
        <v>219211047</v>
      </c>
      <c r="F583" s="406" t="s">
        <v>584</v>
      </c>
      <c r="G583" s="407">
        <f t="shared" si="47"/>
        <v>11457482</v>
      </c>
      <c r="H583" s="404"/>
      <c r="J583" s="137">
        <f t="shared" si="46"/>
        <v>11457482</v>
      </c>
    </row>
    <row r="586" spans="1:10" ht="70.5" customHeight="1">
      <c r="A586" s="1583" t="s">
        <v>308</v>
      </c>
      <c r="B586" s="1583"/>
      <c r="C586" s="1583"/>
      <c r="D586" s="1583"/>
      <c r="E586" s="1583"/>
      <c r="F586" s="1583"/>
      <c r="G586" s="1583"/>
      <c r="H586" s="1583"/>
    </row>
    <row r="587" spans="1:10" ht="36.75" customHeight="1">
      <c r="A587" s="35" t="s">
        <v>373</v>
      </c>
    </row>
    <row r="588" spans="1:10" ht="25.5" customHeight="1">
      <c r="A588" s="1675" t="s">
        <v>507</v>
      </c>
      <c r="B588" s="1676"/>
      <c r="C588" s="1677"/>
      <c r="D588" s="39" t="s">
        <v>672</v>
      </c>
      <c r="E588" s="39" t="s">
        <v>686</v>
      </c>
      <c r="F588" s="1678" t="s">
        <v>465</v>
      </c>
      <c r="G588" s="1679"/>
      <c r="H588" s="40" t="s">
        <v>510</v>
      </c>
    </row>
    <row r="589" spans="1:10" ht="21" customHeight="1">
      <c r="A589" s="1658" t="s">
        <v>39</v>
      </c>
      <c r="B589" s="1659"/>
      <c r="C589" s="1660"/>
      <c r="D589" s="41">
        <v>31349570</v>
      </c>
      <c r="E589" s="41">
        <v>31325257</v>
      </c>
      <c r="F589" s="398" t="s">
        <v>570</v>
      </c>
      <c r="G589" s="397">
        <f>J589</f>
        <v>-24313</v>
      </c>
      <c r="H589" s="583" t="s">
        <v>25</v>
      </c>
      <c r="J589" s="137">
        <f>SUM(E589-D589)</f>
        <v>-24313</v>
      </c>
    </row>
    <row r="590" spans="1:10" ht="21" customHeight="1">
      <c r="A590" s="1658" t="s">
        <v>41</v>
      </c>
      <c r="B590" s="1659"/>
      <c r="C590" s="1660"/>
      <c r="D590" s="41">
        <v>26786810</v>
      </c>
      <c r="E590" s="41">
        <v>27389109</v>
      </c>
      <c r="F590" s="398" t="s">
        <v>584</v>
      </c>
      <c r="G590" s="397">
        <f t="shared" ref="G590:G600" si="48">J590</f>
        <v>602299</v>
      </c>
      <c r="H590" s="395" t="s">
        <v>25</v>
      </c>
      <c r="J590" s="137">
        <f t="shared" ref="J590:J613" si="49">SUM(E590-D590)</f>
        <v>602299</v>
      </c>
    </row>
    <row r="591" spans="1:10" ht="21" customHeight="1">
      <c r="A591" s="1658" t="s">
        <v>32</v>
      </c>
      <c r="B591" s="1659"/>
      <c r="C591" s="1660"/>
      <c r="D591" s="41">
        <v>26746427</v>
      </c>
      <c r="E591" s="41">
        <v>22093498</v>
      </c>
      <c r="F591" s="398" t="s">
        <v>570</v>
      </c>
      <c r="G591" s="397">
        <f t="shared" si="48"/>
        <v>-4652929</v>
      </c>
      <c r="H591" s="395" t="s">
        <v>25</v>
      </c>
      <c r="J591" s="137">
        <f t="shared" si="49"/>
        <v>-4652929</v>
      </c>
    </row>
    <row r="592" spans="1:10" ht="21" customHeight="1">
      <c r="A592" s="1658" t="s">
        <v>516</v>
      </c>
      <c r="B592" s="1659"/>
      <c r="C592" s="1660"/>
      <c r="D592" s="41">
        <v>642510</v>
      </c>
      <c r="E592" s="41">
        <v>540000</v>
      </c>
      <c r="F592" s="398" t="s">
        <v>570</v>
      </c>
      <c r="G592" s="397">
        <f t="shared" si="48"/>
        <v>-102510</v>
      </c>
      <c r="H592" s="395" t="s">
        <v>25</v>
      </c>
      <c r="J592" s="137">
        <f t="shared" si="49"/>
        <v>-102510</v>
      </c>
    </row>
    <row r="593" spans="1:10" ht="21" customHeight="1">
      <c r="A593" s="1658" t="s">
        <v>37</v>
      </c>
      <c r="B593" s="1659"/>
      <c r="C593" s="1660"/>
      <c r="D593" s="41">
        <v>2479400</v>
      </c>
      <c r="E593" s="41">
        <v>2479400</v>
      </c>
      <c r="F593" s="398" t="s">
        <v>25</v>
      </c>
      <c r="G593" s="397">
        <f t="shared" si="48"/>
        <v>0</v>
      </c>
      <c r="H593" s="395" t="s">
        <v>25</v>
      </c>
      <c r="J593" s="137">
        <f t="shared" si="49"/>
        <v>0</v>
      </c>
    </row>
    <row r="594" spans="1:10" ht="21" customHeight="1">
      <c r="A594" s="1658" t="s">
        <v>33</v>
      </c>
      <c r="B594" s="1659"/>
      <c r="C594" s="1660"/>
      <c r="D594" s="41">
        <v>458326</v>
      </c>
      <c r="E594" s="41">
        <v>605000</v>
      </c>
      <c r="F594" s="398" t="s">
        <v>584</v>
      </c>
      <c r="G594" s="397">
        <f t="shared" si="48"/>
        <v>146674</v>
      </c>
      <c r="H594" s="395" t="s">
        <v>25</v>
      </c>
      <c r="J594" s="137">
        <f t="shared" si="49"/>
        <v>146674</v>
      </c>
    </row>
    <row r="595" spans="1:10" ht="21" customHeight="1">
      <c r="A595" s="1658" t="s">
        <v>36</v>
      </c>
      <c r="B595" s="1659"/>
      <c r="C595" s="1660"/>
      <c r="D595" s="41">
        <v>1509490</v>
      </c>
      <c r="E595" s="41">
        <v>2641811</v>
      </c>
      <c r="F595" s="398" t="s">
        <v>584</v>
      </c>
      <c r="G595" s="397">
        <f t="shared" si="48"/>
        <v>1132321</v>
      </c>
      <c r="H595" s="395" t="s">
        <v>25</v>
      </c>
      <c r="J595" s="137">
        <f t="shared" si="49"/>
        <v>1132321</v>
      </c>
    </row>
    <row r="596" spans="1:10" ht="21" customHeight="1">
      <c r="A596" s="1658" t="s">
        <v>42</v>
      </c>
      <c r="B596" s="1659"/>
      <c r="C596" s="1660"/>
      <c r="D596" s="41">
        <v>16638150</v>
      </c>
      <c r="E596" s="41">
        <v>19966270</v>
      </c>
      <c r="F596" s="398" t="s">
        <v>584</v>
      </c>
      <c r="G596" s="397">
        <f t="shared" si="48"/>
        <v>3328120</v>
      </c>
      <c r="H596" s="583" t="s">
        <v>25</v>
      </c>
      <c r="J596" s="137">
        <f t="shared" si="49"/>
        <v>3328120</v>
      </c>
    </row>
    <row r="597" spans="1:10" ht="21" customHeight="1">
      <c r="A597" s="1658" t="s">
        <v>158</v>
      </c>
      <c r="B597" s="1659"/>
      <c r="C597" s="1660"/>
      <c r="D597" s="41">
        <v>1207840</v>
      </c>
      <c r="E597" s="41">
        <v>1207840</v>
      </c>
      <c r="F597" s="398" t="s">
        <v>25</v>
      </c>
      <c r="G597" s="397">
        <f t="shared" si="48"/>
        <v>0</v>
      </c>
      <c r="H597" s="395" t="s">
        <v>25</v>
      </c>
      <c r="J597" s="137">
        <f t="shared" si="49"/>
        <v>0</v>
      </c>
    </row>
    <row r="598" spans="1:10" ht="21" customHeight="1">
      <c r="A598" s="1658" t="s">
        <v>30</v>
      </c>
      <c r="B598" s="1659"/>
      <c r="C598" s="1660"/>
      <c r="D598" s="41">
        <v>1581220</v>
      </c>
      <c r="E598" s="41">
        <v>1520750</v>
      </c>
      <c r="F598" s="398" t="s">
        <v>570</v>
      </c>
      <c r="G598" s="397">
        <f t="shared" si="48"/>
        <v>-60470</v>
      </c>
      <c r="H598" s="533" t="s">
        <v>25</v>
      </c>
      <c r="J598" s="137">
        <f t="shared" si="49"/>
        <v>-60470</v>
      </c>
    </row>
    <row r="599" spans="1:10" ht="21" customHeight="1">
      <c r="A599" s="1658" t="s">
        <v>339</v>
      </c>
      <c r="B599" s="1659"/>
      <c r="C599" s="1660"/>
      <c r="D599" s="41">
        <v>2594530</v>
      </c>
      <c r="E599" s="41">
        <v>2259010</v>
      </c>
      <c r="F599" s="398" t="s">
        <v>570</v>
      </c>
      <c r="G599" s="397">
        <f t="shared" si="48"/>
        <v>-335520</v>
      </c>
      <c r="H599" s="395" t="s">
        <v>650</v>
      </c>
      <c r="J599" s="137">
        <f t="shared" si="49"/>
        <v>-335520</v>
      </c>
    </row>
    <row r="600" spans="1:10" ht="21" customHeight="1">
      <c r="A600" s="1658" t="s">
        <v>553</v>
      </c>
      <c r="B600" s="1659"/>
      <c r="C600" s="1660"/>
      <c r="D600" s="41">
        <v>1246800</v>
      </c>
      <c r="E600" s="41">
        <v>1408000</v>
      </c>
      <c r="F600" s="398" t="s">
        <v>584</v>
      </c>
      <c r="G600" s="397">
        <f t="shared" si="48"/>
        <v>161200</v>
      </c>
      <c r="H600" s="395" t="s">
        <v>25</v>
      </c>
      <c r="J600" s="137">
        <f t="shared" si="49"/>
        <v>161200</v>
      </c>
    </row>
    <row r="601" spans="1:10" ht="21" customHeight="1">
      <c r="A601" s="1661" t="s">
        <v>355</v>
      </c>
      <c r="B601" s="1662"/>
      <c r="C601" s="1663"/>
      <c r="D601" s="41">
        <v>487000</v>
      </c>
      <c r="E601" s="41">
        <v>1359000</v>
      </c>
      <c r="F601" s="398" t="s">
        <v>584</v>
      </c>
      <c r="G601" s="397">
        <f>E601-D601</f>
        <v>872000</v>
      </c>
      <c r="H601" s="533" t="s">
        <v>25</v>
      </c>
      <c r="J601" s="137">
        <f t="shared" si="49"/>
        <v>872000</v>
      </c>
    </row>
    <row r="602" spans="1:10" ht="21" customHeight="1">
      <c r="A602" s="1664" t="s">
        <v>185</v>
      </c>
      <c r="B602" s="1665"/>
      <c r="C602" s="301" t="s">
        <v>587</v>
      </c>
      <c r="D602" s="41">
        <v>13513160</v>
      </c>
      <c r="E602" s="41">
        <v>14660000</v>
      </c>
      <c r="F602" s="398" t="s">
        <v>584</v>
      </c>
      <c r="G602" s="397">
        <f t="shared" ref="G602:G613" si="50">J602</f>
        <v>1146840</v>
      </c>
      <c r="H602" s="395" t="s">
        <v>369</v>
      </c>
      <c r="J602" s="137">
        <f t="shared" si="49"/>
        <v>1146840</v>
      </c>
    </row>
    <row r="603" spans="1:10" ht="21" customHeight="1">
      <c r="A603" s="1666"/>
      <c r="B603" s="1667"/>
      <c r="C603" s="301" t="s">
        <v>572</v>
      </c>
      <c r="D603" s="41">
        <v>12816000</v>
      </c>
      <c r="E603" s="41">
        <v>15370850</v>
      </c>
      <c r="F603" s="398" t="s">
        <v>584</v>
      </c>
      <c r="G603" s="397">
        <f t="shared" si="50"/>
        <v>2554850</v>
      </c>
      <c r="H603" s="395" t="s">
        <v>369</v>
      </c>
      <c r="J603" s="137">
        <f t="shared" si="49"/>
        <v>2554850</v>
      </c>
    </row>
    <row r="604" spans="1:10" ht="21" customHeight="1">
      <c r="A604" s="1666"/>
      <c r="B604" s="1667"/>
      <c r="C604" s="301" t="s">
        <v>515</v>
      </c>
      <c r="D604" s="41">
        <v>2748030</v>
      </c>
      <c r="E604" s="41">
        <v>2767310</v>
      </c>
      <c r="F604" s="398" t="s">
        <v>584</v>
      </c>
      <c r="G604" s="397">
        <f t="shared" si="50"/>
        <v>19280</v>
      </c>
      <c r="H604" s="395" t="s">
        <v>369</v>
      </c>
      <c r="J604" s="137">
        <f t="shared" si="49"/>
        <v>19280</v>
      </c>
    </row>
    <row r="605" spans="1:10" ht="21" customHeight="1">
      <c r="A605" s="1666"/>
      <c r="B605" s="1667"/>
      <c r="C605" s="301" t="s">
        <v>514</v>
      </c>
      <c r="D605" s="42">
        <v>-264720</v>
      </c>
      <c r="E605" s="41">
        <v>-348000</v>
      </c>
      <c r="F605" s="398" t="s">
        <v>570</v>
      </c>
      <c r="G605" s="397">
        <f t="shared" si="50"/>
        <v>-83280</v>
      </c>
      <c r="H605" s="395" t="s">
        <v>369</v>
      </c>
      <c r="J605" s="137">
        <f t="shared" si="49"/>
        <v>-83280</v>
      </c>
    </row>
    <row r="606" spans="1:10" ht="21" customHeight="1">
      <c r="A606" s="1668"/>
      <c r="B606" s="1669"/>
      <c r="C606" s="301" t="s">
        <v>179</v>
      </c>
      <c r="D606" s="41">
        <f>SUM(D602:D604)+D605</f>
        <v>28812470</v>
      </c>
      <c r="E606" s="41">
        <f>SUM(E602:E604)+E605</f>
        <v>32450160</v>
      </c>
      <c r="F606" s="398" t="s">
        <v>584</v>
      </c>
      <c r="G606" s="397">
        <f t="shared" si="50"/>
        <v>3637690</v>
      </c>
      <c r="H606" s="583" t="s">
        <v>25</v>
      </c>
      <c r="J606" s="137">
        <f t="shared" si="49"/>
        <v>3637690</v>
      </c>
    </row>
    <row r="607" spans="1:10" ht="21" customHeight="1">
      <c r="A607" s="1664" t="s">
        <v>178</v>
      </c>
      <c r="B607" s="1665"/>
      <c r="C607" s="301" t="s">
        <v>513</v>
      </c>
      <c r="D607" s="41">
        <v>35989510</v>
      </c>
      <c r="E607" s="41">
        <v>34777640</v>
      </c>
      <c r="F607" s="398" t="s">
        <v>570</v>
      </c>
      <c r="G607" s="397">
        <f t="shared" si="50"/>
        <v>-1211870</v>
      </c>
      <c r="H607" s="395" t="s">
        <v>369</v>
      </c>
      <c r="J607" s="137">
        <f t="shared" si="49"/>
        <v>-1211870</v>
      </c>
    </row>
    <row r="608" spans="1:10" ht="21" customHeight="1">
      <c r="A608" s="1666"/>
      <c r="B608" s="1667"/>
      <c r="C608" s="301" t="s">
        <v>511</v>
      </c>
      <c r="D608" s="41">
        <v>1740580</v>
      </c>
      <c r="E608" s="41">
        <v>2685367</v>
      </c>
      <c r="F608" s="398" t="s">
        <v>584</v>
      </c>
      <c r="G608" s="397">
        <f t="shared" si="50"/>
        <v>944787</v>
      </c>
      <c r="H608" s="395" t="s">
        <v>369</v>
      </c>
      <c r="J608" s="137">
        <f t="shared" si="49"/>
        <v>944787</v>
      </c>
    </row>
    <row r="609" spans="1:10" ht="21" customHeight="1">
      <c r="A609" s="1666"/>
      <c r="B609" s="1667"/>
      <c r="C609" s="301" t="s">
        <v>29</v>
      </c>
      <c r="D609" s="41">
        <v>2689220</v>
      </c>
      <c r="E609" s="41">
        <v>2625260</v>
      </c>
      <c r="F609" s="398" t="s">
        <v>570</v>
      </c>
      <c r="G609" s="397">
        <f t="shared" si="50"/>
        <v>-63960</v>
      </c>
      <c r="H609" s="395" t="s">
        <v>369</v>
      </c>
      <c r="J609" s="137">
        <f t="shared" si="49"/>
        <v>-63960</v>
      </c>
    </row>
    <row r="610" spans="1:10" ht="21" customHeight="1">
      <c r="A610" s="1666"/>
      <c r="B610" s="1667"/>
      <c r="C610" s="301" t="s">
        <v>45</v>
      </c>
      <c r="D610" s="41">
        <v>11747850</v>
      </c>
      <c r="E610" s="41">
        <v>14060483</v>
      </c>
      <c r="F610" s="398" t="s">
        <v>584</v>
      </c>
      <c r="G610" s="397">
        <f t="shared" si="50"/>
        <v>2312633</v>
      </c>
      <c r="H610" s="395" t="s">
        <v>369</v>
      </c>
      <c r="J610" s="137">
        <f t="shared" si="49"/>
        <v>2312633</v>
      </c>
    </row>
    <row r="611" spans="1:10" ht="21" customHeight="1">
      <c r="A611" s="1666"/>
      <c r="B611" s="1667"/>
      <c r="C611" s="301" t="s">
        <v>148</v>
      </c>
      <c r="D611" s="41">
        <v>3492500</v>
      </c>
      <c r="E611" s="41">
        <v>3415000</v>
      </c>
      <c r="F611" s="398" t="s">
        <v>570</v>
      </c>
      <c r="G611" s="397">
        <f t="shared" si="50"/>
        <v>-77500</v>
      </c>
      <c r="H611" s="395" t="s">
        <v>299</v>
      </c>
      <c r="J611" s="137">
        <f t="shared" si="49"/>
        <v>-77500</v>
      </c>
    </row>
    <row r="612" spans="1:10" ht="21" customHeight="1">
      <c r="A612" s="1666"/>
      <c r="B612" s="1667"/>
      <c r="C612" s="399" t="s">
        <v>179</v>
      </c>
      <c r="D612" s="400">
        <f>SUM(D607:D611)</f>
        <v>55659660</v>
      </c>
      <c r="E612" s="400">
        <f>SUM(E607:E611)</f>
        <v>57563750</v>
      </c>
      <c r="F612" s="401" t="s">
        <v>584</v>
      </c>
      <c r="G612" s="397">
        <f t="shared" si="50"/>
        <v>1904090</v>
      </c>
      <c r="H612" s="403" t="s">
        <v>25</v>
      </c>
      <c r="J612" s="137">
        <f t="shared" si="49"/>
        <v>1904090</v>
      </c>
    </row>
    <row r="613" spans="1:10" ht="21" customHeight="1">
      <c r="A613" s="1656" t="s">
        <v>416</v>
      </c>
      <c r="B613" s="1657"/>
      <c r="C613" s="1657"/>
      <c r="D613" s="405">
        <f>SUM(D589:D601)+D606+D612</f>
        <v>198200203</v>
      </c>
      <c r="E613" s="405">
        <f>SUM(E589:E601)+E606+E612</f>
        <v>204808855</v>
      </c>
      <c r="F613" s="406" t="s">
        <v>584</v>
      </c>
      <c r="G613" s="407">
        <f t="shared" si="50"/>
        <v>6608652</v>
      </c>
      <c r="H613" s="404"/>
      <c r="J613" s="137">
        <f t="shared" si="49"/>
        <v>6608652</v>
      </c>
    </row>
    <row r="616" spans="1:10" ht="30" customHeight="1">
      <c r="A616" s="1583" t="s">
        <v>308</v>
      </c>
      <c r="B616" s="1583"/>
      <c r="C616" s="1583"/>
      <c r="D616" s="1583"/>
      <c r="E616" s="1583"/>
      <c r="F616" s="1583"/>
      <c r="G616" s="1583"/>
      <c r="H616" s="1583"/>
    </row>
    <row r="617" spans="1:10" ht="21.75" customHeight="1" thickBot="1">
      <c r="A617" s="35" t="s">
        <v>694</v>
      </c>
    </row>
    <row r="618" spans="1:10" ht="25.5" customHeight="1">
      <c r="A618" s="1675" t="s">
        <v>507</v>
      </c>
      <c r="B618" s="1676"/>
      <c r="C618" s="1677"/>
      <c r="D618" s="39" t="s">
        <v>695</v>
      </c>
      <c r="E618" s="39" t="s">
        <v>696</v>
      </c>
      <c r="F618" s="1678" t="s">
        <v>465</v>
      </c>
      <c r="G618" s="1679"/>
      <c r="H618" s="40" t="s">
        <v>510</v>
      </c>
    </row>
    <row r="619" spans="1:10" ht="25.5" customHeight="1">
      <c r="A619" s="1658" t="s">
        <v>39</v>
      </c>
      <c r="B619" s="1659"/>
      <c r="C619" s="1660"/>
      <c r="D619" s="41">
        <v>31932810</v>
      </c>
      <c r="E619" s="41">
        <v>30916227</v>
      </c>
      <c r="F619" s="398" t="s">
        <v>570</v>
      </c>
      <c r="G619" s="397">
        <f>J619</f>
        <v>-1016583</v>
      </c>
      <c r="H619" s="583" t="s">
        <v>25</v>
      </c>
      <c r="J619" s="137">
        <f>SUM(E619-D619)</f>
        <v>-1016583</v>
      </c>
    </row>
    <row r="620" spans="1:10" ht="25.5" customHeight="1">
      <c r="A620" s="1658" t="s">
        <v>41</v>
      </c>
      <c r="B620" s="1659"/>
      <c r="C620" s="1660"/>
      <c r="D620" s="41">
        <v>27022210</v>
      </c>
      <c r="E620" s="41">
        <v>24944189</v>
      </c>
      <c r="F620" s="398" t="s">
        <v>697</v>
      </c>
      <c r="G620" s="397">
        <f t="shared" ref="G620:G630" si="51">J620</f>
        <v>-2078021</v>
      </c>
      <c r="H620" s="395" t="s">
        <v>25</v>
      </c>
      <c r="J620" s="137">
        <f t="shared" ref="J620:J643" si="52">SUM(E620-D620)</f>
        <v>-2078021</v>
      </c>
    </row>
    <row r="621" spans="1:10" ht="25.5" customHeight="1">
      <c r="A621" s="1658" t="s">
        <v>32</v>
      </c>
      <c r="B621" s="1659"/>
      <c r="C621" s="1660"/>
      <c r="D621" s="41">
        <v>26732491</v>
      </c>
      <c r="E621" s="41">
        <v>22612256</v>
      </c>
      <c r="F621" s="398" t="s">
        <v>570</v>
      </c>
      <c r="G621" s="397">
        <f t="shared" si="51"/>
        <v>-4120235</v>
      </c>
      <c r="H621" s="395" t="s">
        <v>25</v>
      </c>
      <c r="J621" s="137">
        <f t="shared" si="52"/>
        <v>-4120235</v>
      </c>
    </row>
    <row r="622" spans="1:10" ht="25.5" customHeight="1">
      <c r="A622" s="1658" t="s">
        <v>516</v>
      </c>
      <c r="B622" s="1659"/>
      <c r="C622" s="1660"/>
      <c r="D622" s="41">
        <v>642510</v>
      </c>
      <c r="E622" s="41">
        <v>540000</v>
      </c>
      <c r="F622" s="398" t="s">
        <v>570</v>
      </c>
      <c r="G622" s="397">
        <f t="shared" si="51"/>
        <v>-102510</v>
      </c>
      <c r="H622" s="395" t="s">
        <v>25</v>
      </c>
      <c r="J622" s="137">
        <f t="shared" si="52"/>
        <v>-102510</v>
      </c>
    </row>
    <row r="623" spans="1:10" ht="25.5" customHeight="1">
      <c r="A623" s="1658" t="s">
        <v>37</v>
      </c>
      <c r="B623" s="1659"/>
      <c r="C623" s="1660"/>
      <c r="D623" s="41">
        <v>2479400</v>
      </c>
      <c r="E623" s="41">
        <v>2479400</v>
      </c>
      <c r="F623" s="398" t="s">
        <v>25</v>
      </c>
      <c r="G623" s="397">
        <f t="shared" si="51"/>
        <v>0</v>
      </c>
      <c r="H623" s="395" t="s">
        <v>25</v>
      </c>
      <c r="J623" s="137">
        <f t="shared" si="52"/>
        <v>0</v>
      </c>
    </row>
    <row r="624" spans="1:10" ht="25.5" customHeight="1">
      <c r="A624" s="1658" t="s">
        <v>33</v>
      </c>
      <c r="B624" s="1659"/>
      <c r="C624" s="1660"/>
      <c r="D624" s="41">
        <v>458326</v>
      </c>
      <c r="E624" s="41">
        <v>605000</v>
      </c>
      <c r="F624" s="398" t="s">
        <v>584</v>
      </c>
      <c r="G624" s="397">
        <f t="shared" si="51"/>
        <v>146674</v>
      </c>
      <c r="H624" s="395" t="s">
        <v>25</v>
      </c>
      <c r="J624" s="137">
        <f t="shared" si="52"/>
        <v>146674</v>
      </c>
    </row>
    <row r="625" spans="1:10" ht="25.5" customHeight="1">
      <c r="A625" s="1658" t="s">
        <v>36</v>
      </c>
      <c r="B625" s="1659"/>
      <c r="C625" s="1660"/>
      <c r="D625" s="41">
        <v>1624450</v>
      </c>
      <c r="E625" s="41">
        <v>2600145</v>
      </c>
      <c r="F625" s="398" t="s">
        <v>584</v>
      </c>
      <c r="G625" s="397">
        <f t="shared" si="51"/>
        <v>975695</v>
      </c>
      <c r="H625" s="395" t="s">
        <v>25</v>
      </c>
      <c r="J625" s="137">
        <f t="shared" si="52"/>
        <v>975695</v>
      </c>
    </row>
    <row r="626" spans="1:10" ht="25.5" customHeight="1">
      <c r="A626" s="1658" t="s">
        <v>42</v>
      </c>
      <c r="B626" s="1659"/>
      <c r="C626" s="1660"/>
      <c r="D626" s="41">
        <v>16638150</v>
      </c>
      <c r="E626" s="41">
        <v>19966270</v>
      </c>
      <c r="F626" s="398" t="s">
        <v>584</v>
      </c>
      <c r="G626" s="397">
        <f t="shared" si="51"/>
        <v>3328120</v>
      </c>
      <c r="H626" s="583" t="s">
        <v>25</v>
      </c>
      <c r="J626" s="137">
        <f t="shared" si="52"/>
        <v>3328120</v>
      </c>
    </row>
    <row r="627" spans="1:10" ht="25.5" customHeight="1">
      <c r="A627" s="1658" t="s">
        <v>158</v>
      </c>
      <c r="B627" s="1659"/>
      <c r="C627" s="1660"/>
      <c r="D627" s="41">
        <v>1207840</v>
      </c>
      <c r="E627" s="41">
        <v>1207840</v>
      </c>
      <c r="F627" s="398" t="s">
        <v>25</v>
      </c>
      <c r="G627" s="397">
        <f t="shared" si="51"/>
        <v>0</v>
      </c>
      <c r="H627" s="395" t="s">
        <v>25</v>
      </c>
      <c r="J627" s="137">
        <f t="shared" si="52"/>
        <v>0</v>
      </c>
    </row>
    <row r="628" spans="1:10" ht="25.5" customHeight="1">
      <c r="A628" s="1658" t="s">
        <v>30</v>
      </c>
      <c r="B628" s="1659"/>
      <c r="C628" s="1660"/>
      <c r="D628" s="41">
        <v>1581220</v>
      </c>
      <c r="E628" s="41">
        <v>1520750</v>
      </c>
      <c r="F628" s="398" t="s">
        <v>570</v>
      </c>
      <c r="G628" s="397">
        <f t="shared" si="51"/>
        <v>-60470</v>
      </c>
      <c r="H628" s="533" t="s">
        <v>25</v>
      </c>
      <c r="J628" s="137">
        <f t="shared" si="52"/>
        <v>-60470</v>
      </c>
    </row>
    <row r="629" spans="1:10" ht="25.5" customHeight="1">
      <c r="A629" s="1658" t="s">
        <v>339</v>
      </c>
      <c r="B629" s="1659"/>
      <c r="C629" s="1660"/>
      <c r="D629" s="41">
        <v>2396750</v>
      </c>
      <c r="E629" s="41">
        <v>2239220</v>
      </c>
      <c r="F629" s="398" t="s">
        <v>570</v>
      </c>
      <c r="G629" s="397">
        <f t="shared" si="51"/>
        <v>-157530</v>
      </c>
      <c r="H629" s="395" t="s">
        <v>650</v>
      </c>
      <c r="J629" s="137">
        <f t="shared" si="52"/>
        <v>-157530</v>
      </c>
    </row>
    <row r="630" spans="1:10" ht="25.5" customHeight="1">
      <c r="A630" s="1658" t="s">
        <v>553</v>
      </c>
      <c r="B630" s="1659"/>
      <c r="C630" s="1660"/>
      <c r="D630" s="41">
        <v>1337100</v>
      </c>
      <c r="E630" s="41">
        <v>1462000</v>
      </c>
      <c r="F630" s="398" t="s">
        <v>584</v>
      </c>
      <c r="G630" s="397">
        <f t="shared" si="51"/>
        <v>124900</v>
      </c>
      <c r="H630" s="395" t="s">
        <v>25</v>
      </c>
      <c r="J630" s="137">
        <f t="shared" si="52"/>
        <v>124900</v>
      </c>
    </row>
    <row r="631" spans="1:10" ht="25.5" customHeight="1">
      <c r="A631" s="1661" t="s">
        <v>355</v>
      </c>
      <c r="B631" s="1662"/>
      <c r="C631" s="1663"/>
      <c r="D631" s="41">
        <v>420000</v>
      </c>
      <c r="E631" s="41">
        <v>0</v>
      </c>
      <c r="F631" s="398" t="s">
        <v>697</v>
      </c>
      <c r="G631" s="397">
        <f>E631-D631</f>
        <v>-420000</v>
      </c>
      <c r="H631" s="533" t="s">
        <v>25</v>
      </c>
      <c r="J631" s="137">
        <f t="shared" si="52"/>
        <v>-420000</v>
      </c>
    </row>
    <row r="632" spans="1:10" ht="25.5" customHeight="1">
      <c r="A632" s="1664" t="s">
        <v>185</v>
      </c>
      <c r="B632" s="1665"/>
      <c r="C632" s="301" t="s">
        <v>587</v>
      </c>
      <c r="D632" s="41">
        <v>12979240</v>
      </c>
      <c r="E632" s="41">
        <v>14336560</v>
      </c>
      <c r="F632" s="398" t="s">
        <v>584</v>
      </c>
      <c r="G632" s="397">
        <f t="shared" ref="G632:G643" si="53">J632</f>
        <v>1357320</v>
      </c>
      <c r="H632" s="395" t="s">
        <v>369</v>
      </c>
      <c r="J632" s="137">
        <f t="shared" si="52"/>
        <v>1357320</v>
      </c>
    </row>
    <row r="633" spans="1:10" ht="25.5" customHeight="1">
      <c r="A633" s="1666"/>
      <c r="B633" s="1667"/>
      <c r="C633" s="301" t="s">
        <v>572</v>
      </c>
      <c r="D633" s="41">
        <v>15039200</v>
      </c>
      <c r="E633" s="41">
        <v>17761250</v>
      </c>
      <c r="F633" s="398" t="s">
        <v>584</v>
      </c>
      <c r="G633" s="397">
        <f t="shared" si="53"/>
        <v>2722050</v>
      </c>
      <c r="H633" s="395" t="s">
        <v>369</v>
      </c>
      <c r="J633" s="137">
        <f t="shared" si="52"/>
        <v>2722050</v>
      </c>
    </row>
    <row r="634" spans="1:10" ht="25.5" customHeight="1">
      <c r="A634" s="1666"/>
      <c r="B634" s="1667"/>
      <c r="C634" s="301" t="s">
        <v>515</v>
      </c>
      <c r="D634" s="41">
        <v>2638420</v>
      </c>
      <c r="E634" s="41">
        <v>2705720</v>
      </c>
      <c r="F634" s="398" t="s">
        <v>584</v>
      </c>
      <c r="G634" s="397">
        <f t="shared" si="53"/>
        <v>67300</v>
      </c>
      <c r="H634" s="395" t="s">
        <v>369</v>
      </c>
      <c r="J634" s="137">
        <f t="shared" si="52"/>
        <v>67300</v>
      </c>
    </row>
    <row r="635" spans="1:10" ht="25.5" customHeight="1">
      <c r="A635" s="1666"/>
      <c r="B635" s="1667"/>
      <c r="C635" s="301" t="s">
        <v>514</v>
      </c>
      <c r="D635" s="42">
        <v>-282040</v>
      </c>
      <c r="E635" s="41">
        <v>-361190</v>
      </c>
      <c r="F635" s="398" t="s">
        <v>570</v>
      </c>
      <c r="G635" s="397">
        <f t="shared" si="53"/>
        <v>-79150</v>
      </c>
      <c r="H635" s="395" t="s">
        <v>369</v>
      </c>
      <c r="J635" s="137">
        <f t="shared" si="52"/>
        <v>-79150</v>
      </c>
    </row>
    <row r="636" spans="1:10" ht="25.5" customHeight="1">
      <c r="A636" s="1668"/>
      <c r="B636" s="1669"/>
      <c r="C636" s="301" t="s">
        <v>179</v>
      </c>
      <c r="D636" s="41">
        <f>SUM(D632:D634)+D635</f>
        <v>30374820</v>
      </c>
      <c r="E636" s="41">
        <f>SUM(E632:E634)+E635</f>
        <v>34442340</v>
      </c>
      <c r="F636" s="398" t="s">
        <v>584</v>
      </c>
      <c r="G636" s="397">
        <f t="shared" si="53"/>
        <v>4067520</v>
      </c>
      <c r="H636" s="583" t="s">
        <v>25</v>
      </c>
      <c r="J636" s="137">
        <f t="shared" si="52"/>
        <v>4067520</v>
      </c>
    </row>
    <row r="637" spans="1:10" ht="25.5" customHeight="1">
      <c r="A637" s="1664" t="s">
        <v>178</v>
      </c>
      <c r="B637" s="1665"/>
      <c r="C637" s="301" t="s">
        <v>513</v>
      </c>
      <c r="D637" s="41">
        <v>44242670</v>
      </c>
      <c r="E637" s="41">
        <v>52174930</v>
      </c>
      <c r="F637" s="398" t="s">
        <v>698</v>
      </c>
      <c r="G637" s="397">
        <f t="shared" si="53"/>
        <v>7932260</v>
      </c>
      <c r="H637" s="395" t="s">
        <v>369</v>
      </c>
      <c r="J637" s="137">
        <f t="shared" si="52"/>
        <v>7932260</v>
      </c>
    </row>
    <row r="638" spans="1:10" ht="25.5" customHeight="1">
      <c r="A638" s="1666"/>
      <c r="B638" s="1667"/>
      <c r="C638" s="301" t="s">
        <v>511</v>
      </c>
      <c r="D638" s="41">
        <v>2491460</v>
      </c>
      <c r="E638" s="41">
        <v>3027860</v>
      </c>
      <c r="F638" s="398" t="s">
        <v>584</v>
      </c>
      <c r="G638" s="397">
        <f t="shared" si="53"/>
        <v>536400</v>
      </c>
      <c r="H638" s="395" t="s">
        <v>369</v>
      </c>
      <c r="J638" s="137">
        <f t="shared" si="52"/>
        <v>536400</v>
      </c>
    </row>
    <row r="639" spans="1:10" ht="25.5" customHeight="1">
      <c r="A639" s="1666"/>
      <c r="B639" s="1667"/>
      <c r="C639" s="301" t="s">
        <v>29</v>
      </c>
      <c r="D639" s="41">
        <v>2629640</v>
      </c>
      <c r="E639" s="41">
        <v>2886120</v>
      </c>
      <c r="F639" s="398" t="s">
        <v>698</v>
      </c>
      <c r="G639" s="397">
        <f t="shared" si="53"/>
        <v>256480</v>
      </c>
      <c r="H639" s="395" t="s">
        <v>369</v>
      </c>
      <c r="J639" s="137">
        <f t="shared" si="52"/>
        <v>256480</v>
      </c>
    </row>
    <row r="640" spans="1:10" ht="25.5" customHeight="1">
      <c r="A640" s="1666"/>
      <c r="B640" s="1667"/>
      <c r="C640" s="301" t="s">
        <v>45</v>
      </c>
      <c r="D640" s="41">
        <v>15599345</v>
      </c>
      <c r="E640" s="41">
        <v>11579610</v>
      </c>
      <c r="F640" s="398" t="s">
        <v>697</v>
      </c>
      <c r="G640" s="397">
        <f t="shared" si="53"/>
        <v>-4019735</v>
      </c>
      <c r="H640" s="395" t="s">
        <v>369</v>
      </c>
      <c r="J640" s="137">
        <f t="shared" si="52"/>
        <v>-4019735</v>
      </c>
    </row>
    <row r="641" spans="1:10" ht="25.5" customHeight="1">
      <c r="A641" s="1666"/>
      <c r="B641" s="1667"/>
      <c r="C641" s="301" t="s">
        <v>148</v>
      </c>
      <c r="D641" s="41">
        <v>3480000</v>
      </c>
      <c r="E641" s="41">
        <v>3440000</v>
      </c>
      <c r="F641" s="398" t="s">
        <v>570</v>
      </c>
      <c r="G641" s="397">
        <f t="shared" si="53"/>
        <v>-40000</v>
      </c>
      <c r="H641" s="395" t="s">
        <v>299</v>
      </c>
      <c r="J641" s="137">
        <f t="shared" si="52"/>
        <v>-40000</v>
      </c>
    </row>
    <row r="642" spans="1:10" ht="25.5" customHeight="1" thickBot="1">
      <c r="A642" s="1666"/>
      <c r="B642" s="1667"/>
      <c r="C642" s="399" t="s">
        <v>179</v>
      </c>
      <c r="D642" s="400">
        <f>SUM(D637:D641)</f>
        <v>68443115</v>
      </c>
      <c r="E642" s="400">
        <f>SUM(E637:E641)</f>
        <v>73108520</v>
      </c>
      <c r="F642" s="401" t="s">
        <v>584</v>
      </c>
      <c r="G642" s="397">
        <f t="shared" si="53"/>
        <v>4665405</v>
      </c>
      <c r="H642" s="403" t="s">
        <v>25</v>
      </c>
      <c r="J642" s="137">
        <f t="shared" si="52"/>
        <v>4665405</v>
      </c>
    </row>
    <row r="643" spans="1:10" ht="25.5" customHeight="1" thickBot="1">
      <c r="A643" s="1656" t="s">
        <v>416</v>
      </c>
      <c r="B643" s="1657"/>
      <c r="C643" s="1657"/>
      <c r="D643" s="405">
        <f>SUM(D619:D631)+D636+D642</f>
        <v>213291192</v>
      </c>
      <c r="E643" s="405">
        <f>SUM(E619:E631)+E636+E642</f>
        <v>218644157</v>
      </c>
      <c r="F643" s="406" t="s">
        <v>584</v>
      </c>
      <c r="G643" s="407">
        <f t="shared" si="53"/>
        <v>5352965</v>
      </c>
      <c r="H643" s="404"/>
      <c r="J643" s="137">
        <f t="shared" si="52"/>
        <v>5352965</v>
      </c>
    </row>
    <row r="645" spans="1:10" ht="51" customHeight="1">
      <c r="A645" s="1583" t="s">
        <v>308</v>
      </c>
      <c r="B645" s="1583"/>
      <c r="C645" s="1583"/>
      <c r="D645" s="1583"/>
      <c r="E645" s="1583"/>
      <c r="F645" s="1583"/>
      <c r="G645" s="1583"/>
      <c r="H645" s="1583"/>
    </row>
    <row r="646" spans="1:10" ht="21" customHeight="1" thickBot="1">
      <c r="A646" s="35" t="s">
        <v>702</v>
      </c>
    </row>
    <row r="647" spans="1:10" ht="30" customHeight="1">
      <c r="A647" s="1675" t="s">
        <v>507</v>
      </c>
      <c r="B647" s="1676"/>
      <c r="C647" s="1677"/>
      <c r="D647" s="39" t="s">
        <v>703</v>
      </c>
      <c r="E647" s="39" t="s">
        <v>704</v>
      </c>
      <c r="F647" s="1678" t="s">
        <v>465</v>
      </c>
      <c r="G647" s="1679"/>
      <c r="H647" s="40" t="s">
        <v>510</v>
      </c>
    </row>
    <row r="648" spans="1:10" ht="24.75" customHeight="1">
      <c r="A648" s="1658" t="s">
        <v>39</v>
      </c>
      <c r="B648" s="1659"/>
      <c r="C648" s="1660"/>
      <c r="D648" s="41">
        <v>29993747</v>
      </c>
      <c r="E648" s="41">
        <v>31235181</v>
      </c>
      <c r="F648" s="398" t="s">
        <v>705</v>
      </c>
      <c r="G648" s="397">
        <f>J648</f>
        <v>1241434</v>
      </c>
      <c r="H648" s="583" t="s">
        <v>25</v>
      </c>
      <c r="J648" s="137">
        <f>SUM(E648-D648)</f>
        <v>1241434</v>
      </c>
    </row>
    <row r="649" spans="1:10" ht="24.75" customHeight="1">
      <c r="A649" s="1658" t="s">
        <v>41</v>
      </c>
      <c r="B649" s="1659"/>
      <c r="C649" s="1660"/>
      <c r="D649" s="41">
        <v>28520689</v>
      </c>
      <c r="E649" s="41">
        <v>31210056</v>
      </c>
      <c r="F649" s="398" t="s">
        <v>706</v>
      </c>
      <c r="G649" s="397">
        <f t="shared" ref="G649:G659" si="54">J649</f>
        <v>2689367</v>
      </c>
      <c r="H649" s="395" t="s">
        <v>25</v>
      </c>
      <c r="J649" s="137">
        <f t="shared" ref="J649:J672" si="55">SUM(E649-D649)</f>
        <v>2689367</v>
      </c>
    </row>
    <row r="650" spans="1:10" ht="24.75" customHeight="1">
      <c r="A650" s="1658" t="s">
        <v>32</v>
      </c>
      <c r="B650" s="1659"/>
      <c r="C650" s="1660"/>
      <c r="D650" s="41">
        <v>22687066</v>
      </c>
      <c r="E650" s="41">
        <v>28011482</v>
      </c>
      <c r="F650" s="398" t="s">
        <v>705</v>
      </c>
      <c r="G650" s="397">
        <f t="shared" si="54"/>
        <v>5324416</v>
      </c>
      <c r="H650" s="395" t="s">
        <v>25</v>
      </c>
      <c r="J650" s="137">
        <f t="shared" si="55"/>
        <v>5324416</v>
      </c>
    </row>
    <row r="651" spans="1:10" ht="24.75" customHeight="1">
      <c r="A651" s="1658" t="s">
        <v>516</v>
      </c>
      <c r="B651" s="1659"/>
      <c r="C651" s="1660"/>
      <c r="D651" s="41">
        <v>642510</v>
      </c>
      <c r="E651" s="41">
        <v>540000</v>
      </c>
      <c r="F651" s="398" t="s">
        <v>570</v>
      </c>
      <c r="G651" s="397">
        <f t="shared" si="54"/>
        <v>-102510</v>
      </c>
      <c r="H651" s="395" t="s">
        <v>25</v>
      </c>
      <c r="J651" s="137">
        <f t="shared" si="55"/>
        <v>-102510</v>
      </c>
    </row>
    <row r="652" spans="1:10" ht="24.75" customHeight="1">
      <c r="A652" s="1658" t="s">
        <v>37</v>
      </c>
      <c r="B652" s="1659"/>
      <c r="C652" s="1660"/>
      <c r="D652" s="41">
        <v>2479400</v>
      </c>
      <c r="E652" s="41">
        <v>2479400</v>
      </c>
      <c r="F652" s="398" t="s">
        <v>25</v>
      </c>
      <c r="G652" s="397">
        <f t="shared" si="54"/>
        <v>0</v>
      </c>
      <c r="H652" s="395" t="s">
        <v>25</v>
      </c>
      <c r="J652" s="137">
        <f t="shared" si="55"/>
        <v>0</v>
      </c>
    </row>
    <row r="653" spans="1:10" ht="24.75" customHeight="1">
      <c r="A653" s="1658" t="s">
        <v>33</v>
      </c>
      <c r="B653" s="1659"/>
      <c r="C653" s="1660"/>
      <c r="D653" s="41">
        <v>458326</v>
      </c>
      <c r="E653" s="41">
        <v>605000</v>
      </c>
      <c r="F653" s="398" t="s">
        <v>584</v>
      </c>
      <c r="G653" s="397">
        <f t="shared" si="54"/>
        <v>146674</v>
      </c>
      <c r="H653" s="395" t="s">
        <v>25</v>
      </c>
      <c r="J653" s="137">
        <f t="shared" si="55"/>
        <v>146674</v>
      </c>
    </row>
    <row r="654" spans="1:10" ht="24.75" customHeight="1">
      <c r="A654" s="1658" t="s">
        <v>36</v>
      </c>
      <c r="B654" s="1659"/>
      <c r="C654" s="1660"/>
      <c r="D654" s="41">
        <v>2508715</v>
      </c>
      <c r="E654" s="41">
        <v>2669570</v>
      </c>
      <c r="F654" s="398" t="s">
        <v>584</v>
      </c>
      <c r="G654" s="397">
        <f t="shared" si="54"/>
        <v>160855</v>
      </c>
      <c r="H654" s="395" t="s">
        <v>25</v>
      </c>
      <c r="J654" s="137">
        <f t="shared" si="55"/>
        <v>160855</v>
      </c>
    </row>
    <row r="655" spans="1:10" ht="24.75" customHeight="1">
      <c r="A655" s="1658" t="s">
        <v>42</v>
      </c>
      <c r="B655" s="1659"/>
      <c r="C655" s="1660"/>
      <c r="D655" s="41">
        <v>16638150</v>
      </c>
      <c r="E655" s="41">
        <v>19966270</v>
      </c>
      <c r="F655" s="398" t="s">
        <v>584</v>
      </c>
      <c r="G655" s="397">
        <f t="shared" si="54"/>
        <v>3328120</v>
      </c>
      <c r="H655" s="583" t="s">
        <v>25</v>
      </c>
      <c r="J655" s="137">
        <f t="shared" si="55"/>
        <v>3328120</v>
      </c>
    </row>
    <row r="656" spans="1:10" ht="24.75" customHeight="1">
      <c r="A656" s="1658" t="s">
        <v>158</v>
      </c>
      <c r="B656" s="1659"/>
      <c r="C656" s="1660"/>
      <c r="D656" s="41">
        <v>1207840</v>
      </c>
      <c r="E656" s="41">
        <v>1207840</v>
      </c>
      <c r="F656" s="398" t="s">
        <v>25</v>
      </c>
      <c r="G656" s="397">
        <f t="shared" si="54"/>
        <v>0</v>
      </c>
      <c r="H656" s="395" t="s">
        <v>25</v>
      </c>
      <c r="J656" s="137">
        <f t="shared" si="55"/>
        <v>0</v>
      </c>
    </row>
    <row r="657" spans="1:10" ht="24.75" customHeight="1">
      <c r="A657" s="1658" t="s">
        <v>30</v>
      </c>
      <c r="B657" s="1659"/>
      <c r="C657" s="1660"/>
      <c r="D657" s="41">
        <v>1581220</v>
      </c>
      <c r="E657" s="41">
        <v>1520750</v>
      </c>
      <c r="F657" s="398" t="s">
        <v>570</v>
      </c>
      <c r="G657" s="397">
        <f t="shared" si="54"/>
        <v>-60470</v>
      </c>
      <c r="H657" s="533" t="s">
        <v>25</v>
      </c>
      <c r="J657" s="137">
        <f t="shared" si="55"/>
        <v>-60470</v>
      </c>
    </row>
    <row r="658" spans="1:10" ht="24.75" customHeight="1">
      <c r="A658" s="1658" t="s">
        <v>339</v>
      </c>
      <c r="B658" s="1659"/>
      <c r="C658" s="1660"/>
      <c r="D658" s="41">
        <v>2265940</v>
      </c>
      <c r="E658" s="41">
        <v>2096190</v>
      </c>
      <c r="F658" s="398" t="s">
        <v>570</v>
      </c>
      <c r="G658" s="397">
        <f t="shared" si="54"/>
        <v>-169750</v>
      </c>
      <c r="H658" s="395" t="s">
        <v>650</v>
      </c>
      <c r="J658" s="137">
        <f t="shared" si="55"/>
        <v>-169750</v>
      </c>
    </row>
    <row r="659" spans="1:10" ht="24.75" customHeight="1">
      <c r="A659" s="1658" t="s">
        <v>553</v>
      </c>
      <c r="B659" s="1659"/>
      <c r="C659" s="1660"/>
      <c r="D659" s="41">
        <v>1258000</v>
      </c>
      <c r="E659" s="41">
        <v>1752090</v>
      </c>
      <c r="F659" s="398" t="s">
        <v>584</v>
      </c>
      <c r="G659" s="397">
        <f t="shared" si="54"/>
        <v>494090</v>
      </c>
      <c r="H659" s="395" t="s">
        <v>25</v>
      </c>
      <c r="J659" s="137">
        <f t="shared" si="55"/>
        <v>494090</v>
      </c>
    </row>
    <row r="660" spans="1:10" ht="24.75" customHeight="1">
      <c r="A660" s="1661" t="s">
        <v>355</v>
      </c>
      <c r="B660" s="1662"/>
      <c r="C660" s="1663"/>
      <c r="D660" s="41">
        <v>0</v>
      </c>
      <c r="E660" s="41">
        <v>0</v>
      </c>
      <c r="F660" s="398" t="s">
        <v>707</v>
      </c>
      <c r="G660" s="397">
        <f>E660-D660</f>
        <v>0</v>
      </c>
      <c r="H660" s="533" t="s">
        <v>25</v>
      </c>
      <c r="J660" s="137">
        <f t="shared" si="55"/>
        <v>0</v>
      </c>
    </row>
    <row r="661" spans="1:10" ht="24.75" customHeight="1">
      <c r="A661" s="1664" t="s">
        <v>185</v>
      </c>
      <c r="B661" s="1665"/>
      <c r="C661" s="301" t="s">
        <v>587</v>
      </c>
      <c r="D661" s="41">
        <v>13130580</v>
      </c>
      <c r="E661" s="41">
        <v>14838360</v>
      </c>
      <c r="F661" s="398" t="s">
        <v>584</v>
      </c>
      <c r="G661" s="397">
        <f t="shared" ref="G661:G672" si="56">J661</f>
        <v>1707780</v>
      </c>
      <c r="H661" s="395" t="s">
        <v>369</v>
      </c>
      <c r="J661" s="137">
        <f t="shared" si="55"/>
        <v>1707780</v>
      </c>
    </row>
    <row r="662" spans="1:10" ht="24.75" customHeight="1">
      <c r="A662" s="1666"/>
      <c r="B662" s="1667"/>
      <c r="C662" s="301" t="s">
        <v>572</v>
      </c>
      <c r="D662" s="41">
        <v>15216300</v>
      </c>
      <c r="E662" s="41">
        <v>18388500</v>
      </c>
      <c r="F662" s="398" t="s">
        <v>584</v>
      </c>
      <c r="G662" s="397">
        <f t="shared" si="56"/>
        <v>3172200</v>
      </c>
      <c r="H662" s="395" t="s">
        <v>369</v>
      </c>
      <c r="J662" s="137">
        <f t="shared" si="55"/>
        <v>3172200</v>
      </c>
    </row>
    <row r="663" spans="1:10" ht="24.75" customHeight="1">
      <c r="A663" s="1666"/>
      <c r="B663" s="1667"/>
      <c r="C663" s="301" t="s">
        <v>515</v>
      </c>
      <c r="D663" s="41">
        <v>2669490</v>
      </c>
      <c r="E663" s="41">
        <v>2801270</v>
      </c>
      <c r="F663" s="398" t="s">
        <v>584</v>
      </c>
      <c r="G663" s="397">
        <f t="shared" si="56"/>
        <v>131780</v>
      </c>
      <c r="H663" s="395" t="s">
        <v>369</v>
      </c>
      <c r="J663" s="137">
        <f t="shared" si="55"/>
        <v>131780</v>
      </c>
    </row>
    <row r="664" spans="1:10" ht="24.75" customHeight="1">
      <c r="A664" s="1666"/>
      <c r="B664" s="1667"/>
      <c r="C664" s="301" t="s">
        <v>514</v>
      </c>
      <c r="D664" s="42">
        <v>-298860</v>
      </c>
      <c r="E664" s="41">
        <v>-361190</v>
      </c>
      <c r="F664" s="398" t="s">
        <v>570</v>
      </c>
      <c r="G664" s="397">
        <f t="shared" si="56"/>
        <v>-62330</v>
      </c>
      <c r="H664" s="395" t="s">
        <v>369</v>
      </c>
      <c r="J664" s="137">
        <f t="shared" si="55"/>
        <v>-62330</v>
      </c>
    </row>
    <row r="665" spans="1:10" ht="24.75" customHeight="1">
      <c r="A665" s="1668"/>
      <c r="B665" s="1669"/>
      <c r="C665" s="301" t="s">
        <v>179</v>
      </c>
      <c r="D665" s="41">
        <f>SUM(D661:D663)+D664</f>
        <v>30717510</v>
      </c>
      <c r="E665" s="41">
        <f>SUM(E661:E663)+E664</f>
        <v>35666940</v>
      </c>
      <c r="F665" s="398" t="s">
        <v>584</v>
      </c>
      <c r="G665" s="397">
        <f t="shared" si="56"/>
        <v>4949430</v>
      </c>
      <c r="H665" s="583" t="s">
        <v>25</v>
      </c>
      <c r="J665" s="137">
        <f t="shared" si="55"/>
        <v>4949430</v>
      </c>
    </row>
    <row r="666" spans="1:10" ht="24.75" customHeight="1">
      <c r="A666" s="1664" t="s">
        <v>178</v>
      </c>
      <c r="B666" s="1665"/>
      <c r="C666" s="301" t="s">
        <v>513</v>
      </c>
      <c r="D666" s="41">
        <v>50688140</v>
      </c>
      <c r="E666" s="41">
        <v>48910640</v>
      </c>
      <c r="F666" s="398" t="s">
        <v>708</v>
      </c>
      <c r="G666" s="397">
        <f t="shared" si="56"/>
        <v>-1777500</v>
      </c>
      <c r="H666" s="395" t="s">
        <v>369</v>
      </c>
      <c r="J666" s="137">
        <f t="shared" si="55"/>
        <v>-1777500</v>
      </c>
    </row>
    <row r="667" spans="1:10" ht="24.75" customHeight="1">
      <c r="A667" s="1666"/>
      <c r="B667" s="1667"/>
      <c r="C667" s="301" t="s">
        <v>511</v>
      </c>
      <c r="D667" s="41">
        <v>2625200</v>
      </c>
      <c r="E667" s="41">
        <v>2804500</v>
      </c>
      <c r="F667" s="398" t="s">
        <v>584</v>
      </c>
      <c r="G667" s="397">
        <f t="shared" si="56"/>
        <v>179300</v>
      </c>
      <c r="H667" s="395" t="s">
        <v>369</v>
      </c>
      <c r="J667" s="137">
        <f t="shared" si="55"/>
        <v>179300</v>
      </c>
    </row>
    <row r="668" spans="1:10" ht="24.75" customHeight="1">
      <c r="A668" s="1666"/>
      <c r="B668" s="1667"/>
      <c r="C668" s="301" t="s">
        <v>29</v>
      </c>
      <c r="D668" s="41">
        <v>2612980</v>
      </c>
      <c r="E668" s="41">
        <v>2543460</v>
      </c>
      <c r="F668" s="398" t="s">
        <v>708</v>
      </c>
      <c r="G668" s="397">
        <f t="shared" si="56"/>
        <v>-69520</v>
      </c>
      <c r="H668" s="395" t="s">
        <v>369</v>
      </c>
      <c r="J668" s="137">
        <f t="shared" si="55"/>
        <v>-69520</v>
      </c>
    </row>
    <row r="669" spans="1:10" ht="24.75" customHeight="1">
      <c r="A669" s="1666"/>
      <c r="B669" s="1667"/>
      <c r="C669" s="301" t="s">
        <v>45</v>
      </c>
      <c r="D669" s="41">
        <v>18005925</v>
      </c>
      <c r="E669" s="41">
        <v>15303920</v>
      </c>
      <c r="F669" s="398" t="s">
        <v>697</v>
      </c>
      <c r="G669" s="397">
        <f t="shared" si="56"/>
        <v>-2702005</v>
      </c>
      <c r="H669" s="395" t="s">
        <v>369</v>
      </c>
      <c r="J669" s="137">
        <f t="shared" si="55"/>
        <v>-2702005</v>
      </c>
    </row>
    <row r="670" spans="1:10" ht="24.75" customHeight="1">
      <c r="A670" s="1666"/>
      <c r="B670" s="1667"/>
      <c r="C670" s="301" t="s">
        <v>148</v>
      </c>
      <c r="D670" s="41">
        <v>3492500</v>
      </c>
      <c r="E670" s="41">
        <v>3422500</v>
      </c>
      <c r="F670" s="398" t="s">
        <v>570</v>
      </c>
      <c r="G670" s="397">
        <f t="shared" si="56"/>
        <v>-70000</v>
      </c>
      <c r="H670" s="395" t="s">
        <v>299</v>
      </c>
      <c r="J670" s="137">
        <f t="shared" si="55"/>
        <v>-70000</v>
      </c>
    </row>
    <row r="671" spans="1:10" ht="24.75" customHeight="1" thickBot="1">
      <c r="A671" s="1666"/>
      <c r="B671" s="1667"/>
      <c r="C671" s="399" t="s">
        <v>179</v>
      </c>
      <c r="D671" s="400">
        <f>SUM(D666:D670)</f>
        <v>77424745</v>
      </c>
      <c r="E671" s="400">
        <f>SUM(E666:E670)</f>
        <v>72985020</v>
      </c>
      <c r="F671" s="401" t="s">
        <v>709</v>
      </c>
      <c r="G671" s="397">
        <f t="shared" si="56"/>
        <v>-4439725</v>
      </c>
      <c r="H671" s="403" t="s">
        <v>25</v>
      </c>
      <c r="J671" s="137">
        <f t="shared" si="55"/>
        <v>-4439725</v>
      </c>
    </row>
    <row r="672" spans="1:10" ht="24.75" customHeight="1" thickBot="1">
      <c r="A672" s="1656" t="s">
        <v>416</v>
      </c>
      <c r="B672" s="1657"/>
      <c r="C672" s="1657"/>
      <c r="D672" s="405">
        <f>SUM(D648:D660)+D665+D671</f>
        <v>218383858</v>
      </c>
      <c r="E672" s="405">
        <f>SUM(E648:E660)+E665+E671</f>
        <v>231945789</v>
      </c>
      <c r="F672" s="406" t="s">
        <v>584</v>
      </c>
      <c r="G672" s="407">
        <f t="shared" si="56"/>
        <v>13561931</v>
      </c>
      <c r="H672" s="404"/>
      <c r="J672" s="137">
        <f t="shared" si="55"/>
        <v>13561931</v>
      </c>
    </row>
    <row r="673" spans="1:10" ht="28.5" customHeight="1"/>
    <row r="674" spans="1:10" ht="55.5" customHeight="1">
      <c r="A674" s="1583" t="s">
        <v>308</v>
      </c>
      <c r="B674" s="1583"/>
      <c r="C674" s="1583"/>
      <c r="D674" s="1583"/>
      <c r="E674" s="1583"/>
      <c r="F674" s="1583"/>
      <c r="G674" s="1583"/>
      <c r="H674" s="1583"/>
    </row>
    <row r="675" spans="1:10" ht="29.25" customHeight="1" thickBot="1">
      <c r="A675" s="35" t="s">
        <v>713</v>
      </c>
    </row>
    <row r="676" spans="1:10" ht="29.25" customHeight="1" thickBot="1">
      <c r="A676" s="1670" t="s">
        <v>507</v>
      </c>
      <c r="B676" s="1671"/>
      <c r="C676" s="1672"/>
      <c r="D676" s="39" t="s">
        <v>714</v>
      </c>
      <c r="E676" s="39" t="s">
        <v>715</v>
      </c>
      <c r="F676" s="1673" t="s">
        <v>465</v>
      </c>
      <c r="G676" s="1674"/>
      <c r="H676" s="40" t="s">
        <v>510</v>
      </c>
    </row>
    <row r="677" spans="1:10" ht="23.25" customHeight="1">
      <c r="A677" s="1631" t="s">
        <v>39</v>
      </c>
      <c r="B677" s="1632"/>
      <c r="C677" s="1633"/>
      <c r="D677" s="668">
        <v>29870427</v>
      </c>
      <c r="E677" s="668">
        <v>34496320</v>
      </c>
      <c r="F677" s="669" t="s">
        <v>705</v>
      </c>
      <c r="G677" s="670">
        <f>J677</f>
        <v>4625893</v>
      </c>
      <c r="H677" s="671" t="s">
        <v>716</v>
      </c>
      <c r="J677" s="137">
        <f>SUM(E677-D677)</f>
        <v>4625893</v>
      </c>
    </row>
    <row r="678" spans="1:10" ht="23.25" customHeight="1">
      <c r="A678" s="1637" t="s">
        <v>41</v>
      </c>
      <c r="B678" s="1638"/>
      <c r="C678" s="1639"/>
      <c r="D678" s="672">
        <v>28576519</v>
      </c>
      <c r="E678" s="672">
        <v>31210056</v>
      </c>
      <c r="F678" s="673" t="s">
        <v>705</v>
      </c>
      <c r="G678" s="674">
        <f t="shared" ref="G678:G688" si="57">J678</f>
        <v>2633537</v>
      </c>
      <c r="H678" s="675" t="s">
        <v>25</v>
      </c>
      <c r="J678" s="137">
        <f t="shared" ref="J678:J701" si="58">SUM(E678-D678)</f>
        <v>2633537</v>
      </c>
    </row>
    <row r="679" spans="1:10" ht="23.25" customHeight="1">
      <c r="A679" s="1658" t="s">
        <v>32</v>
      </c>
      <c r="B679" s="1659"/>
      <c r="C679" s="1660"/>
      <c r="D679" s="41">
        <v>22687066</v>
      </c>
      <c r="E679" s="41">
        <v>32018762</v>
      </c>
      <c r="F679" s="398" t="s">
        <v>705</v>
      </c>
      <c r="G679" s="397">
        <f t="shared" si="57"/>
        <v>9331696</v>
      </c>
      <c r="H679" s="395" t="s">
        <v>717</v>
      </c>
      <c r="J679" s="137">
        <f t="shared" si="58"/>
        <v>9331696</v>
      </c>
    </row>
    <row r="680" spans="1:10" ht="23.25" customHeight="1">
      <c r="A680" s="1658" t="s">
        <v>516</v>
      </c>
      <c r="B680" s="1659"/>
      <c r="C680" s="1660"/>
      <c r="D680" s="41">
        <v>642510</v>
      </c>
      <c r="E680" s="41">
        <v>540000</v>
      </c>
      <c r="F680" s="398" t="s">
        <v>570</v>
      </c>
      <c r="G680" s="397">
        <f t="shared" si="57"/>
        <v>-102510</v>
      </c>
      <c r="H680" s="395" t="s">
        <v>25</v>
      </c>
      <c r="J680" s="137">
        <f t="shared" si="58"/>
        <v>-102510</v>
      </c>
    </row>
    <row r="681" spans="1:10" ht="23.25" customHeight="1">
      <c r="A681" s="1658" t="s">
        <v>37</v>
      </c>
      <c r="B681" s="1659"/>
      <c r="C681" s="1660"/>
      <c r="D681" s="41">
        <v>2479400</v>
      </c>
      <c r="E681" s="41">
        <v>2479400</v>
      </c>
      <c r="F681" s="398" t="s">
        <v>25</v>
      </c>
      <c r="G681" s="397">
        <f t="shared" si="57"/>
        <v>0</v>
      </c>
      <c r="H681" s="395" t="s">
        <v>25</v>
      </c>
      <c r="J681" s="137">
        <f t="shared" si="58"/>
        <v>0</v>
      </c>
    </row>
    <row r="682" spans="1:10" ht="23.25" customHeight="1">
      <c r="A682" s="1658" t="s">
        <v>33</v>
      </c>
      <c r="B682" s="1659"/>
      <c r="C682" s="1660"/>
      <c r="D682" s="41">
        <v>458326</v>
      </c>
      <c r="E682" s="41">
        <v>605000</v>
      </c>
      <c r="F682" s="398" t="s">
        <v>584</v>
      </c>
      <c r="G682" s="397">
        <f t="shared" si="57"/>
        <v>146674</v>
      </c>
      <c r="H682" s="395" t="s">
        <v>25</v>
      </c>
      <c r="J682" s="137">
        <f t="shared" si="58"/>
        <v>146674</v>
      </c>
    </row>
    <row r="683" spans="1:10" ht="23.25" customHeight="1">
      <c r="A683" s="1658" t="s">
        <v>36</v>
      </c>
      <c r="B683" s="1659"/>
      <c r="C683" s="1660"/>
      <c r="D683" s="41">
        <v>2821055</v>
      </c>
      <c r="E683" s="41">
        <v>4091611</v>
      </c>
      <c r="F683" s="398" t="s">
        <v>584</v>
      </c>
      <c r="G683" s="397">
        <f t="shared" si="57"/>
        <v>1270556</v>
      </c>
      <c r="H683" s="395" t="s">
        <v>25</v>
      </c>
      <c r="J683" s="137">
        <f t="shared" si="58"/>
        <v>1270556</v>
      </c>
    </row>
    <row r="684" spans="1:10" ht="23.25" customHeight="1">
      <c r="A684" s="1658" t="s">
        <v>42</v>
      </c>
      <c r="B684" s="1659"/>
      <c r="C684" s="1660"/>
      <c r="D684" s="41">
        <v>19966270</v>
      </c>
      <c r="E684" s="41">
        <v>19966270</v>
      </c>
      <c r="F684" s="398" t="s">
        <v>718</v>
      </c>
      <c r="G684" s="397">
        <f t="shared" si="57"/>
        <v>0</v>
      </c>
      <c r="H684" s="583" t="s">
        <v>25</v>
      </c>
      <c r="J684" s="137">
        <f t="shared" si="58"/>
        <v>0</v>
      </c>
    </row>
    <row r="685" spans="1:10" ht="23.25" customHeight="1">
      <c r="A685" s="1658" t="s">
        <v>158</v>
      </c>
      <c r="B685" s="1659"/>
      <c r="C685" s="1660"/>
      <c r="D685" s="41">
        <v>1207840</v>
      </c>
      <c r="E685" s="41">
        <v>1207840</v>
      </c>
      <c r="F685" s="398" t="s">
        <v>25</v>
      </c>
      <c r="G685" s="397">
        <f t="shared" si="57"/>
        <v>0</v>
      </c>
      <c r="H685" s="395" t="s">
        <v>25</v>
      </c>
      <c r="J685" s="137">
        <f t="shared" si="58"/>
        <v>0</v>
      </c>
    </row>
    <row r="686" spans="1:10" ht="23.25" customHeight="1">
      <c r="A686" s="1658" t="s">
        <v>30</v>
      </c>
      <c r="B686" s="1659"/>
      <c r="C686" s="1660"/>
      <c r="D686" s="41">
        <v>1581220</v>
      </c>
      <c r="E686" s="41">
        <v>1520750</v>
      </c>
      <c r="F686" s="398" t="s">
        <v>570</v>
      </c>
      <c r="G686" s="397">
        <f t="shared" si="57"/>
        <v>-60470</v>
      </c>
      <c r="H686" s="533" t="s">
        <v>25</v>
      </c>
      <c r="J686" s="137">
        <f t="shared" si="58"/>
        <v>-60470</v>
      </c>
    </row>
    <row r="687" spans="1:10" ht="23.25" customHeight="1">
      <c r="A687" s="1658" t="s">
        <v>339</v>
      </c>
      <c r="B687" s="1659"/>
      <c r="C687" s="1660"/>
      <c r="D687" s="41">
        <v>2207010</v>
      </c>
      <c r="E687" s="41">
        <v>2134090</v>
      </c>
      <c r="F687" s="398" t="s">
        <v>570</v>
      </c>
      <c r="G687" s="397">
        <f t="shared" si="57"/>
        <v>-72920</v>
      </c>
      <c r="H687" s="395" t="s">
        <v>650</v>
      </c>
      <c r="J687" s="137">
        <f t="shared" si="58"/>
        <v>-72920</v>
      </c>
    </row>
    <row r="688" spans="1:10" ht="23.25" customHeight="1">
      <c r="A688" s="1658" t="s">
        <v>553</v>
      </c>
      <c r="B688" s="1659"/>
      <c r="C688" s="1660"/>
      <c r="D688" s="41">
        <v>1358900</v>
      </c>
      <c r="E688" s="41">
        <v>1677000</v>
      </c>
      <c r="F688" s="398" t="s">
        <v>584</v>
      </c>
      <c r="G688" s="397">
        <f t="shared" si="57"/>
        <v>318100</v>
      </c>
      <c r="H688" s="395" t="s">
        <v>25</v>
      </c>
      <c r="J688" s="137">
        <f t="shared" si="58"/>
        <v>318100</v>
      </c>
    </row>
    <row r="689" spans="1:10" ht="23.25" customHeight="1">
      <c r="A689" s="1661" t="s">
        <v>355</v>
      </c>
      <c r="B689" s="1662"/>
      <c r="C689" s="1663"/>
      <c r="D689" s="41">
        <v>0</v>
      </c>
      <c r="E689" s="41">
        <v>0</v>
      </c>
      <c r="F689" s="398" t="s">
        <v>707</v>
      </c>
      <c r="G689" s="397">
        <f>E689-D689</f>
        <v>0</v>
      </c>
      <c r="H689" s="533" t="s">
        <v>25</v>
      </c>
      <c r="J689" s="137">
        <f t="shared" si="58"/>
        <v>0</v>
      </c>
    </row>
    <row r="690" spans="1:10" ht="23.25" customHeight="1">
      <c r="A690" s="1664" t="s">
        <v>185</v>
      </c>
      <c r="B690" s="1665"/>
      <c r="C690" s="301" t="s">
        <v>587</v>
      </c>
      <c r="D690" s="41">
        <v>12913910</v>
      </c>
      <c r="E690" s="41">
        <v>14421320</v>
      </c>
      <c r="F690" s="398" t="s">
        <v>584</v>
      </c>
      <c r="G690" s="397">
        <f t="shared" ref="G690:G701" si="59">J690</f>
        <v>1507410</v>
      </c>
      <c r="H690" s="395" t="s">
        <v>369</v>
      </c>
      <c r="J690" s="137">
        <f t="shared" si="58"/>
        <v>1507410</v>
      </c>
    </row>
    <row r="691" spans="1:10" ht="23.25" customHeight="1">
      <c r="A691" s="1666"/>
      <c r="B691" s="1667"/>
      <c r="C691" s="301" t="s">
        <v>572</v>
      </c>
      <c r="D691" s="41">
        <v>14962750</v>
      </c>
      <c r="E691" s="41">
        <v>17867200</v>
      </c>
      <c r="F691" s="398" t="s">
        <v>584</v>
      </c>
      <c r="G691" s="397">
        <f t="shared" si="59"/>
        <v>2904450</v>
      </c>
      <c r="H691" s="395" t="s">
        <v>369</v>
      </c>
      <c r="J691" s="137">
        <f t="shared" si="58"/>
        <v>2904450</v>
      </c>
    </row>
    <row r="692" spans="1:10" ht="23.25" customHeight="1">
      <c r="A692" s="1666"/>
      <c r="B692" s="1667"/>
      <c r="C692" s="301" t="s">
        <v>515</v>
      </c>
      <c r="D692" s="41">
        <v>2693830</v>
      </c>
      <c r="E692" s="41">
        <v>2734230</v>
      </c>
      <c r="F692" s="398" t="s">
        <v>584</v>
      </c>
      <c r="G692" s="397">
        <f t="shared" si="59"/>
        <v>40400</v>
      </c>
      <c r="H692" s="395" t="s">
        <v>369</v>
      </c>
      <c r="J692" s="137">
        <f t="shared" si="58"/>
        <v>40400</v>
      </c>
    </row>
    <row r="693" spans="1:10" ht="23.25" customHeight="1">
      <c r="A693" s="1666"/>
      <c r="B693" s="1667"/>
      <c r="C693" s="301" t="s">
        <v>514</v>
      </c>
      <c r="D693" s="42">
        <v>-300240</v>
      </c>
      <c r="E693" s="41">
        <v>-361190</v>
      </c>
      <c r="F693" s="398" t="s">
        <v>570</v>
      </c>
      <c r="G693" s="397">
        <f t="shared" si="59"/>
        <v>-60950</v>
      </c>
      <c r="H693" s="395" t="s">
        <v>369</v>
      </c>
      <c r="J693" s="137">
        <f t="shared" si="58"/>
        <v>-60950</v>
      </c>
    </row>
    <row r="694" spans="1:10" ht="23.25" customHeight="1">
      <c r="A694" s="1668"/>
      <c r="B694" s="1669"/>
      <c r="C694" s="301" t="s">
        <v>179</v>
      </c>
      <c r="D694" s="41">
        <f>SUM(D690:D692)+D693</f>
        <v>30270250</v>
      </c>
      <c r="E694" s="41">
        <f>SUM(E690:E692)+E693</f>
        <v>34661560</v>
      </c>
      <c r="F694" s="398" t="s">
        <v>584</v>
      </c>
      <c r="G694" s="397">
        <f t="shared" si="59"/>
        <v>4391310</v>
      </c>
      <c r="H694" s="583" t="s">
        <v>25</v>
      </c>
      <c r="J694" s="137">
        <f t="shared" si="58"/>
        <v>4391310</v>
      </c>
    </row>
    <row r="695" spans="1:10" ht="23.25" customHeight="1">
      <c r="A695" s="1664" t="s">
        <v>178</v>
      </c>
      <c r="B695" s="1665"/>
      <c r="C695" s="301" t="s">
        <v>513</v>
      </c>
      <c r="D695" s="41">
        <v>51549820</v>
      </c>
      <c r="E695" s="41">
        <v>39510380</v>
      </c>
      <c r="F695" s="398" t="s">
        <v>708</v>
      </c>
      <c r="G695" s="397">
        <f t="shared" si="59"/>
        <v>-12039440</v>
      </c>
      <c r="H695" s="395" t="s">
        <v>369</v>
      </c>
      <c r="J695" s="137">
        <f t="shared" si="58"/>
        <v>-12039440</v>
      </c>
    </row>
    <row r="696" spans="1:10" ht="23.25" customHeight="1">
      <c r="A696" s="1666"/>
      <c r="B696" s="1667"/>
      <c r="C696" s="301" t="s">
        <v>511</v>
      </c>
      <c r="D696" s="41">
        <v>2647900</v>
      </c>
      <c r="E696" s="41">
        <v>2374360</v>
      </c>
      <c r="F696" s="398" t="s">
        <v>719</v>
      </c>
      <c r="G696" s="397">
        <f t="shared" si="59"/>
        <v>-273540</v>
      </c>
      <c r="H696" s="395" t="s">
        <v>369</v>
      </c>
      <c r="J696" s="137">
        <f t="shared" si="58"/>
        <v>-273540</v>
      </c>
    </row>
    <row r="697" spans="1:10" ht="23.25" customHeight="1">
      <c r="A697" s="1666"/>
      <c r="B697" s="1667"/>
      <c r="C697" s="301" t="s">
        <v>29</v>
      </c>
      <c r="D697" s="41">
        <v>2617040</v>
      </c>
      <c r="E697" s="41">
        <v>2268400</v>
      </c>
      <c r="F697" s="398" t="s">
        <v>708</v>
      </c>
      <c r="G697" s="397">
        <f t="shared" si="59"/>
        <v>-348640</v>
      </c>
      <c r="H697" s="395" t="s">
        <v>369</v>
      </c>
      <c r="J697" s="137">
        <f t="shared" si="58"/>
        <v>-348640</v>
      </c>
    </row>
    <row r="698" spans="1:10" ht="23.25" customHeight="1">
      <c r="A698" s="1666"/>
      <c r="B698" s="1667"/>
      <c r="C698" s="301" t="s">
        <v>45</v>
      </c>
      <c r="D698" s="41">
        <v>18134988</v>
      </c>
      <c r="E698" s="41">
        <v>14736040</v>
      </c>
      <c r="F698" s="398" t="s">
        <v>697</v>
      </c>
      <c r="G698" s="397">
        <f t="shared" si="59"/>
        <v>-3398948</v>
      </c>
      <c r="H698" s="395" t="s">
        <v>369</v>
      </c>
      <c r="J698" s="137">
        <f t="shared" si="58"/>
        <v>-3398948</v>
      </c>
    </row>
    <row r="699" spans="1:10" ht="23.25" customHeight="1">
      <c r="A699" s="1666"/>
      <c r="B699" s="1667"/>
      <c r="C699" s="301" t="s">
        <v>148</v>
      </c>
      <c r="D699" s="41">
        <v>3487500</v>
      </c>
      <c r="E699" s="41">
        <v>3440000</v>
      </c>
      <c r="F699" s="398" t="s">
        <v>570</v>
      </c>
      <c r="G699" s="397">
        <f t="shared" si="59"/>
        <v>-47500</v>
      </c>
      <c r="H699" s="395" t="s">
        <v>299</v>
      </c>
      <c r="J699" s="137">
        <f t="shared" si="58"/>
        <v>-47500</v>
      </c>
    </row>
    <row r="700" spans="1:10" ht="23.25" customHeight="1" thickBot="1">
      <c r="A700" s="1666"/>
      <c r="B700" s="1667"/>
      <c r="C700" s="399" t="s">
        <v>179</v>
      </c>
      <c r="D700" s="400">
        <f>SUM(D695:D699)</f>
        <v>78437248</v>
      </c>
      <c r="E700" s="400">
        <f>SUM(E695:E699)</f>
        <v>62329180</v>
      </c>
      <c r="F700" s="401" t="s">
        <v>708</v>
      </c>
      <c r="G700" s="397">
        <f t="shared" si="59"/>
        <v>-16108068</v>
      </c>
      <c r="H700" s="403" t="s">
        <v>25</v>
      </c>
      <c r="J700" s="137">
        <f t="shared" si="58"/>
        <v>-16108068</v>
      </c>
    </row>
    <row r="701" spans="1:10" ht="23.25" customHeight="1" thickBot="1">
      <c r="A701" s="1656" t="s">
        <v>416</v>
      </c>
      <c r="B701" s="1657"/>
      <c r="C701" s="1657"/>
      <c r="D701" s="405">
        <f>SUM(D677:D689)+D694+D700</f>
        <v>222564041</v>
      </c>
      <c r="E701" s="405">
        <f>SUM(E677:E689)+E694+E700</f>
        <v>228937839</v>
      </c>
      <c r="F701" s="406" t="s">
        <v>584</v>
      </c>
      <c r="G701" s="407">
        <f t="shared" si="59"/>
        <v>6373798</v>
      </c>
      <c r="H701" s="404"/>
      <c r="J701" s="137">
        <f t="shared" si="58"/>
        <v>6373798</v>
      </c>
    </row>
    <row r="703" spans="1:10" ht="48.75" customHeight="1">
      <c r="A703" s="1583" t="s">
        <v>308</v>
      </c>
      <c r="B703" s="1583"/>
      <c r="C703" s="1583"/>
      <c r="D703" s="1583"/>
      <c r="E703" s="1583"/>
      <c r="F703" s="1583"/>
      <c r="G703" s="1583"/>
      <c r="H703" s="1583"/>
    </row>
    <row r="704" spans="1:10" ht="27" customHeight="1" thickBot="1">
      <c r="A704" s="35" t="s">
        <v>726</v>
      </c>
    </row>
    <row r="705" spans="1:10" ht="32.25" customHeight="1" thickBot="1">
      <c r="A705" s="1670" t="s">
        <v>507</v>
      </c>
      <c r="B705" s="1671"/>
      <c r="C705" s="1672"/>
      <c r="D705" s="39" t="s">
        <v>730</v>
      </c>
      <c r="E705" s="39" t="s">
        <v>727</v>
      </c>
      <c r="F705" s="1673" t="s">
        <v>465</v>
      </c>
      <c r="G705" s="1674"/>
      <c r="H705" s="40" t="s">
        <v>510</v>
      </c>
    </row>
    <row r="706" spans="1:10" ht="24.75" customHeight="1">
      <c r="A706" s="1631" t="s">
        <v>39</v>
      </c>
      <c r="B706" s="1632"/>
      <c r="C706" s="1633"/>
      <c r="D706" s="668">
        <v>34496320</v>
      </c>
      <c r="E706" s="668">
        <v>34089930</v>
      </c>
      <c r="F706" s="669" t="s">
        <v>731</v>
      </c>
      <c r="G706" s="670">
        <f>J706</f>
        <v>-406390</v>
      </c>
      <c r="H706" s="671" t="s">
        <v>732</v>
      </c>
      <c r="J706" s="137">
        <f>SUM(E706-D706)</f>
        <v>-406390</v>
      </c>
    </row>
    <row r="707" spans="1:10" ht="24.75" customHeight="1">
      <c r="A707" s="1637" t="s">
        <v>41</v>
      </c>
      <c r="B707" s="1638"/>
      <c r="C707" s="1639"/>
      <c r="D707" s="672">
        <v>31210056</v>
      </c>
      <c r="E707" s="672">
        <v>31210056</v>
      </c>
      <c r="F707" s="673" t="s">
        <v>732</v>
      </c>
      <c r="G707" s="674">
        <f t="shared" ref="G707:G717" si="60">J707</f>
        <v>0</v>
      </c>
      <c r="H707" s="675" t="s">
        <v>25</v>
      </c>
      <c r="J707" s="137">
        <f t="shared" ref="J707:J730" si="61">SUM(E707-D707)</f>
        <v>0</v>
      </c>
    </row>
    <row r="708" spans="1:10" ht="24.75" customHeight="1">
      <c r="A708" s="1658" t="s">
        <v>32</v>
      </c>
      <c r="B708" s="1659"/>
      <c r="C708" s="1660"/>
      <c r="D708" s="41">
        <v>32018762</v>
      </c>
      <c r="E708" s="41">
        <v>32016312</v>
      </c>
      <c r="F708" s="398" t="s">
        <v>731</v>
      </c>
      <c r="G708" s="397">
        <f t="shared" si="60"/>
        <v>-2450</v>
      </c>
      <c r="H708" s="395" t="s">
        <v>736</v>
      </c>
      <c r="J708" s="137">
        <f t="shared" si="61"/>
        <v>-2450</v>
      </c>
    </row>
    <row r="709" spans="1:10" ht="24.75" customHeight="1">
      <c r="A709" s="1658" t="s">
        <v>516</v>
      </c>
      <c r="B709" s="1659"/>
      <c r="C709" s="1660"/>
      <c r="D709" s="41">
        <v>540000</v>
      </c>
      <c r="E709" s="41">
        <v>539500</v>
      </c>
      <c r="F709" s="398" t="s">
        <v>570</v>
      </c>
      <c r="G709" s="397">
        <f t="shared" si="60"/>
        <v>-500</v>
      </c>
      <c r="H709" s="395" t="s">
        <v>25</v>
      </c>
      <c r="J709" s="137">
        <f t="shared" si="61"/>
        <v>-500</v>
      </c>
    </row>
    <row r="710" spans="1:10" ht="24.75" customHeight="1">
      <c r="A710" s="1658" t="s">
        <v>37</v>
      </c>
      <c r="B710" s="1659"/>
      <c r="C710" s="1660"/>
      <c r="D710" s="41">
        <v>2479400</v>
      </c>
      <c r="E710" s="41">
        <v>2479400</v>
      </c>
      <c r="F710" s="398" t="s">
        <v>25</v>
      </c>
      <c r="G710" s="397">
        <f t="shared" si="60"/>
        <v>0</v>
      </c>
      <c r="H710" s="395" t="s">
        <v>25</v>
      </c>
      <c r="J710" s="137">
        <f t="shared" si="61"/>
        <v>0</v>
      </c>
    </row>
    <row r="711" spans="1:10" ht="24.75" customHeight="1">
      <c r="A711" s="1658" t="s">
        <v>33</v>
      </c>
      <c r="B711" s="1659"/>
      <c r="C711" s="1660"/>
      <c r="D711" s="41">
        <v>605000</v>
      </c>
      <c r="E711" s="41">
        <v>605000</v>
      </c>
      <c r="F711" s="398" t="s">
        <v>733</v>
      </c>
      <c r="G711" s="397">
        <f t="shared" si="60"/>
        <v>0</v>
      </c>
      <c r="H711" s="395" t="s">
        <v>25</v>
      </c>
      <c r="J711" s="137">
        <f t="shared" si="61"/>
        <v>0</v>
      </c>
    </row>
    <row r="712" spans="1:10" ht="24.75" customHeight="1">
      <c r="A712" s="1658" t="s">
        <v>36</v>
      </c>
      <c r="B712" s="1659"/>
      <c r="C712" s="1660"/>
      <c r="D712" s="41">
        <v>4091611</v>
      </c>
      <c r="E712" s="41">
        <v>4920111</v>
      </c>
      <c r="F712" s="398" t="s">
        <v>584</v>
      </c>
      <c r="G712" s="397">
        <f t="shared" si="60"/>
        <v>828500</v>
      </c>
      <c r="H712" s="395" t="s">
        <v>25</v>
      </c>
      <c r="J712" s="137">
        <f t="shared" si="61"/>
        <v>828500</v>
      </c>
    </row>
    <row r="713" spans="1:10" ht="24.75" customHeight="1">
      <c r="A713" s="1658" t="s">
        <v>42</v>
      </c>
      <c r="B713" s="1659"/>
      <c r="C713" s="1660"/>
      <c r="D713" s="41">
        <v>19966270</v>
      </c>
      <c r="E713" s="41">
        <v>19966270</v>
      </c>
      <c r="F713" s="398" t="s">
        <v>718</v>
      </c>
      <c r="G713" s="397">
        <f t="shared" si="60"/>
        <v>0</v>
      </c>
      <c r="H713" s="583" t="s">
        <v>25</v>
      </c>
      <c r="J713" s="137">
        <f t="shared" si="61"/>
        <v>0</v>
      </c>
    </row>
    <row r="714" spans="1:10" ht="24.75" customHeight="1">
      <c r="A714" s="1658" t="s">
        <v>158</v>
      </c>
      <c r="B714" s="1659"/>
      <c r="C714" s="1660"/>
      <c r="D714" s="41">
        <v>1207840</v>
      </c>
      <c r="E714" s="41">
        <v>1207840</v>
      </c>
      <c r="F714" s="398" t="s">
        <v>25</v>
      </c>
      <c r="G714" s="397">
        <f t="shared" si="60"/>
        <v>0</v>
      </c>
      <c r="H714" s="395" t="s">
        <v>25</v>
      </c>
      <c r="J714" s="137">
        <f t="shared" si="61"/>
        <v>0</v>
      </c>
    </row>
    <row r="715" spans="1:10" ht="24.75" customHeight="1">
      <c r="A715" s="1658" t="s">
        <v>30</v>
      </c>
      <c r="B715" s="1659"/>
      <c r="C715" s="1660"/>
      <c r="D715" s="41">
        <v>1520750</v>
      </c>
      <c r="E715" s="41">
        <v>1520750</v>
      </c>
      <c r="F715" s="398" t="s">
        <v>733</v>
      </c>
      <c r="G715" s="397">
        <f t="shared" si="60"/>
        <v>0</v>
      </c>
      <c r="H715" s="533" t="s">
        <v>25</v>
      </c>
      <c r="J715" s="137">
        <f t="shared" si="61"/>
        <v>0</v>
      </c>
    </row>
    <row r="716" spans="1:10" ht="24.75" customHeight="1">
      <c r="A716" s="1658" t="s">
        <v>339</v>
      </c>
      <c r="B716" s="1659"/>
      <c r="C716" s="1660"/>
      <c r="D716" s="41">
        <v>2134090</v>
      </c>
      <c r="E716" s="41">
        <v>2206020</v>
      </c>
      <c r="F716" s="398" t="s">
        <v>734</v>
      </c>
      <c r="G716" s="397">
        <f t="shared" si="60"/>
        <v>71930</v>
      </c>
      <c r="H716" s="395" t="s">
        <v>737</v>
      </c>
      <c r="J716" s="137">
        <f t="shared" si="61"/>
        <v>71930</v>
      </c>
    </row>
    <row r="717" spans="1:10" ht="24.75" customHeight="1">
      <c r="A717" s="1658" t="s">
        <v>553</v>
      </c>
      <c r="B717" s="1659"/>
      <c r="C717" s="1660"/>
      <c r="D717" s="41">
        <v>1677000</v>
      </c>
      <c r="E717" s="41">
        <v>1620000</v>
      </c>
      <c r="F717" s="398" t="s">
        <v>729</v>
      </c>
      <c r="G717" s="397">
        <f t="shared" si="60"/>
        <v>-57000</v>
      </c>
      <c r="H717" s="395" t="s">
        <v>25</v>
      </c>
      <c r="J717" s="137">
        <f t="shared" si="61"/>
        <v>-57000</v>
      </c>
    </row>
    <row r="718" spans="1:10" ht="24.75" customHeight="1">
      <c r="A718" s="1661" t="s">
        <v>355</v>
      </c>
      <c r="B718" s="1662"/>
      <c r="C718" s="1663"/>
      <c r="D718" s="41">
        <v>0</v>
      </c>
      <c r="E718" s="41">
        <v>0</v>
      </c>
      <c r="F718" s="398" t="s">
        <v>732</v>
      </c>
      <c r="G718" s="397">
        <f>E718-D718</f>
        <v>0</v>
      </c>
      <c r="H718" s="533" t="s">
        <v>25</v>
      </c>
      <c r="J718" s="137">
        <f t="shared" si="61"/>
        <v>0</v>
      </c>
    </row>
    <row r="719" spans="1:10" ht="24.75" customHeight="1">
      <c r="A719" s="1664" t="s">
        <v>185</v>
      </c>
      <c r="B719" s="1665"/>
      <c r="C719" s="301" t="s">
        <v>587</v>
      </c>
      <c r="D719" s="41">
        <v>14421320</v>
      </c>
      <c r="E719" s="41">
        <v>13402640</v>
      </c>
      <c r="F719" s="398" t="s">
        <v>731</v>
      </c>
      <c r="G719" s="397">
        <f t="shared" ref="G719:G730" si="62">J719</f>
        <v>-1018680</v>
      </c>
      <c r="H719" s="395" t="s">
        <v>369</v>
      </c>
      <c r="J719" s="137">
        <f t="shared" si="61"/>
        <v>-1018680</v>
      </c>
    </row>
    <row r="720" spans="1:10" ht="24.75" customHeight="1">
      <c r="A720" s="1666"/>
      <c r="B720" s="1667"/>
      <c r="C720" s="301" t="s">
        <v>572</v>
      </c>
      <c r="D720" s="41">
        <v>17867200</v>
      </c>
      <c r="E720" s="41">
        <v>16593850</v>
      </c>
      <c r="F720" s="398" t="s">
        <v>731</v>
      </c>
      <c r="G720" s="397">
        <f t="shared" si="62"/>
        <v>-1273350</v>
      </c>
      <c r="H720" s="395" t="s">
        <v>369</v>
      </c>
      <c r="J720" s="137">
        <f t="shared" si="61"/>
        <v>-1273350</v>
      </c>
    </row>
    <row r="721" spans="1:10" ht="24.75" customHeight="1">
      <c r="A721" s="1666"/>
      <c r="B721" s="1667"/>
      <c r="C721" s="301" t="s">
        <v>515</v>
      </c>
      <c r="D721" s="41">
        <v>2734230</v>
      </c>
      <c r="E721" s="41">
        <v>2539360</v>
      </c>
      <c r="F721" s="398" t="s">
        <v>731</v>
      </c>
      <c r="G721" s="397">
        <f t="shared" si="62"/>
        <v>-194870</v>
      </c>
      <c r="H721" s="395" t="s">
        <v>369</v>
      </c>
      <c r="J721" s="137">
        <f t="shared" si="61"/>
        <v>-194870</v>
      </c>
    </row>
    <row r="722" spans="1:10" ht="24.75" customHeight="1">
      <c r="A722" s="1666"/>
      <c r="B722" s="1667"/>
      <c r="C722" s="301" t="s">
        <v>514</v>
      </c>
      <c r="D722" s="42">
        <v>-361190</v>
      </c>
      <c r="E722" s="41">
        <v>-361190</v>
      </c>
      <c r="F722" s="398" t="s">
        <v>733</v>
      </c>
      <c r="G722" s="397">
        <f t="shared" si="62"/>
        <v>0</v>
      </c>
      <c r="H722" s="395" t="s">
        <v>369</v>
      </c>
      <c r="J722" s="137">
        <f t="shared" si="61"/>
        <v>0</v>
      </c>
    </row>
    <row r="723" spans="1:10" ht="24.75" customHeight="1">
      <c r="A723" s="1668"/>
      <c r="B723" s="1669"/>
      <c r="C723" s="301" t="s">
        <v>179</v>
      </c>
      <c r="D723" s="41">
        <f>SUM(D719:D721)+D722</f>
        <v>34661560</v>
      </c>
      <c r="E723" s="41">
        <f>SUM(E719:E721)+E722</f>
        <v>32174660</v>
      </c>
      <c r="F723" s="398" t="s">
        <v>731</v>
      </c>
      <c r="G723" s="397">
        <f t="shared" si="62"/>
        <v>-2486900</v>
      </c>
      <c r="H723" s="583" t="s">
        <v>25</v>
      </c>
      <c r="J723" s="137">
        <f t="shared" si="61"/>
        <v>-2486900</v>
      </c>
    </row>
    <row r="724" spans="1:10" ht="24.75" customHeight="1">
      <c r="A724" s="1664" t="s">
        <v>178</v>
      </c>
      <c r="B724" s="1665"/>
      <c r="C724" s="301" t="s">
        <v>513</v>
      </c>
      <c r="D724" s="41">
        <v>39510380</v>
      </c>
      <c r="E724" s="41">
        <v>41946790</v>
      </c>
      <c r="F724" s="398" t="s">
        <v>728</v>
      </c>
      <c r="G724" s="397">
        <f t="shared" si="62"/>
        <v>2436410</v>
      </c>
      <c r="H724" s="395" t="s">
        <v>369</v>
      </c>
      <c r="J724" s="137">
        <f t="shared" si="61"/>
        <v>2436410</v>
      </c>
    </row>
    <row r="725" spans="1:10" ht="24.75" customHeight="1">
      <c r="A725" s="1666"/>
      <c r="B725" s="1667"/>
      <c r="C725" s="301" t="s">
        <v>511</v>
      </c>
      <c r="D725" s="41">
        <v>2374360</v>
      </c>
      <c r="E725" s="41">
        <v>2348400</v>
      </c>
      <c r="F725" s="398" t="s">
        <v>731</v>
      </c>
      <c r="G725" s="397">
        <f t="shared" si="62"/>
        <v>-25960</v>
      </c>
      <c r="H725" s="395" t="s">
        <v>369</v>
      </c>
      <c r="J725" s="137">
        <f t="shared" si="61"/>
        <v>-25960</v>
      </c>
    </row>
    <row r="726" spans="1:10" ht="24.75" customHeight="1">
      <c r="A726" s="1666"/>
      <c r="B726" s="1667"/>
      <c r="C726" s="301" t="s">
        <v>29</v>
      </c>
      <c r="D726" s="41">
        <v>2268400</v>
      </c>
      <c r="E726" s="41">
        <v>2598300</v>
      </c>
      <c r="F726" s="398" t="s">
        <v>735</v>
      </c>
      <c r="G726" s="397">
        <f t="shared" si="62"/>
        <v>329900</v>
      </c>
      <c r="H726" s="395" t="s">
        <v>369</v>
      </c>
      <c r="J726" s="137">
        <f t="shared" si="61"/>
        <v>329900</v>
      </c>
    </row>
    <row r="727" spans="1:10" ht="24.75" customHeight="1">
      <c r="A727" s="1666"/>
      <c r="B727" s="1667"/>
      <c r="C727" s="301" t="s">
        <v>45</v>
      </c>
      <c r="D727" s="41">
        <v>14736040</v>
      </c>
      <c r="E727" s="41">
        <v>17466810</v>
      </c>
      <c r="F727" s="398" t="s">
        <v>728</v>
      </c>
      <c r="G727" s="397">
        <f t="shared" si="62"/>
        <v>2730770</v>
      </c>
      <c r="H727" s="395" t="s">
        <v>369</v>
      </c>
      <c r="J727" s="137">
        <f t="shared" si="61"/>
        <v>2730770</v>
      </c>
    </row>
    <row r="728" spans="1:10" ht="24.75" customHeight="1">
      <c r="A728" s="1666"/>
      <c r="B728" s="1667"/>
      <c r="C728" s="301" t="s">
        <v>148</v>
      </c>
      <c r="D728" s="41">
        <v>3440000</v>
      </c>
      <c r="E728" s="41">
        <v>3452500</v>
      </c>
      <c r="F728" s="398" t="s">
        <v>734</v>
      </c>
      <c r="G728" s="397">
        <f t="shared" si="62"/>
        <v>12500</v>
      </c>
      <c r="H728" s="395" t="s">
        <v>299</v>
      </c>
      <c r="J728" s="137">
        <f t="shared" si="61"/>
        <v>12500</v>
      </c>
    </row>
    <row r="729" spans="1:10" ht="24.75" customHeight="1" thickBot="1">
      <c r="A729" s="1666"/>
      <c r="B729" s="1667"/>
      <c r="C729" s="399" t="s">
        <v>179</v>
      </c>
      <c r="D729" s="400">
        <f>SUM(D724:D728)</f>
        <v>62329180</v>
      </c>
      <c r="E729" s="400">
        <f>SUM(E724:E728)</f>
        <v>67812800</v>
      </c>
      <c r="F729" s="401" t="s">
        <v>728</v>
      </c>
      <c r="G729" s="397">
        <f t="shared" si="62"/>
        <v>5483620</v>
      </c>
      <c r="H729" s="403" t="s">
        <v>25</v>
      </c>
      <c r="J729" s="137">
        <f t="shared" si="61"/>
        <v>5483620</v>
      </c>
    </row>
    <row r="730" spans="1:10" ht="24.75" customHeight="1" thickBot="1">
      <c r="A730" s="1656" t="s">
        <v>416</v>
      </c>
      <c r="B730" s="1657"/>
      <c r="C730" s="1657"/>
      <c r="D730" s="405">
        <f>SUM(D706:D718)+D723+D729</f>
        <v>228937839</v>
      </c>
      <c r="E730" s="405">
        <f>SUM(E706:E718)+E723+E729</f>
        <v>232368649</v>
      </c>
      <c r="F730" s="406" t="s">
        <v>584</v>
      </c>
      <c r="G730" s="407">
        <f t="shared" si="62"/>
        <v>3430810</v>
      </c>
      <c r="H730" s="404"/>
      <c r="J730" s="137">
        <f t="shared" si="61"/>
        <v>3430810</v>
      </c>
    </row>
    <row r="733" spans="1:10" ht="45" customHeight="1">
      <c r="A733" s="1583" t="s">
        <v>308</v>
      </c>
      <c r="B733" s="1583"/>
      <c r="C733" s="1583"/>
      <c r="D733" s="1583"/>
      <c r="E733" s="1583"/>
      <c r="F733" s="1583"/>
      <c r="G733" s="1583"/>
      <c r="H733" s="1583"/>
    </row>
    <row r="734" spans="1:10" ht="25.5" customHeight="1" thickBot="1">
      <c r="A734" s="35" t="s">
        <v>753</v>
      </c>
    </row>
    <row r="735" spans="1:10" ht="25.5" customHeight="1" thickBot="1">
      <c r="A735" s="1670" t="s">
        <v>507</v>
      </c>
      <c r="B735" s="1671"/>
      <c r="C735" s="1672"/>
      <c r="D735" s="39" t="s">
        <v>754</v>
      </c>
      <c r="E735" s="39" t="s">
        <v>755</v>
      </c>
      <c r="F735" s="1673" t="s">
        <v>465</v>
      </c>
      <c r="G735" s="1674"/>
      <c r="H735" s="40" t="s">
        <v>510</v>
      </c>
    </row>
    <row r="736" spans="1:10" ht="25.5" customHeight="1">
      <c r="A736" s="1631" t="s">
        <v>39</v>
      </c>
      <c r="B736" s="1632"/>
      <c r="C736" s="1633"/>
      <c r="D736" s="668">
        <v>34089930</v>
      </c>
      <c r="E736" s="668">
        <v>34300180</v>
      </c>
      <c r="F736" s="669" t="s">
        <v>756</v>
      </c>
      <c r="G736" s="670">
        <f>J736</f>
        <v>210250</v>
      </c>
      <c r="H736" s="671" t="s">
        <v>712</v>
      </c>
      <c r="J736" s="137">
        <f>SUM(E736-D736)</f>
        <v>210250</v>
      </c>
    </row>
    <row r="737" spans="1:10" ht="25.5" customHeight="1">
      <c r="A737" s="1637" t="s">
        <v>41</v>
      </c>
      <c r="B737" s="1638"/>
      <c r="C737" s="1639"/>
      <c r="D737" s="672">
        <v>31210056</v>
      </c>
      <c r="E737" s="672">
        <v>31210056</v>
      </c>
      <c r="F737" s="673" t="s">
        <v>712</v>
      </c>
      <c r="G737" s="674">
        <f t="shared" ref="G737:G747" si="63">J737</f>
        <v>0</v>
      </c>
      <c r="H737" s="675" t="s">
        <v>25</v>
      </c>
      <c r="J737" s="137">
        <f t="shared" ref="J737:J760" si="64">SUM(E737-D737)</f>
        <v>0</v>
      </c>
    </row>
    <row r="738" spans="1:10" ht="25.5" customHeight="1">
      <c r="A738" s="1658" t="s">
        <v>32</v>
      </c>
      <c r="B738" s="1659"/>
      <c r="C738" s="1660"/>
      <c r="D738" s="41">
        <v>32016312</v>
      </c>
      <c r="E738" s="41">
        <v>32021332</v>
      </c>
      <c r="F738" s="398" t="s">
        <v>756</v>
      </c>
      <c r="G738" s="397">
        <f t="shared" si="63"/>
        <v>5020</v>
      </c>
      <c r="H738" s="395" t="s">
        <v>736</v>
      </c>
      <c r="J738" s="137">
        <f t="shared" si="64"/>
        <v>5020</v>
      </c>
    </row>
    <row r="739" spans="1:10" ht="25.5" customHeight="1">
      <c r="A739" s="1658" t="s">
        <v>516</v>
      </c>
      <c r="B739" s="1659"/>
      <c r="C739" s="1660"/>
      <c r="D739" s="41">
        <v>539500</v>
      </c>
      <c r="E739" s="41">
        <v>539500</v>
      </c>
      <c r="F739" s="398" t="s">
        <v>757</v>
      </c>
      <c r="G739" s="397">
        <f t="shared" si="63"/>
        <v>0</v>
      </c>
      <c r="H739" s="395" t="s">
        <v>25</v>
      </c>
      <c r="J739" s="137">
        <f t="shared" si="64"/>
        <v>0</v>
      </c>
    </row>
    <row r="740" spans="1:10" ht="25.5" customHeight="1">
      <c r="A740" s="1658" t="s">
        <v>37</v>
      </c>
      <c r="B740" s="1659"/>
      <c r="C740" s="1660"/>
      <c r="D740" s="41">
        <v>2479400</v>
      </c>
      <c r="E740" s="41">
        <v>2479400</v>
      </c>
      <c r="F740" s="398" t="s">
        <v>25</v>
      </c>
      <c r="G740" s="397">
        <f t="shared" si="63"/>
        <v>0</v>
      </c>
      <c r="H740" s="395" t="s">
        <v>25</v>
      </c>
      <c r="J740" s="137">
        <f t="shared" si="64"/>
        <v>0</v>
      </c>
    </row>
    <row r="741" spans="1:10" ht="25.5" customHeight="1">
      <c r="A741" s="1658" t="s">
        <v>33</v>
      </c>
      <c r="B741" s="1659"/>
      <c r="C741" s="1660"/>
      <c r="D741" s="41">
        <v>605000</v>
      </c>
      <c r="E741" s="41">
        <v>577500</v>
      </c>
      <c r="F741" s="398" t="s">
        <v>758</v>
      </c>
      <c r="G741" s="397">
        <f t="shared" si="63"/>
        <v>-27500</v>
      </c>
      <c r="H741" s="395" t="s">
        <v>25</v>
      </c>
      <c r="J741" s="137">
        <f t="shared" si="64"/>
        <v>-27500</v>
      </c>
    </row>
    <row r="742" spans="1:10" ht="25.5" customHeight="1">
      <c r="A742" s="1658" t="s">
        <v>36</v>
      </c>
      <c r="B742" s="1659"/>
      <c r="C742" s="1660"/>
      <c r="D742" s="41">
        <v>4920111</v>
      </c>
      <c r="E742" s="41">
        <v>4881206</v>
      </c>
      <c r="F742" s="398" t="s">
        <v>758</v>
      </c>
      <c r="G742" s="397">
        <f t="shared" si="63"/>
        <v>-38905</v>
      </c>
      <c r="H742" s="395" t="s">
        <v>25</v>
      </c>
      <c r="J742" s="137">
        <f t="shared" si="64"/>
        <v>-38905</v>
      </c>
    </row>
    <row r="743" spans="1:10" ht="25.5" customHeight="1">
      <c r="A743" s="1658" t="s">
        <v>42</v>
      </c>
      <c r="B743" s="1659"/>
      <c r="C743" s="1660"/>
      <c r="D743" s="41">
        <v>19966270</v>
      </c>
      <c r="E743" s="41">
        <v>19966270</v>
      </c>
      <c r="F743" s="398" t="s">
        <v>712</v>
      </c>
      <c r="G743" s="397">
        <f t="shared" si="63"/>
        <v>0</v>
      </c>
      <c r="H743" s="583" t="s">
        <v>25</v>
      </c>
      <c r="J743" s="137">
        <f t="shared" si="64"/>
        <v>0</v>
      </c>
    </row>
    <row r="744" spans="1:10" ht="25.5" customHeight="1">
      <c r="A744" s="1658" t="s">
        <v>158</v>
      </c>
      <c r="B744" s="1659"/>
      <c r="C744" s="1660"/>
      <c r="D744" s="41">
        <v>1207840</v>
      </c>
      <c r="E744" s="41">
        <v>1207840</v>
      </c>
      <c r="F744" s="398" t="s">
        <v>25</v>
      </c>
      <c r="G744" s="397">
        <f t="shared" si="63"/>
        <v>0</v>
      </c>
      <c r="H744" s="395" t="s">
        <v>25</v>
      </c>
      <c r="J744" s="137">
        <f t="shared" si="64"/>
        <v>0</v>
      </c>
    </row>
    <row r="745" spans="1:10" ht="25.5" customHeight="1">
      <c r="A745" s="1658" t="s">
        <v>30</v>
      </c>
      <c r="B745" s="1659"/>
      <c r="C745" s="1660"/>
      <c r="D745" s="41">
        <v>1520750</v>
      </c>
      <c r="E745" s="41">
        <v>1520850</v>
      </c>
      <c r="F745" s="398" t="s">
        <v>756</v>
      </c>
      <c r="G745" s="397">
        <f t="shared" si="63"/>
        <v>100</v>
      </c>
      <c r="H745" s="533" t="s">
        <v>25</v>
      </c>
      <c r="J745" s="137">
        <f t="shared" si="64"/>
        <v>100</v>
      </c>
    </row>
    <row r="746" spans="1:10" ht="25.5" customHeight="1">
      <c r="A746" s="1658" t="s">
        <v>339</v>
      </c>
      <c r="B746" s="1659"/>
      <c r="C746" s="1660"/>
      <c r="D746" s="41">
        <v>2206020</v>
      </c>
      <c r="E746" s="41">
        <v>2139520</v>
      </c>
      <c r="F746" s="398" t="s">
        <v>758</v>
      </c>
      <c r="G746" s="397">
        <f t="shared" si="63"/>
        <v>-66500</v>
      </c>
      <c r="H746" s="395" t="s">
        <v>737</v>
      </c>
      <c r="J746" s="137">
        <f t="shared" si="64"/>
        <v>-66500</v>
      </c>
    </row>
    <row r="747" spans="1:10" ht="25.5" customHeight="1">
      <c r="A747" s="1658" t="s">
        <v>553</v>
      </c>
      <c r="B747" s="1659"/>
      <c r="C747" s="1660"/>
      <c r="D747" s="41">
        <v>1620000</v>
      </c>
      <c r="E747" s="41">
        <v>1564000</v>
      </c>
      <c r="F747" s="398" t="s">
        <v>708</v>
      </c>
      <c r="G747" s="397">
        <f t="shared" si="63"/>
        <v>-56000</v>
      </c>
      <c r="H747" s="395" t="s">
        <v>25</v>
      </c>
      <c r="J747" s="137">
        <f t="shared" si="64"/>
        <v>-56000</v>
      </c>
    </row>
    <row r="748" spans="1:10" ht="25.5" customHeight="1">
      <c r="A748" s="1661" t="s">
        <v>355</v>
      </c>
      <c r="B748" s="1662"/>
      <c r="C748" s="1663"/>
      <c r="D748" s="41">
        <v>0</v>
      </c>
      <c r="E748" s="41">
        <v>0</v>
      </c>
      <c r="F748" s="398" t="s">
        <v>712</v>
      </c>
      <c r="G748" s="397">
        <f>E748-D748</f>
        <v>0</v>
      </c>
      <c r="H748" s="533" t="s">
        <v>25</v>
      </c>
      <c r="J748" s="137">
        <f t="shared" si="64"/>
        <v>0</v>
      </c>
    </row>
    <row r="749" spans="1:10" ht="25.5" customHeight="1">
      <c r="A749" s="1664" t="s">
        <v>185</v>
      </c>
      <c r="B749" s="1665"/>
      <c r="C749" s="301" t="s">
        <v>587</v>
      </c>
      <c r="D749" s="41">
        <v>13402640</v>
      </c>
      <c r="E749" s="41">
        <v>14623600</v>
      </c>
      <c r="F749" s="398" t="s">
        <v>756</v>
      </c>
      <c r="G749" s="397">
        <f t="shared" ref="G749:G760" si="65">J749</f>
        <v>1220960</v>
      </c>
      <c r="H749" s="395" t="s">
        <v>369</v>
      </c>
      <c r="J749" s="137">
        <f t="shared" si="64"/>
        <v>1220960</v>
      </c>
    </row>
    <row r="750" spans="1:10" ht="25.5" customHeight="1">
      <c r="A750" s="1666"/>
      <c r="B750" s="1667"/>
      <c r="C750" s="301" t="s">
        <v>572</v>
      </c>
      <c r="D750" s="41">
        <v>16593850</v>
      </c>
      <c r="E750" s="41">
        <v>18120050</v>
      </c>
      <c r="F750" s="398" t="s">
        <v>756</v>
      </c>
      <c r="G750" s="397">
        <f t="shared" si="65"/>
        <v>1526200</v>
      </c>
      <c r="H750" s="395" t="s">
        <v>369</v>
      </c>
      <c r="J750" s="137">
        <f t="shared" si="64"/>
        <v>1526200</v>
      </c>
    </row>
    <row r="751" spans="1:10" ht="25.5" customHeight="1">
      <c r="A751" s="1666"/>
      <c r="B751" s="1667"/>
      <c r="C751" s="301" t="s">
        <v>515</v>
      </c>
      <c r="D751" s="41">
        <v>2539360</v>
      </c>
      <c r="E751" s="41">
        <v>2772920</v>
      </c>
      <c r="F751" s="398" t="s">
        <v>756</v>
      </c>
      <c r="G751" s="397">
        <f t="shared" si="65"/>
        <v>233560</v>
      </c>
      <c r="H751" s="395" t="s">
        <v>369</v>
      </c>
      <c r="J751" s="137">
        <f t="shared" si="64"/>
        <v>233560</v>
      </c>
    </row>
    <row r="752" spans="1:10" ht="25.5" customHeight="1">
      <c r="A752" s="1666"/>
      <c r="B752" s="1667"/>
      <c r="C752" s="301" t="s">
        <v>514</v>
      </c>
      <c r="D752" s="42">
        <v>-361190</v>
      </c>
      <c r="E752" s="41">
        <v>-361190</v>
      </c>
      <c r="F752" s="398" t="s">
        <v>712</v>
      </c>
      <c r="G752" s="397">
        <f t="shared" si="65"/>
        <v>0</v>
      </c>
      <c r="H752" s="395" t="s">
        <v>369</v>
      </c>
      <c r="J752" s="137">
        <f t="shared" si="64"/>
        <v>0</v>
      </c>
    </row>
    <row r="753" spans="1:10" ht="25.5" customHeight="1">
      <c r="A753" s="1668"/>
      <c r="B753" s="1669"/>
      <c r="C753" s="301" t="s">
        <v>179</v>
      </c>
      <c r="D753" s="41">
        <f>SUM(D749:D751)+D752</f>
        <v>32174660</v>
      </c>
      <c r="E753" s="41">
        <f>SUM(E749:E751)+E752</f>
        <v>35155380</v>
      </c>
      <c r="F753" s="398" t="s">
        <v>756</v>
      </c>
      <c r="G753" s="397">
        <f t="shared" si="65"/>
        <v>2980720</v>
      </c>
      <c r="H753" s="583" t="s">
        <v>25</v>
      </c>
      <c r="J753" s="137">
        <f t="shared" si="64"/>
        <v>2980720</v>
      </c>
    </row>
    <row r="754" spans="1:10" ht="25.5" customHeight="1">
      <c r="A754" s="1664" t="s">
        <v>178</v>
      </c>
      <c r="B754" s="1665"/>
      <c r="C754" s="301" t="s">
        <v>513</v>
      </c>
      <c r="D754" s="41">
        <v>41946790</v>
      </c>
      <c r="E754" s="41">
        <v>38870480</v>
      </c>
      <c r="F754" s="398" t="s">
        <v>758</v>
      </c>
      <c r="G754" s="397">
        <f t="shared" si="65"/>
        <v>-3076310</v>
      </c>
      <c r="H754" s="395" t="s">
        <v>369</v>
      </c>
      <c r="J754" s="137">
        <f t="shared" si="64"/>
        <v>-3076310</v>
      </c>
    </row>
    <row r="755" spans="1:10" ht="25.5" customHeight="1">
      <c r="A755" s="1666"/>
      <c r="B755" s="1667"/>
      <c r="C755" s="301" t="s">
        <v>511</v>
      </c>
      <c r="D755" s="41">
        <v>2348400</v>
      </c>
      <c r="E755" s="41">
        <v>2287180</v>
      </c>
      <c r="F755" s="398" t="s">
        <v>708</v>
      </c>
      <c r="G755" s="397">
        <f t="shared" si="65"/>
        <v>-61220</v>
      </c>
      <c r="H755" s="395" t="s">
        <v>369</v>
      </c>
      <c r="J755" s="137">
        <f t="shared" si="64"/>
        <v>-61220</v>
      </c>
    </row>
    <row r="756" spans="1:10" ht="25.5" customHeight="1">
      <c r="A756" s="1666"/>
      <c r="B756" s="1667"/>
      <c r="C756" s="301" t="s">
        <v>29</v>
      </c>
      <c r="D756" s="41">
        <v>2598300</v>
      </c>
      <c r="E756" s="41">
        <v>2505120</v>
      </c>
      <c r="F756" s="398" t="s">
        <v>758</v>
      </c>
      <c r="G756" s="397">
        <f t="shared" si="65"/>
        <v>-93180</v>
      </c>
      <c r="H756" s="395" t="s">
        <v>369</v>
      </c>
      <c r="J756" s="137">
        <f t="shared" si="64"/>
        <v>-93180</v>
      </c>
    </row>
    <row r="757" spans="1:10" ht="25.5" customHeight="1">
      <c r="A757" s="1666"/>
      <c r="B757" s="1667"/>
      <c r="C757" s="301" t="s">
        <v>45</v>
      </c>
      <c r="D757" s="41">
        <v>17466810</v>
      </c>
      <c r="E757" s="41">
        <v>14564920</v>
      </c>
      <c r="F757" s="398" t="s">
        <v>758</v>
      </c>
      <c r="G757" s="397">
        <f t="shared" si="65"/>
        <v>-2901890</v>
      </c>
      <c r="H757" s="395" t="s">
        <v>369</v>
      </c>
      <c r="J757" s="137">
        <f t="shared" si="64"/>
        <v>-2901890</v>
      </c>
    </row>
    <row r="758" spans="1:10" ht="25.5" customHeight="1">
      <c r="A758" s="1666"/>
      <c r="B758" s="1667"/>
      <c r="C758" s="301" t="s">
        <v>148</v>
      </c>
      <c r="D758" s="41">
        <v>3452500</v>
      </c>
      <c r="E758" s="41">
        <v>3432500</v>
      </c>
      <c r="F758" s="398" t="s">
        <v>758</v>
      </c>
      <c r="G758" s="397">
        <f t="shared" si="65"/>
        <v>-20000</v>
      </c>
      <c r="H758" s="395" t="s">
        <v>299</v>
      </c>
      <c r="J758" s="137">
        <f t="shared" si="64"/>
        <v>-20000</v>
      </c>
    </row>
    <row r="759" spans="1:10" ht="25.5" customHeight="1" thickBot="1">
      <c r="A759" s="1666"/>
      <c r="B759" s="1667"/>
      <c r="C759" s="399" t="s">
        <v>179</v>
      </c>
      <c r="D759" s="400">
        <f>SUM(D754:D758)</f>
        <v>67812800</v>
      </c>
      <c r="E759" s="400">
        <f>SUM(E754:E758)</f>
        <v>61660200</v>
      </c>
      <c r="F759" s="401" t="s">
        <v>758</v>
      </c>
      <c r="G759" s="397">
        <f t="shared" si="65"/>
        <v>-6152600</v>
      </c>
      <c r="H759" s="403" t="s">
        <v>25</v>
      </c>
      <c r="J759" s="137">
        <f t="shared" si="64"/>
        <v>-6152600</v>
      </c>
    </row>
    <row r="760" spans="1:10" ht="25.5" customHeight="1" thickBot="1">
      <c r="A760" s="1656" t="s">
        <v>416</v>
      </c>
      <c r="B760" s="1657"/>
      <c r="C760" s="1657"/>
      <c r="D760" s="405">
        <f>SUM(D736:D748)+D753+D759</f>
        <v>232368649</v>
      </c>
      <c r="E760" s="405">
        <f>SUM(E736:E748)+E753+E759</f>
        <v>229223234</v>
      </c>
      <c r="F760" s="406" t="s">
        <v>758</v>
      </c>
      <c r="G760" s="407">
        <f t="shared" si="65"/>
        <v>-3145415</v>
      </c>
      <c r="H760" s="404"/>
      <c r="J760" s="137">
        <f t="shared" si="64"/>
        <v>-3145415</v>
      </c>
    </row>
    <row r="762" spans="1:10" ht="39.75" customHeight="1">
      <c r="A762" s="1583" t="s">
        <v>308</v>
      </c>
      <c r="B762" s="1583"/>
      <c r="C762" s="1583"/>
      <c r="D762" s="1583"/>
      <c r="E762" s="1583"/>
      <c r="F762" s="1583"/>
      <c r="G762" s="1583"/>
      <c r="H762" s="1583"/>
    </row>
    <row r="763" spans="1:10" ht="27.75" customHeight="1" thickBot="1">
      <c r="A763" s="35" t="s">
        <v>760</v>
      </c>
    </row>
    <row r="764" spans="1:10" ht="42" customHeight="1" thickBot="1">
      <c r="A764" s="1670" t="s">
        <v>507</v>
      </c>
      <c r="B764" s="1671"/>
      <c r="C764" s="1672"/>
      <c r="D764" s="39" t="s">
        <v>761</v>
      </c>
      <c r="E764" s="39" t="s">
        <v>762</v>
      </c>
      <c r="F764" s="1673" t="s">
        <v>465</v>
      </c>
      <c r="G764" s="1674"/>
      <c r="H764" s="40" t="s">
        <v>510</v>
      </c>
    </row>
    <row r="765" spans="1:10" ht="24" customHeight="1">
      <c r="A765" s="1631" t="s">
        <v>39</v>
      </c>
      <c r="B765" s="1632"/>
      <c r="C765" s="1633"/>
      <c r="D765" s="668">
        <v>34300180</v>
      </c>
      <c r="E765" s="668">
        <v>34059540</v>
      </c>
      <c r="F765" s="669" t="s">
        <v>763</v>
      </c>
      <c r="G765" s="670">
        <f>J765</f>
        <v>-240640</v>
      </c>
      <c r="H765" s="671" t="s">
        <v>712</v>
      </c>
      <c r="J765" s="137">
        <f>SUM(E765-D765)</f>
        <v>-240640</v>
      </c>
    </row>
    <row r="766" spans="1:10" ht="24" customHeight="1">
      <c r="A766" s="1637" t="s">
        <v>41</v>
      </c>
      <c r="B766" s="1638"/>
      <c r="C766" s="1639"/>
      <c r="D766" s="672">
        <v>31210056</v>
      </c>
      <c r="E766" s="672">
        <v>31974606</v>
      </c>
      <c r="F766" s="673" t="s">
        <v>764</v>
      </c>
      <c r="G766" s="674">
        <f t="shared" ref="G766:G776" si="66">J766</f>
        <v>764550</v>
      </c>
      <c r="H766" s="675" t="s">
        <v>25</v>
      </c>
      <c r="J766" s="137">
        <f t="shared" ref="J766:J789" si="67">SUM(E766-D766)</f>
        <v>764550</v>
      </c>
    </row>
    <row r="767" spans="1:10" ht="24" customHeight="1">
      <c r="A767" s="1658" t="s">
        <v>32</v>
      </c>
      <c r="B767" s="1659"/>
      <c r="C767" s="1660"/>
      <c r="D767" s="41">
        <v>32021332</v>
      </c>
      <c r="E767" s="41">
        <v>29679002</v>
      </c>
      <c r="F767" s="398" t="s">
        <v>763</v>
      </c>
      <c r="G767" s="397">
        <f t="shared" si="66"/>
        <v>-2342330</v>
      </c>
      <c r="H767" s="395" t="s">
        <v>707</v>
      </c>
      <c r="J767" s="137">
        <f t="shared" si="67"/>
        <v>-2342330</v>
      </c>
    </row>
    <row r="768" spans="1:10" ht="24" customHeight="1">
      <c r="A768" s="1658" t="s">
        <v>516</v>
      </c>
      <c r="B768" s="1659"/>
      <c r="C768" s="1660"/>
      <c r="D768" s="41">
        <v>539500</v>
      </c>
      <c r="E768" s="41">
        <v>539500</v>
      </c>
      <c r="F768" s="398" t="s">
        <v>757</v>
      </c>
      <c r="G768" s="397">
        <f t="shared" si="66"/>
        <v>0</v>
      </c>
      <c r="H768" s="395" t="s">
        <v>25</v>
      </c>
      <c r="J768" s="137">
        <f t="shared" si="67"/>
        <v>0</v>
      </c>
    </row>
    <row r="769" spans="1:10" ht="24" customHeight="1">
      <c r="A769" s="1658" t="s">
        <v>37</v>
      </c>
      <c r="B769" s="1659"/>
      <c r="C769" s="1660"/>
      <c r="D769" s="41">
        <v>2479400</v>
      </c>
      <c r="E769" s="41">
        <v>2479400</v>
      </c>
      <c r="F769" s="398" t="s">
        <v>25</v>
      </c>
      <c r="G769" s="397">
        <f t="shared" si="66"/>
        <v>0</v>
      </c>
      <c r="H769" s="395" t="s">
        <v>25</v>
      </c>
      <c r="J769" s="137">
        <f t="shared" si="67"/>
        <v>0</v>
      </c>
    </row>
    <row r="770" spans="1:10" ht="24" customHeight="1">
      <c r="A770" s="1658" t="s">
        <v>33</v>
      </c>
      <c r="B770" s="1659"/>
      <c r="C770" s="1660"/>
      <c r="D770" s="41">
        <v>577500</v>
      </c>
      <c r="E770" s="41">
        <v>577500</v>
      </c>
      <c r="F770" s="398" t="s">
        <v>759</v>
      </c>
      <c r="G770" s="397">
        <f t="shared" si="66"/>
        <v>0</v>
      </c>
      <c r="H770" s="395" t="s">
        <v>25</v>
      </c>
      <c r="J770" s="137">
        <f t="shared" si="67"/>
        <v>0</v>
      </c>
    </row>
    <row r="771" spans="1:10" ht="24" customHeight="1">
      <c r="A771" s="1658" t="s">
        <v>36</v>
      </c>
      <c r="B771" s="1659"/>
      <c r="C771" s="1660"/>
      <c r="D771" s="41">
        <v>4881206</v>
      </c>
      <c r="E771" s="41">
        <v>5183261</v>
      </c>
      <c r="F771" s="398" t="s">
        <v>764</v>
      </c>
      <c r="G771" s="397">
        <f t="shared" si="66"/>
        <v>302055</v>
      </c>
      <c r="H771" s="395" t="s">
        <v>25</v>
      </c>
      <c r="J771" s="137">
        <f t="shared" si="67"/>
        <v>302055</v>
      </c>
    </row>
    <row r="772" spans="1:10" ht="24" customHeight="1">
      <c r="A772" s="1658" t="s">
        <v>42</v>
      </c>
      <c r="B772" s="1659"/>
      <c r="C772" s="1660"/>
      <c r="D772" s="41">
        <v>19966270</v>
      </c>
      <c r="E772" s="41">
        <v>19966270</v>
      </c>
      <c r="F772" s="398" t="s">
        <v>712</v>
      </c>
      <c r="G772" s="397">
        <f t="shared" si="66"/>
        <v>0</v>
      </c>
      <c r="H772" s="583" t="s">
        <v>25</v>
      </c>
      <c r="J772" s="137">
        <f t="shared" si="67"/>
        <v>0</v>
      </c>
    </row>
    <row r="773" spans="1:10" ht="24" customHeight="1">
      <c r="A773" s="1658" t="s">
        <v>158</v>
      </c>
      <c r="B773" s="1659"/>
      <c r="C773" s="1660"/>
      <c r="D773" s="41">
        <v>1207840</v>
      </c>
      <c r="E773" s="41">
        <v>1207840</v>
      </c>
      <c r="F773" s="398" t="s">
        <v>25</v>
      </c>
      <c r="G773" s="397">
        <f t="shared" si="66"/>
        <v>0</v>
      </c>
      <c r="H773" s="395" t="s">
        <v>25</v>
      </c>
      <c r="J773" s="137">
        <f t="shared" si="67"/>
        <v>0</v>
      </c>
    </row>
    <row r="774" spans="1:10" ht="24" customHeight="1">
      <c r="A774" s="1658" t="s">
        <v>30</v>
      </c>
      <c r="B774" s="1659"/>
      <c r="C774" s="1660"/>
      <c r="D774" s="41">
        <v>1520850</v>
      </c>
      <c r="E774" s="41">
        <v>1624930</v>
      </c>
      <c r="F774" s="398" t="s">
        <v>756</v>
      </c>
      <c r="G774" s="397">
        <f t="shared" si="66"/>
        <v>104080</v>
      </c>
      <c r="H774" s="533" t="s">
        <v>25</v>
      </c>
      <c r="J774" s="137">
        <f t="shared" si="67"/>
        <v>104080</v>
      </c>
    </row>
    <row r="775" spans="1:10" ht="24" customHeight="1">
      <c r="A775" s="1658" t="s">
        <v>339</v>
      </c>
      <c r="B775" s="1659"/>
      <c r="C775" s="1660"/>
      <c r="D775" s="41">
        <v>2139520</v>
      </c>
      <c r="E775" s="41">
        <v>2373610</v>
      </c>
      <c r="F775" s="398" t="s">
        <v>764</v>
      </c>
      <c r="G775" s="397">
        <f t="shared" si="66"/>
        <v>234090</v>
      </c>
      <c r="H775" s="395" t="s">
        <v>737</v>
      </c>
      <c r="J775" s="137">
        <f t="shared" si="67"/>
        <v>234090</v>
      </c>
    </row>
    <row r="776" spans="1:10" ht="24" customHeight="1">
      <c r="A776" s="1658" t="s">
        <v>553</v>
      </c>
      <c r="B776" s="1659"/>
      <c r="C776" s="1660"/>
      <c r="D776" s="41">
        <v>1564000</v>
      </c>
      <c r="E776" s="41">
        <v>1140000</v>
      </c>
      <c r="F776" s="398" t="s">
        <v>708</v>
      </c>
      <c r="G776" s="397">
        <f t="shared" si="66"/>
        <v>-424000</v>
      </c>
      <c r="H776" s="395" t="s">
        <v>25</v>
      </c>
      <c r="J776" s="137">
        <f t="shared" si="67"/>
        <v>-424000</v>
      </c>
    </row>
    <row r="777" spans="1:10" ht="24" customHeight="1">
      <c r="A777" s="1661" t="s">
        <v>355</v>
      </c>
      <c r="B777" s="1662"/>
      <c r="C777" s="1663"/>
      <c r="D777" s="41">
        <v>0</v>
      </c>
      <c r="E777" s="41">
        <v>0</v>
      </c>
      <c r="F777" s="398" t="s">
        <v>712</v>
      </c>
      <c r="G777" s="397">
        <f>E777-D777</f>
        <v>0</v>
      </c>
      <c r="H777" s="533" t="s">
        <v>25</v>
      </c>
      <c r="J777" s="137">
        <f t="shared" si="67"/>
        <v>0</v>
      </c>
    </row>
    <row r="778" spans="1:10" ht="24" customHeight="1">
      <c r="A778" s="1664" t="s">
        <v>185</v>
      </c>
      <c r="B778" s="1665"/>
      <c r="C778" s="301" t="s">
        <v>587</v>
      </c>
      <c r="D778" s="41">
        <v>14623600</v>
      </c>
      <c r="E778" s="41">
        <v>14747360</v>
      </c>
      <c r="F778" s="398" t="s">
        <v>756</v>
      </c>
      <c r="G778" s="397">
        <f t="shared" ref="G778:G789" si="68">J778</f>
        <v>123760</v>
      </c>
      <c r="H778" s="395" t="s">
        <v>369</v>
      </c>
      <c r="J778" s="137">
        <f t="shared" si="67"/>
        <v>123760</v>
      </c>
    </row>
    <row r="779" spans="1:10" ht="24" customHeight="1">
      <c r="A779" s="1666"/>
      <c r="B779" s="1667"/>
      <c r="C779" s="301" t="s">
        <v>572</v>
      </c>
      <c r="D779" s="41">
        <v>18120050</v>
      </c>
      <c r="E779" s="41">
        <v>18274750</v>
      </c>
      <c r="F779" s="398" t="s">
        <v>756</v>
      </c>
      <c r="G779" s="397">
        <f t="shared" si="68"/>
        <v>154700</v>
      </c>
      <c r="H779" s="395" t="s">
        <v>369</v>
      </c>
      <c r="J779" s="137">
        <f t="shared" si="67"/>
        <v>154700</v>
      </c>
    </row>
    <row r="780" spans="1:10" ht="24" customHeight="1">
      <c r="A780" s="1666"/>
      <c r="B780" s="1667"/>
      <c r="C780" s="301" t="s">
        <v>515</v>
      </c>
      <c r="D780" s="41">
        <v>2772920</v>
      </c>
      <c r="E780" s="41">
        <v>2796590</v>
      </c>
      <c r="F780" s="398" t="s">
        <v>756</v>
      </c>
      <c r="G780" s="397">
        <f t="shared" si="68"/>
        <v>23670</v>
      </c>
      <c r="H780" s="395" t="s">
        <v>369</v>
      </c>
      <c r="J780" s="137">
        <f t="shared" si="67"/>
        <v>23670</v>
      </c>
    </row>
    <row r="781" spans="1:10" ht="24" customHeight="1">
      <c r="A781" s="1666"/>
      <c r="B781" s="1667"/>
      <c r="C781" s="301" t="s">
        <v>514</v>
      </c>
      <c r="D781" s="42">
        <v>-361190</v>
      </c>
      <c r="E781" s="41">
        <v>-367380</v>
      </c>
      <c r="F781" s="398" t="s">
        <v>763</v>
      </c>
      <c r="G781" s="397">
        <f t="shared" si="68"/>
        <v>-6190</v>
      </c>
      <c r="H781" s="395" t="s">
        <v>369</v>
      </c>
      <c r="J781" s="137">
        <f t="shared" si="67"/>
        <v>-6190</v>
      </c>
    </row>
    <row r="782" spans="1:10" ht="24" customHeight="1">
      <c r="A782" s="1668"/>
      <c r="B782" s="1669"/>
      <c r="C782" s="301" t="s">
        <v>179</v>
      </c>
      <c r="D782" s="41">
        <f>SUM(D778:D780)+D781</f>
        <v>35155380</v>
      </c>
      <c r="E782" s="41">
        <f>SUM(E778:E780)+E781</f>
        <v>35451320</v>
      </c>
      <c r="F782" s="398" t="s">
        <v>756</v>
      </c>
      <c r="G782" s="397">
        <f t="shared" si="68"/>
        <v>295940</v>
      </c>
      <c r="H782" s="583" t="s">
        <v>25</v>
      </c>
      <c r="J782" s="137">
        <f t="shared" si="67"/>
        <v>295940</v>
      </c>
    </row>
    <row r="783" spans="1:10" ht="24" customHeight="1">
      <c r="A783" s="1664" t="s">
        <v>178</v>
      </c>
      <c r="B783" s="1665"/>
      <c r="C783" s="301" t="s">
        <v>513</v>
      </c>
      <c r="D783" s="41">
        <v>38870480</v>
      </c>
      <c r="E783" s="41">
        <v>37099690</v>
      </c>
      <c r="F783" s="398" t="s">
        <v>758</v>
      </c>
      <c r="G783" s="397">
        <f t="shared" si="68"/>
        <v>-1770790</v>
      </c>
      <c r="H783" s="395" t="s">
        <v>369</v>
      </c>
      <c r="J783" s="137">
        <f t="shared" si="67"/>
        <v>-1770790</v>
      </c>
    </row>
    <row r="784" spans="1:10" ht="24" customHeight="1">
      <c r="A784" s="1666"/>
      <c r="B784" s="1667"/>
      <c r="C784" s="301" t="s">
        <v>511</v>
      </c>
      <c r="D784" s="41">
        <v>2287180</v>
      </c>
      <c r="E784" s="41">
        <v>2336680</v>
      </c>
      <c r="F784" s="398" t="s">
        <v>764</v>
      </c>
      <c r="G784" s="397">
        <f t="shared" si="68"/>
        <v>49500</v>
      </c>
      <c r="H784" s="395" t="s">
        <v>369</v>
      </c>
      <c r="J784" s="137">
        <f t="shared" si="67"/>
        <v>49500</v>
      </c>
    </row>
    <row r="785" spans="1:10" ht="24" customHeight="1">
      <c r="A785" s="1666"/>
      <c r="B785" s="1667"/>
      <c r="C785" s="301" t="s">
        <v>29</v>
      </c>
      <c r="D785" s="41">
        <v>2505120</v>
      </c>
      <c r="E785" s="41">
        <v>2607540</v>
      </c>
      <c r="F785" s="398" t="s">
        <v>764</v>
      </c>
      <c r="G785" s="397">
        <f t="shared" si="68"/>
        <v>102420</v>
      </c>
      <c r="H785" s="395" t="s">
        <v>369</v>
      </c>
      <c r="J785" s="137">
        <f t="shared" si="67"/>
        <v>102420</v>
      </c>
    </row>
    <row r="786" spans="1:10" ht="24" customHeight="1">
      <c r="A786" s="1666"/>
      <c r="B786" s="1667"/>
      <c r="C786" s="301" t="s">
        <v>45</v>
      </c>
      <c r="D786" s="41">
        <v>14564920</v>
      </c>
      <c r="E786" s="41">
        <v>16155500</v>
      </c>
      <c r="F786" s="398" t="s">
        <v>764</v>
      </c>
      <c r="G786" s="397">
        <f t="shared" si="68"/>
        <v>1590580</v>
      </c>
      <c r="H786" s="395" t="s">
        <v>369</v>
      </c>
      <c r="J786" s="137">
        <f t="shared" si="67"/>
        <v>1590580</v>
      </c>
    </row>
    <row r="787" spans="1:10" ht="24" customHeight="1">
      <c r="A787" s="1666"/>
      <c r="B787" s="1667"/>
      <c r="C787" s="301" t="s">
        <v>148</v>
      </c>
      <c r="D787" s="41">
        <v>3432500</v>
      </c>
      <c r="E787" s="41">
        <v>3445000</v>
      </c>
      <c r="F787" s="398" t="s">
        <v>764</v>
      </c>
      <c r="G787" s="397">
        <f t="shared" si="68"/>
        <v>12500</v>
      </c>
      <c r="H787" s="395" t="s">
        <v>299</v>
      </c>
      <c r="J787" s="137">
        <f t="shared" si="67"/>
        <v>12500</v>
      </c>
    </row>
    <row r="788" spans="1:10" ht="24" customHeight="1" thickBot="1">
      <c r="A788" s="1666"/>
      <c r="B788" s="1667"/>
      <c r="C788" s="399" t="s">
        <v>179</v>
      </c>
      <c r="D788" s="400">
        <f>SUM(D783:D787)</f>
        <v>61660200</v>
      </c>
      <c r="E788" s="400">
        <f>SUM(E783:E787)</f>
        <v>61644410</v>
      </c>
      <c r="F788" s="401" t="s">
        <v>758</v>
      </c>
      <c r="G788" s="397">
        <f t="shared" si="68"/>
        <v>-15790</v>
      </c>
      <c r="H788" s="403" t="s">
        <v>25</v>
      </c>
      <c r="J788" s="137">
        <f t="shared" si="67"/>
        <v>-15790</v>
      </c>
    </row>
    <row r="789" spans="1:10" ht="24" customHeight="1" thickBot="1">
      <c r="A789" s="1656" t="s">
        <v>416</v>
      </c>
      <c r="B789" s="1657"/>
      <c r="C789" s="1657"/>
      <c r="D789" s="405">
        <f>SUM(D765:D777)+D782+D788</f>
        <v>229223234</v>
      </c>
      <c r="E789" s="405">
        <f>SUM(E765:E777)+E782+E788</f>
        <v>227901189</v>
      </c>
      <c r="F789" s="406" t="s">
        <v>758</v>
      </c>
      <c r="G789" s="407">
        <f t="shared" si="68"/>
        <v>-1322045</v>
      </c>
      <c r="H789" s="404"/>
      <c r="J789" s="137">
        <f t="shared" si="67"/>
        <v>-1322045</v>
      </c>
    </row>
    <row r="790" spans="1:10" ht="51" customHeight="1"/>
    <row r="791" spans="1:10" ht="72" customHeight="1">
      <c r="A791" s="1583" t="s">
        <v>308</v>
      </c>
      <c r="B791" s="1583"/>
      <c r="C791" s="1583"/>
      <c r="D791" s="1583"/>
      <c r="E791" s="1583"/>
      <c r="F791" s="1583"/>
      <c r="G791" s="1583"/>
      <c r="H791" s="1583"/>
    </row>
    <row r="792" spans="1:10" ht="28.5" customHeight="1" thickBot="1">
      <c r="A792" s="35" t="s">
        <v>771</v>
      </c>
    </row>
    <row r="793" spans="1:10" ht="30" customHeight="1" thickBot="1">
      <c r="A793" s="1670" t="s">
        <v>507</v>
      </c>
      <c r="B793" s="1671"/>
      <c r="C793" s="1672"/>
      <c r="D793" s="39" t="s">
        <v>772</v>
      </c>
      <c r="E793" s="39" t="s">
        <v>773</v>
      </c>
      <c r="F793" s="1673" t="s">
        <v>465</v>
      </c>
      <c r="G793" s="1674"/>
      <c r="H793" s="40" t="s">
        <v>510</v>
      </c>
    </row>
    <row r="794" spans="1:10" ht="25.5" customHeight="1">
      <c r="A794" s="1631" t="s">
        <v>39</v>
      </c>
      <c r="B794" s="1632"/>
      <c r="C794" s="1633"/>
      <c r="D794" s="668">
        <v>34059540</v>
      </c>
      <c r="E794" s="668">
        <v>34365520</v>
      </c>
      <c r="F794" s="669" t="s">
        <v>774</v>
      </c>
      <c r="G794" s="670">
        <f>J794</f>
        <v>305980</v>
      </c>
      <c r="H794" s="671" t="s">
        <v>712</v>
      </c>
      <c r="J794" s="137">
        <f>SUM(E794-D794)</f>
        <v>305980</v>
      </c>
    </row>
    <row r="795" spans="1:10" ht="25.5" customHeight="1">
      <c r="A795" s="1637" t="s">
        <v>41</v>
      </c>
      <c r="B795" s="1638"/>
      <c r="C795" s="1639"/>
      <c r="D795" s="672">
        <v>31974606</v>
      </c>
      <c r="E795" s="672">
        <v>31206226</v>
      </c>
      <c r="F795" s="673" t="s">
        <v>775</v>
      </c>
      <c r="G795" s="674">
        <f t="shared" ref="G795:G805" si="69">J795</f>
        <v>-768380</v>
      </c>
      <c r="H795" s="675" t="s">
        <v>25</v>
      </c>
      <c r="J795" s="137">
        <f t="shared" ref="J795:J818" si="70">SUM(E795-D795)</f>
        <v>-768380</v>
      </c>
    </row>
    <row r="796" spans="1:10" ht="25.5" customHeight="1">
      <c r="A796" s="1658" t="s">
        <v>32</v>
      </c>
      <c r="B796" s="1659"/>
      <c r="C796" s="1660"/>
      <c r="D796" s="41">
        <v>29679002</v>
      </c>
      <c r="E796" s="41">
        <v>29757372</v>
      </c>
      <c r="F796" s="398" t="s">
        <v>774</v>
      </c>
      <c r="G796" s="397">
        <f t="shared" si="69"/>
        <v>78370</v>
      </c>
      <c r="H796" s="395" t="s">
        <v>707</v>
      </c>
      <c r="J796" s="137">
        <f t="shared" si="70"/>
        <v>78370</v>
      </c>
    </row>
    <row r="797" spans="1:10" ht="25.5" customHeight="1">
      <c r="A797" s="1658" t="s">
        <v>516</v>
      </c>
      <c r="B797" s="1659"/>
      <c r="C797" s="1660"/>
      <c r="D797" s="41">
        <v>539500</v>
      </c>
      <c r="E797" s="41">
        <v>539500</v>
      </c>
      <c r="F797" s="398" t="s">
        <v>707</v>
      </c>
      <c r="G797" s="397">
        <f t="shared" si="69"/>
        <v>0</v>
      </c>
      <c r="H797" s="395" t="s">
        <v>25</v>
      </c>
      <c r="J797" s="137">
        <f t="shared" si="70"/>
        <v>0</v>
      </c>
    </row>
    <row r="798" spans="1:10" ht="25.5" customHeight="1">
      <c r="A798" s="1658" t="s">
        <v>37</v>
      </c>
      <c r="B798" s="1659"/>
      <c r="C798" s="1660"/>
      <c r="D798" s="41">
        <v>2479400</v>
      </c>
      <c r="E798" s="41">
        <v>2479400</v>
      </c>
      <c r="F798" s="398" t="s">
        <v>25</v>
      </c>
      <c r="G798" s="397">
        <f t="shared" si="69"/>
        <v>0</v>
      </c>
      <c r="H798" s="395" t="s">
        <v>25</v>
      </c>
      <c r="J798" s="137">
        <f t="shared" si="70"/>
        <v>0</v>
      </c>
    </row>
    <row r="799" spans="1:10" ht="25.5" customHeight="1">
      <c r="A799" s="1658" t="s">
        <v>33</v>
      </c>
      <c r="B799" s="1659"/>
      <c r="C799" s="1660"/>
      <c r="D799" s="41">
        <v>577500</v>
      </c>
      <c r="E799" s="41">
        <v>577500</v>
      </c>
      <c r="F799" s="398" t="s">
        <v>759</v>
      </c>
      <c r="G799" s="397">
        <f t="shared" si="69"/>
        <v>0</v>
      </c>
      <c r="H799" s="395" t="s">
        <v>25</v>
      </c>
      <c r="J799" s="137">
        <f t="shared" si="70"/>
        <v>0</v>
      </c>
    </row>
    <row r="800" spans="1:10" ht="25.5" customHeight="1">
      <c r="A800" s="1658" t="s">
        <v>36</v>
      </c>
      <c r="B800" s="1659"/>
      <c r="C800" s="1660"/>
      <c r="D800" s="41">
        <v>5183261</v>
      </c>
      <c r="E800" s="41">
        <v>5268621</v>
      </c>
      <c r="F800" s="398" t="s">
        <v>705</v>
      </c>
      <c r="G800" s="397">
        <f t="shared" si="69"/>
        <v>85360</v>
      </c>
      <c r="H800" s="395" t="s">
        <v>25</v>
      </c>
      <c r="J800" s="137">
        <f t="shared" si="70"/>
        <v>85360</v>
      </c>
    </row>
    <row r="801" spans="1:10" ht="25.5" customHeight="1">
      <c r="A801" s="1658" t="s">
        <v>42</v>
      </c>
      <c r="B801" s="1659"/>
      <c r="C801" s="1660"/>
      <c r="D801" s="41">
        <v>19966270</v>
      </c>
      <c r="E801" s="41">
        <v>19966270</v>
      </c>
      <c r="F801" s="398" t="s">
        <v>712</v>
      </c>
      <c r="G801" s="397">
        <f t="shared" si="69"/>
        <v>0</v>
      </c>
      <c r="H801" s="583" t="s">
        <v>25</v>
      </c>
      <c r="J801" s="137">
        <f t="shared" si="70"/>
        <v>0</v>
      </c>
    </row>
    <row r="802" spans="1:10" ht="25.5" customHeight="1">
      <c r="A802" s="1658" t="s">
        <v>158</v>
      </c>
      <c r="B802" s="1659"/>
      <c r="C802" s="1660"/>
      <c r="D802" s="41">
        <v>1207840</v>
      </c>
      <c r="E802" s="41">
        <v>1207840</v>
      </c>
      <c r="F802" s="398" t="s">
        <v>25</v>
      </c>
      <c r="G802" s="397">
        <f t="shared" si="69"/>
        <v>0</v>
      </c>
      <c r="H802" s="395" t="s">
        <v>25</v>
      </c>
      <c r="J802" s="137">
        <f t="shared" si="70"/>
        <v>0</v>
      </c>
    </row>
    <row r="803" spans="1:10" ht="25.5" customHeight="1">
      <c r="A803" s="1658" t="s">
        <v>30</v>
      </c>
      <c r="B803" s="1659"/>
      <c r="C803" s="1660"/>
      <c r="D803" s="41">
        <v>1624930</v>
      </c>
      <c r="E803" s="41">
        <v>1624930</v>
      </c>
      <c r="F803" s="398" t="s">
        <v>776</v>
      </c>
      <c r="G803" s="397">
        <f t="shared" si="69"/>
        <v>0</v>
      </c>
      <c r="H803" s="533" t="s">
        <v>25</v>
      </c>
      <c r="J803" s="137">
        <f t="shared" si="70"/>
        <v>0</v>
      </c>
    </row>
    <row r="804" spans="1:10" ht="25.5" customHeight="1">
      <c r="A804" s="1658" t="s">
        <v>339</v>
      </c>
      <c r="B804" s="1659"/>
      <c r="C804" s="1660"/>
      <c r="D804" s="41">
        <v>2373610</v>
      </c>
      <c r="E804" s="41">
        <v>2560730</v>
      </c>
      <c r="F804" s="398" t="s">
        <v>705</v>
      </c>
      <c r="G804" s="397">
        <f t="shared" si="69"/>
        <v>187120</v>
      </c>
      <c r="H804" s="395" t="s">
        <v>707</v>
      </c>
      <c r="J804" s="137">
        <f t="shared" si="70"/>
        <v>187120</v>
      </c>
    </row>
    <row r="805" spans="1:10" ht="25.5" customHeight="1">
      <c r="A805" s="1658" t="s">
        <v>553</v>
      </c>
      <c r="B805" s="1659"/>
      <c r="C805" s="1660"/>
      <c r="D805" s="41">
        <v>1140000</v>
      </c>
      <c r="E805" s="41">
        <v>1597000</v>
      </c>
      <c r="F805" s="398" t="s">
        <v>774</v>
      </c>
      <c r="G805" s="397">
        <f t="shared" si="69"/>
        <v>457000</v>
      </c>
      <c r="H805" s="395" t="s">
        <v>25</v>
      </c>
      <c r="J805" s="137">
        <f t="shared" si="70"/>
        <v>457000</v>
      </c>
    </row>
    <row r="806" spans="1:10" ht="25.5" customHeight="1">
      <c r="A806" s="1661" t="s">
        <v>355</v>
      </c>
      <c r="B806" s="1662"/>
      <c r="C806" s="1663"/>
      <c r="D806" s="41">
        <v>0</v>
      </c>
      <c r="E806" s="41">
        <v>0</v>
      </c>
      <c r="F806" s="398" t="s">
        <v>712</v>
      </c>
      <c r="G806" s="397">
        <f>E806-D806</f>
        <v>0</v>
      </c>
      <c r="H806" s="533" t="s">
        <v>25</v>
      </c>
      <c r="J806" s="137">
        <f t="shared" si="70"/>
        <v>0</v>
      </c>
    </row>
    <row r="807" spans="1:10" ht="25.5" customHeight="1">
      <c r="A807" s="1664" t="s">
        <v>185</v>
      </c>
      <c r="B807" s="1665"/>
      <c r="C807" s="301" t="s">
        <v>587</v>
      </c>
      <c r="D807" s="41">
        <v>14747360</v>
      </c>
      <c r="E807" s="41">
        <v>17435040</v>
      </c>
      <c r="F807" s="398" t="s">
        <v>705</v>
      </c>
      <c r="G807" s="397">
        <f t="shared" ref="G807:G818" si="71">J807</f>
        <v>2687680</v>
      </c>
      <c r="H807" s="395" t="s">
        <v>369</v>
      </c>
      <c r="J807" s="137">
        <f t="shared" si="70"/>
        <v>2687680</v>
      </c>
    </row>
    <row r="808" spans="1:10" ht="25.5" customHeight="1">
      <c r="A808" s="1666"/>
      <c r="B808" s="1667"/>
      <c r="C808" s="301" t="s">
        <v>572</v>
      </c>
      <c r="D808" s="41">
        <v>18274750</v>
      </c>
      <c r="E808" s="41">
        <v>19740520</v>
      </c>
      <c r="F808" s="398" t="s">
        <v>705</v>
      </c>
      <c r="G808" s="397">
        <f t="shared" si="71"/>
        <v>1465770</v>
      </c>
      <c r="H808" s="395" t="s">
        <v>369</v>
      </c>
      <c r="J808" s="137">
        <f t="shared" si="70"/>
        <v>1465770</v>
      </c>
    </row>
    <row r="809" spans="1:10" ht="25.5" customHeight="1">
      <c r="A809" s="1666"/>
      <c r="B809" s="1667"/>
      <c r="C809" s="301" t="s">
        <v>515</v>
      </c>
      <c r="D809" s="41">
        <v>2796590</v>
      </c>
      <c r="E809" s="41">
        <v>3014730</v>
      </c>
      <c r="F809" s="398" t="s">
        <v>705</v>
      </c>
      <c r="G809" s="397">
        <f t="shared" si="71"/>
        <v>218140</v>
      </c>
      <c r="H809" s="395" t="s">
        <v>369</v>
      </c>
      <c r="J809" s="137">
        <f t="shared" si="70"/>
        <v>218140</v>
      </c>
    </row>
    <row r="810" spans="1:10" ht="25.5" customHeight="1">
      <c r="A810" s="1666"/>
      <c r="B810" s="1667"/>
      <c r="C810" s="301" t="s">
        <v>514</v>
      </c>
      <c r="D810" s="42">
        <v>-367380</v>
      </c>
      <c r="E810" s="41">
        <v>-413260</v>
      </c>
      <c r="F810" s="398" t="s">
        <v>763</v>
      </c>
      <c r="G810" s="397">
        <f t="shared" si="71"/>
        <v>-45880</v>
      </c>
      <c r="H810" s="395" t="s">
        <v>369</v>
      </c>
      <c r="J810" s="137">
        <f t="shared" si="70"/>
        <v>-45880</v>
      </c>
    </row>
    <row r="811" spans="1:10" ht="25.5" customHeight="1">
      <c r="A811" s="1668"/>
      <c r="B811" s="1669"/>
      <c r="C811" s="301" t="s">
        <v>179</v>
      </c>
      <c r="D811" s="41">
        <f>SUM(D807:D809)+D810</f>
        <v>35451320</v>
      </c>
      <c r="E811" s="41">
        <f>SUM(E807:E809)+E810</f>
        <v>39777030</v>
      </c>
      <c r="F811" s="398" t="s">
        <v>705</v>
      </c>
      <c r="G811" s="397">
        <f t="shared" si="71"/>
        <v>4325710</v>
      </c>
      <c r="H811" s="583" t="s">
        <v>25</v>
      </c>
      <c r="J811" s="137">
        <f t="shared" si="70"/>
        <v>4325710</v>
      </c>
    </row>
    <row r="812" spans="1:10" ht="25.5" customHeight="1">
      <c r="A812" s="1664" t="s">
        <v>178</v>
      </c>
      <c r="B812" s="1665"/>
      <c r="C812" s="301" t="s">
        <v>513</v>
      </c>
      <c r="D812" s="41">
        <v>37099690</v>
      </c>
      <c r="E812" s="41">
        <v>35165360</v>
      </c>
      <c r="F812" s="398" t="s">
        <v>708</v>
      </c>
      <c r="G812" s="397">
        <f t="shared" si="71"/>
        <v>-1934330</v>
      </c>
      <c r="H812" s="395" t="s">
        <v>369</v>
      </c>
      <c r="J812" s="137">
        <f t="shared" si="70"/>
        <v>-1934330</v>
      </c>
    </row>
    <row r="813" spans="1:10" ht="25.5" customHeight="1">
      <c r="A813" s="1666"/>
      <c r="B813" s="1667"/>
      <c r="C813" s="301" t="s">
        <v>511</v>
      </c>
      <c r="D813" s="41">
        <v>2336680</v>
      </c>
      <c r="E813" s="41">
        <v>2381970</v>
      </c>
      <c r="F813" s="398" t="s">
        <v>705</v>
      </c>
      <c r="G813" s="397">
        <f t="shared" si="71"/>
        <v>45290</v>
      </c>
      <c r="H813" s="395" t="s">
        <v>369</v>
      </c>
      <c r="J813" s="137">
        <f t="shared" si="70"/>
        <v>45290</v>
      </c>
    </row>
    <row r="814" spans="1:10" ht="25.5" customHeight="1">
      <c r="A814" s="1666"/>
      <c r="B814" s="1667"/>
      <c r="C814" s="301" t="s">
        <v>29</v>
      </c>
      <c r="D814" s="41">
        <v>2607540</v>
      </c>
      <c r="E814" s="41">
        <v>2666600</v>
      </c>
      <c r="F814" s="398" t="s">
        <v>705</v>
      </c>
      <c r="G814" s="397">
        <f t="shared" si="71"/>
        <v>59060</v>
      </c>
      <c r="H814" s="395" t="s">
        <v>369</v>
      </c>
      <c r="J814" s="137">
        <f t="shared" si="70"/>
        <v>59060</v>
      </c>
    </row>
    <row r="815" spans="1:10" ht="25.5" customHeight="1">
      <c r="A815" s="1666"/>
      <c r="B815" s="1667"/>
      <c r="C815" s="301" t="s">
        <v>45</v>
      </c>
      <c r="D815" s="41">
        <v>16155500</v>
      </c>
      <c r="E815" s="41">
        <v>18167050</v>
      </c>
      <c r="F815" s="398" t="s">
        <v>705</v>
      </c>
      <c r="G815" s="397">
        <f t="shared" si="71"/>
        <v>2011550</v>
      </c>
      <c r="H815" s="395" t="s">
        <v>369</v>
      </c>
      <c r="J815" s="137">
        <f t="shared" si="70"/>
        <v>2011550</v>
      </c>
    </row>
    <row r="816" spans="1:10" ht="25.5" customHeight="1">
      <c r="A816" s="1666"/>
      <c r="B816" s="1667"/>
      <c r="C816" s="301" t="s">
        <v>148</v>
      </c>
      <c r="D816" s="41">
        <v>3445000</v>
      </c>
      <c r="E816" s="41">
        <v>3455000</v>
      </c>
      <c r="F816" s="398" t="s">
        <v>705</v>
      </c>
      <c r="G816" s="397">
        <f t="shared" si="71"/>
        <v>10000</v>
      </c>
      <c r="H816" s="395" t="s">
        <v>299</v>
      </c>
      <c r="J816" s="137">
        <f t="shared" si="70"/>
        <v>10000</v>
      </c>
    </row>
    <row r="817" spans="1:10" ht="25.5" customHeight="1" thickBot="1">
      <c r="A817" s="1666"/>
      <c r="B817" s="1667"/>
      <c r="C817" s="399" t="s">
        <v>179</v>
      </c>
      <c r="D817" s="400">
        <f>SUM(D812:D816)</f>
        <v>61644410</v>
      </c>
      <c r="E817" s="400">
        <f>SUM(E812:E816)</f>
        <v>61835980</v>
      </c>
      <c r="F817" s="401" t="s">
        <v>774</v>
      </c>
      <c r="G817" s="397">
        <f t="shared" si="71"/>
        <v>191570</v>
      </c>
      <c r="H817" s="403" t="s">
        <v>25</v>
      </c>
      <c r="J817" s="137">
        <f t="shared" si="70"/>
        <v>191570</v>
      </c>
    </row>
    <row r="818" spans="1:10" ht="25.5" customHeight="1" thickBot="1">
      <c r="A818" s="1656" t="s">
        <v>416</v>
      </c>
      <c r="B818" s="1657"/>
      <c r="C818" s="1657"/>
      <c r="D818" s="405">
        <f>SUM(D794:D806)+D811+D817</f>
        <v>227901189</v>
      </c>
      <c r="E818" s="405">
        <f>SUM(E794:E806)+E811+E817</f>
        <v>232763919</v>
      </c>
      <c r="F818" s="406" t="s">
        <v>774</v>
      </c>
      <c r="G818" s="407">
        <f t="shared" si="71"/>
        <v>4862730</v>
      </c>
      <c r="H818" s="404"/>
      <c r="J818" s="137">
        <f t="shared" si="70"/>
        <v>4862730</v>
      </c>
    </row>
    <row r="820" spans="1:10" ht="54.75" customHeight="1">
      <c r="A820" s="1583" t="s">
        <v>308</v>
      </c>
      <c r="B820" s="1583"/>
      <c r="C820" s="1583"/>
      <c r="D820" s="1583"/>
      <c r="E820" s="1583"/>
      <c r="F820" s="1583"/>
      <c r="G820" s="1583"/>
      <c r="H820" s="1583"/>
    </row>
    <row r="821" spans="1:10" ht="24.75" customHeight="1" thickBot="1">
      <c r="A821" s="35" t="s">
        <v>777</v>
      </c>
    </row>
    <row r="822" spans="1:10" ht="33" customHeight="1" thickBot="1">
      <c r="A822" s="1670" t="s">
        <v>507</v>
      </c>
      <c r="B822" s="1671"/>
      <c r="C822" s="1672"/>
      <c r="D822" s="39" t="s">
        <v>778</v>
      </c>
      <c r="E822" s="39" t="s">
        <v>779</v>
      </c>
      <c r="F822" s="1673" t="s">
        <v>465</v>
      </c>
      <c r="G822" s="1674"/>
      <c r="H822" s="40" t="s">
        <v>510</v>
      </c>
    </row>
    <row r="823" spans="1:10" ht="24.75" customHeight="1">
      <c r="A823" s="1631" t="s">
        <v>39</v>
      </c>
      <c r="B823" s="1632"/>
      <c r="C823" s="1633"/>
      <c r="D823" s="668">
        <v>34365520</v>
      </c>
      <c r="E823" s="668">
        <v>33728480</v>
      </c>
      <c r="F823" s="669" t="s">
        <v>774</v>
      </c>
      <c r="G823" s="670">
        <f>J823</f>
        <v>-637040</v>
      </c>
      <c r="H823" s="671" t="s">
        <v>707</v>
      </c>
      <c r="J823" s="137">
        <f>SUM(E823-D823)</f>
        <v>-637040</v>
      </c>
    </row>
    <row r="824" spans="1:10" ht="24.75" customHeight="1">
      <c r="A824" s="1637" t="s">
        <v>41</v>
      </c>
      <c r="B824" s="1638"/>
      <c r="C824" s="1639"/>
      <c r="D824" s="672">
        <v>31206226</v>
      </c>
      <c r="E824" s="672">
        <v>30848456</v>
      </c>
      <c r="F824" s="673" t="s">
        <v>697</v>
      </c>
      <c r="G824" s="674">
        <f t="shared" ref="G824:G834" si="72">J824</f>
        <v>-357770</v>
      </c>
      <c r="H824" s="675" t="s">
        <v>25</v>
      </c>
      <c r="J824" s="137">
        <f t="shared" ref="J824:J847" si="73">SUM(E824-D824)</f>
        <v>-357770</v>
      </c>
    </row>
    <row r="825" spans="1:10" ht="24.75" customHeight="1">
      <c r="A825" s="1658" t="s">
        <v>32</v>
      </c>
      <c r="B825" s="1659"/>
      <c r="C825" s="1660"/>
      <c r="D825" s="41">
        <v>29757372</v>
      </c>
      <c r="E825" s="41">
        <v>29802502</v>
      </c>
      <c r="F825" s="398" t="s">
        <v>774</v>
      </c>
      <c r="G825" s="397">
        <f t="shared" si="72"/>
        <v>45130</v>
      </c>
      <c r="H825" s="395" t="s">
        <v>707</v>
      </c>
      <c r="J825" s="137">
        <f t="shared" si="73"/>
        <v>45130</v>
      </c>
    </row>
    <row r="826" spans="1:10" ht="24.75" customHeight="1">
      <c r="A826" s="1658" t="s">
        <v>516</v>
      </c>
      <c r="B826" s="1659"/>
      <c r="C826" s="1660"/>
      <c r="D826" s="41">
        <v>539500</v>
      </c>
      <c r="E826" s="41">
        <v>539500</v>
      </c>
      <c r="F826" s="398" t="s">
        <v>707</v>
      </c>
      <c r="G826" s="397">
        <f t="shared" si="72"/>
        <v>0</v>
      </c>
      <c r="H826" s="395" t="s">
        <v>25</v>
      </c>
      <c r="J826" s="137">
        <f t="shared" si="73"/>
        <v>0</v>
      </c>
    </row>
    <row r="827" spans="1:10" ht="24.75" customHeight="1">
      <c r="A827" s="1658" t="s">
        <v>37</v>
      </c>
      <c r="B827" s="1659"/>
      <c r="C827" s="1660"/>
      <c r="D827" s="41">
        <v>2479400</v>
      </c>
      <c r="E827" s="41">
        <v>2479400</v>
      </c>
      <c r="F827" s="398" t="s">
        <v>25</v>
      </c>
      <c r="G827" s="397">
        <f t="shared" si="72"/>
        <v>0</v>
      </c>
      <c r="H827" s="395" t="s">
        <v>25</v>
      </c>
      <c r="J827" s="137">
        <f t="shared" si="73"/>
        <v>0</v>
      </c>
    </row>
    <row r="828" spans="1:10" ht="24.75" customHeight="1">
      <c r="A828" s="1658" t="s">
        <v>33</v>
      </c>
      <c r="B828" s="1659"/>
      <c r="C828" s="1660"/>
      <c r="D828" s="41">
        <v>577500</v>
      </c>
      <c r="E828" s="41">
        <v>577500</v>
      </c>
      <c r="F828" s="398" t="s">
        <v>707</v>
      </c>
      <c r="G828" s="397">
        <f t="shared" si="72"/>
        <v>0</v>
      </c>
      <c r="H828" s="395" t="s">
        <v>25</v>
      </c>
      <c r="J828" s="137">
        <f t="shared" si="73"/>
        <v>0</v>
      </c>
    </row>
    <row r="829" spans="1:10" ht="24.75" customHeight="1">
      <c r="A829" s="1658" t="s">
        <v>36</v>
      </c>
      <c r="B829" s="1659"/>
      <c r="C829" s="1660"/>
      <c r="D829" s="41">
        <v>5268621</v>
      </c>
      <c r="E829" s="41">
        <v>5164961</v>
      </c>
      <c r="F829" s="398" t="s">
        <v>780</v>
      </c>
      <c r="G829" s="397">
        <f t="shared" si="72"/>
        <v>-103660</v>
      </c>
      <c r="H829" s="395" t="s">
        <v>25</v>
      </c>
      <c r="J829" s="137">
        <f t="shared" si="73"/>
        <v>-103660</v>
      </c>
    </row>
    <row r="830" spans="1:10" ht="24.75" customHeight="1">
      <c r="A830" s="1658" t="s">
        <v>42</v>
      </c>
      <c r="B830" s="1659"/>
      <c r="C830" s="1660"/>
      <c r="D830" s="41">
        <v>19966270</v>
      </c>
      <c r="E830" s="41">
        <v>19966270</v>
      </c>
      <c r="F830" s="398" t="s">
        <v>707</v>
      </c>
      <c r="G830" s="397">
        <f t="shared" si="72"/>
        <v>0</v>
      </c>
      <c r="H830" s="583" t="s">
        <v>25</v>
      </c>
      <c r="J830" s="137">
        <f t="shared" si="73"/>
        <v>0</v>
      </c>
    </row>
    <row r="831" spans="1:10" ht="24.75" customHeight="1">
      <c r="A831" s="1658" t="s">
        <v>158</v>
      </c>
      <c r="B831" s="1659"/>
      <c r="C831" s="1660"/>
      <c r="D831" s="41">
        <v>1207840</v>
      </c>
      <c r="E831" s="41">
        <v>1207840</v>
      </c>
      <c r="F831" s="398" t="s">
        <v>25</v>
      </c>
      <c r="G831" s="397">
        <f t="shared" si="72"/>
        <v>0</v>
      </c>
      <c r="H831" s="395" t="s">
        <v>25</v>
      </c>
      <c r="J831" s="137">
        <f t="shared" si="73"/>
        <v>0</v>
      </c>
    </row>
    <row r="832" spans="1:10" ht="24.75" customHeight="1">
      <c r="A832" s="1658" t="s">
        <v>30</v>
      </c>
      <c r="B832" s="1659"/>
      <c r="C832" s="1660"/>
      <c r="D832" s="41">
        <v>1624930</v>
      </c>
      <c r="E832" s="41">
        <v>1624930</v>
      </c>
      <c r="F832" s="398" t="s">
        <v>707</v>
      </c>
      <c r="G832" s="397">
        <f t="shared" si="72"/>
        <v>0</v>
      </c>
      <c r="H832" s="533" t="s">
        <v>25</v>
      </c>
      <c r="J832" s="137">
        <f t="shared" si="73"/>
        <v>0</v>
      </c>
    </row>
    <row r="833" spans="1:10" ht="24.75" customHeight="1">
      <c r="A833" s="1658" t="s">
        <v>339</v>
      </c>
      <c r="B833" s="1659"/>
      <c r="C833" s="1660"/>
      <c r="D833" s="41">
        <v>2560730</v>
      </c>
      <c r="E833" s="41">
        <v>2868090</v>
      </c>
      <c r="F833" s="398" t="s">
        <v>698</v>
      </c>
      <c r="G833" s="397">
        <f t="shared" si="72"/>
        <v>307360</v>
      </c>
      <c r="H833" s="395" t="s">
        <v>707</v>
      </c>
      <c r="J833" s="137">
        <f t="shared" si="73"/>
        <v>307360</v>
      </c>
    </row>
    <row r="834" spans="1:10" ht="24.75" customHeight="1">
      <c r="A834" s="1658" t="s">
        <v>553</v>
      </c>
      <c r="B834" s="1659"/>
      <c r="C834" s="1660"/>
      <c r="D834" s="41">
        <v>1597000</v>
      </c>
      <c r="E834" s="41">
        <v>1150000</v>
      </c>
      <c r="F834" s="398" t="s">
        <v>780</v>
      </c>
      <c r="G834" s="397">
        <f t="shared" si="72"/>
        <v>-447000</v>
      </c>
      <c r="H834" s="395" t="s">
        <v>25</v>
      </c>
      <c r="J834" s="137">
        <f t="shared" si="73"/>
        <v>-447000</v>
      </c>
    </row>
    <row r="835" spans="1:10" ht="24.75" customHeight="1">
      <c r="A835" s="1661" t="s">
        <v>355</v>
      </c>
      <c r="B835" s="1662"/>
      <c r="C835" s="1663"/>
      <c r="D835" s="41">
        <v>0</v>
      </c>
      <c r="E835" s="41">
        <v>0</v>
      </c>
      <c r="F835" s="398" t="s">
        <v>707</v>
      </c>
      <c r="G835" s="397">
        <f>E835-D835</f>
        <v>0</v>
      </c>
      <c r="H835" s="533" t="s">
        <v>25</v>
      </c>
      <c r="J835" s="137">
        <f t="shared" si="73"/>
        <v>0</v>
      </c>
    </row>
    <row r="836" spans="1:10" ht="24.75" customHeight="1">
      <c r="A836" s="1664" t="s">
        <v>185</v>
      </c>
      <c r="B836" s="1665"/>
      <c r="C836" s="301" t="s">
        <v>587</v>
      </c>
      <c r="D836" s="41">
        <v>17435040</v>
      </c>
      <c r="E836" s="41">
        <v>16883850</v>
      </c>
      <c r="F836" s="398" t="s">
        <v>780</v>
      </c>
      <c r="G836" s="397">
        <f t="shared" ref="G836:G847" si="74">J836</f>
        <v>-551190</v>
      </c>
      <c r="H836" s="395" t="s">
        <v>369</v>
      </c>
      <c r="J836" s="137">
        <f t="shared" si="73"/>
        <v>-551190</v>
      </c>
    </row>
    <row r="837" spans="1:10" ht="24.75" customHeight="1">
      <c r="A837" s="1666"/>
      <c r="B837" s="1667"/>
      <c r="C837" s="301" t="s">
        <v>572</v>
      </c>
      <c r="D837" s="41">
        <v>19740520</v>
      </c>
      <c r="E837" s="41">
        <v>19108050</v>
      </c>
      <c r="F837" s="398" t="s">
        <v>780</v>
      </c>
      <c r="G837" s="397">
        <f t="shared" si="74"/>
        <v>-632470</v>
      </c>
      <c r="H837" s="395" t="s">
        <v>369</v>
      </c>
      <c r="J837" s="137">
        <f t="shared" si="73"/>
        <v>-632470</v>
      </c>
    </row>
    <row r="838" spans="1:10" ht="24.75" customHeight="1">
      <c r="A838" s="1666"/>
      <c r="B838" s="1667"/>
      <c r="C838" s="301" t="s">
        <v>515</v>
      </c>
      <c r="D838" s="41">
        <v>3014730</v>
      </c>
      <c r="E838" s="41">
        <v>2924110</v>
      </c>
      <c r="F838" s="398" t="s">
        <v>780</v>
      </c>
      <c r="G838" s="397">
        <f t="shared" si="74"/>
        <v>-90620</v>
      </c>
      <c r="H838" s="395" t="s">
        <v>369</v>
      </c>
      <c r="J838" s="137">
        <f t="shared" si="73"/>
        <v>-90620</v>
      </c>
    </row>
    <row r="839" spans="1:10" ht="24.75" customHeight="1">
      <c r="A839" s="1666"/>
      <c r="B839" s="1667"/>
      <c r="C839" s="301" t="s">
        <v>514</v>
      </c>
      <c r="D839" s="42">
        <v>-413260</v>
      </c>
      <c r="E839" s="41">
        <v>-419950</v>
      </c>
      <c r="F839" s="398" t="s">
        <v>780</v>
      </c>
      <c r="G839" s="397">
        <f t="shared" si="74"/>
        <v>-6690</v>
      </c>
      <c r="H839" s="395" t="s">
        <v>369</v>
      </c>
      <c r="J839" s="137">
        <f t="shared" si="73"/>
        <v>-6690</v>
      </c>
    </row>
    <row r="840" spans="1:10" ht="24.75" customHeight="1">
      <c r="A840" s="1668"/>
      <c r="B840" s="1669"/>
      <c r="C840" s="301" t="s">
        <v>179</v>
      </c>
      <c r="D840" s="41">
        <f>SUM(D836:D838)+D839</f>
        <v>39777030</v>
      </c>
      <c r="E840" s="41">
        <f>SUM(E836:E838)+E839</f>
        <v>38496060</v>
      </c>
      <c r="F840" s="398" t="s">
        <v>780</v>
      </c>
      <c r="G840" s="397">
        <f t="shared" si="74"/>
        <v>-1280970</v>
      </c>
      <c r="H840" s="583" t="s">
        <v>25</v>
      </c>
      <c r="J840" s="137">
        <f t="shared" si="73"/>
        <v>-1280970</v>
      </c>
    </row>
    <row r="841" spans="1:10" ht="24.75" customHeight="1">
      <c r="A841" s="1664" t="s">
        <v>178</v>
      </c>
      <c r="B841" s="1665"/>
      <c r="C841" s="301" t="s">
        <v>513</v>
      </c>
      <c r="D841" s="41">
        <v>35165360</v>
      </c>
      <c r="E841" s="41">
        <v>43311210</v>
      </c>
      <c r="F841" s="398" t="s">
        <v>781</v>
      </c>
      <c r="G841" s="397">
        <f t="shared" si="74"/>
        <v>8145850</v>
      </c>
      <c r="H841" s="395" t="s">
        <v>369</v>
      </c>
      <c r="J841" s="137">
        <f t="shared" si="73"/>
        <v>8145850</v>
      </c>
    </row>
    <row r="842" spans="1:10" ht="24.75" customHeight="1">
      <c r="A842" s="1666"/>
      <c r="B842" s="1667"/>
      <c r="C842" s="301" t="s">
        <v>511</v>
      </c>
      <c r="D842" s="41">
        <v>2381970</v>
      </c>
      <c r="E842" s="41">
        <v>2504660</v>
      </c>
      <c r="F842" s="398" t="s">
        <v>698</v>
      </c>
      <c r="G842" s="397">
        <f t="shared" si="74"/>
        <v>122690</v>
      </c>
      <c r="H842" s="395" t="s">
        <v>369</v>
      </c>
      <c r="J842" s="137">
        <f t="shared" si="73"/>
        <v>122690</v>
      </c>
    </row>
    <row r="843" spans="1:10" ht="24.75" customHeight="1">
      <c r="A843" s="1666"/>
      <c r="B843" s="1667"/>
      <c r="C843" s="301" t="s">
        <v>29</v>
      </c>
      <c r="D843" s="41">
        <v>2666600</v>
      </c>
      <c r="E843" s="41">
        <v>2750120</v>
      </c>
      <c r="F843" s="398" t="s">
        <v>698</v>
      </c>
      <c r="G843" s="397">
        <f t="shared" si="74"/>
        <v>83520</v>
      </c>
      <c r="H843" s="395" t="s">
        <v>369</v>
      </c>
      <c r="J843" s="137">
        <f t="shared" si="73"/>
        <v>83520</v>
      </c>
    </row>
    <row r="844" spans="1:10" ht="24.75" customHeight="1">
      <c r="A844" s="1666"/>
      <c r="B844" s="1667"/>
      <c r="C844" s="301" t="s">
        <v>45</v>
      </c>
      <c r="D844" s="41">
        <v>18167050</v>
      </c>
      <c r="E844" s="41">
        <v>14134990</v>
      </c>
      <c r="F844" s="398" t="s">
        <v>780</v>
      </c>
      <c r="G844" s="397">
        <f t="shared" si="74"/>
        <v>-4032060</v>
      </c>
      <c r="H844" s="395" t="s">
        <v>369</v>
      </c>
      <c r="J844" s="137">
        <f t="shared" si="73"/>
        <v>-4032060</v>
      </c>
    </row>
    <row r="845" spans="1:10" ht="24.75" customHeight="1">
      <c r="A845" s="1666"/>
      <c r="B845" s="1667"/>
      <c r="C845" s="301" t="s">
        <v>148</v>
      </c>
      <c r="D845" s="41">
        <v>3455000</v>
      </c>
      <c r="E845" s="41">
        <v>3425000</v>
      </c>
      <c r="F845" s="398" t="s">
        <v>780</v>
      </c>
      <c r="G845" s="397">
        <f t="shared" si="74"/>
        <v>-30000</v>
      </c>
      <c r="H845" s="395" t="s">
        <v>299</v>
      </c>
      <c r="J845" s="137">
        <f t="shared" si="73"/>
        <v>-30000</v>
      </c>
    </row>
    <row r="846" spans="1:10" ht="24.75" customHeight="1" thickBot="1">
      <c r="A846" s="1666"/>
      <c r="B846" s="1667"/>
      <c r="C846" s="399" t="s">
        <v>179</v>
      </c>
      <c r="D846" s="400">
        <f>SUM(D841:D845)</f>
        <v>61835980</v>
      </c>
      <c r="E846" s="400">
        <f>SUM(E841:E845)</f>
        <v>66125980</v>
      </c>
      <c r="F846" s="401" t="s">
        <v>774</v>
      </c>
      <c r="G846" s="397">
        <f t="shared" si="74"/>
        <v>4290000</v>
      </c>
      <c r="H846" s="403" t="s">
        <v>25</v>
      </c>
      <c r="J846" s="137">
        <f t="shared" si="73"/>
        <v>4290000</v>
      </c>
    </row>
    <row r="847" spans="1:10" ht="24.75" customHeight="1" thickBot="1">
      <c r="A847" s="1656" t="s">
        <v>416</v>
      </c>
      <c r="B847" s="1657"/>
      <c r="C847" s="1657"/>
      <c r="D847" s="405">
        <f>SUM(D823:D835)+D840+D846</f>
        <v>232763919</v>
      </c>
      <c r="E847" s="405">
        <f>SUM(E823:E835)+E840+E846</f>
        <v>234579969</v>
      </c>
      <c r="F847" s="406" t="s">
        <v>774</v>
      </c>
      <c r="G847" s="407">
        <f t="shared" si="74"/>
        <v>1816050</v>
      </c>
      <c r="H847" s="404"/>
      <c r="J847" s="137">
        <f t="shared" si="73"/>
        <v>1816050</v>
      </c>
    </row>
    <row r="849" spans="1:10" ht="52.5" customHeight="1">
      <c r="A849" s="1583" t="s">
        <v>308</v>
      </c>
      <c r="B849" s="1583"/>
      <c r="C849" s="1583"/>
      <c r="D849" s="1583"/>
      <c r="E849" s="1583"/>
      <c r="F849" s="1583"/>
      <c r="G849" s="1583"/>
      <c r="H849" s="1583"/>
    </row>
    <row r="850" spans="1:10" ht="33" customHeight="1" thickBot="1">
      <c r="A850" s="35" t="s">
        <v>787</v>
      </c>
    </row>
    <row r="851" spans="1:10" ht="36.75" customHeight="1" thickBot="1">
      <c r="A851" s="1670" t="s">
        <v>507</v>
      </c>
      <c r="B851" s="1671"/>
      <c r="C851" s="1672"/>
      <c r="D851" s="39" t="s">
        <v>788</v>
      </c>
      <c r="E851" s="39" t="s">
        <v>789</v>
      </c>
      <c r="F851" s="1673" t="s">
        <v>465</v>
      </c>
      <c r="G851" s="1674"/>
      <c r="H851" s="40" t="s">
        <v>510</v>
      </c>
    </row>
    <row r="852" spans="1:10" ht="24.75" customHeight="1">
      <c r="A852" s="1631" t="s">
        <v>39</v>
      </c>
      <c r="B852" s="1632"/>
      <c r="C852" s="1633"/>
      <c r="D852" s="668">
        <v>33728480</v>
      </c>
      <c r="E852" s="668">
        <v>33727928</v>
      </c>
      <c r="F852" s="669" t="s">
        <v>790</v>
      </c>
      <c r="G852" s="670">
        <f>J852</f>
        <v>-552</v>
      </c>
      <c r="H852" s="671" t="s">
        <v>707</v>
      </c>
      <c r="J852" s="137">
        <f>SUM(E852-D852)</f>
        <v>-552</v>
      </c>
    </row>
    <row r="853" spans="1:10" ht="24.75" customHeight="1">
      <c r="A853" s="1637" t="s">
        <v>41</v>
      </c>
      <c r="B853" s="1638"/>
      <c r="C853" s="1639"/>
      <c r="D853" s="672">
        <v>30848456</v>
      </c>
      <c r="E853" s="672">
        <v>31206226</v>
      </c>
      <c r="F853" s="673" t="s">
        <v>791</v>
      </c>
      <c r="G853" s="674">
        <f t="shared" ref="G853:G863" si="75">J853</f>
        <v>357770</v>
      </c>
      <c r="H853" s="675" t="s">
        <v>25</v>
      </c>
      <c r="J853" s="137">
        <f t="shared" ref="J853:J876" si="76">SUM(E853-D853)</f>
        <v>357770</v>
      </c>
    </row>
    <row r="854" spans="1:10" ht="24.75" customHeight="1">
      <c r="A854" s="1658" t="s">
        <v>32</v>
      </c>
      <c r="B854" s="1659"/>
      <c r="C854" s="1660"/>
      <c r="D854" s="41">
        <v>29802502</v>
      </c>
      <c r="E854" s="41">
        <v>29796422</v>
      </c>
      <c r="F854" s="398" t="s">
        <v>790</v>
      </c>
      <c r="G854" s="397">
        <f t="shared" si="75"/>
        <v>-6080</v>
      </c>
      <c r="H854" s="395" t="s">
        <v>707</v>
      </c>
      <c r="J854" s="137">
        <f t="shared" si="76"/>
        <v>-6080</v>
      </c>
    </row>
    <row r="855" spans="1:10" ht="24.75" customHeight="1">
      <c r="A855" s="1658" t="s">
        <v>516</v>
      </c>
      <c r="B855" s="1659"/>
      <c r="C855" s="1660"/>
      <c r="D855" s="41">
        <v>539500</v>
      </c>
      <c r="E855" s="41">
        <v>539500</v>
      </c>
      <c r="F855" s="398" t="s">
        <v>707</v>
      </c>
      <c r="G855" s="397">
        <f t="shared" si="75"/>
        <v>0</v>
      </c>
      <c r="H855" s="395" t="s">
        <v>25</v>
      </c>
      <c r="J855" s="137">
        <f t="shared" si="76"/>
        <v>0</v>
      </c>
    </row>
    <row r="856" spans="1:10" ht="24.75" customHeight="1">
      <c r="A856" s="1658" t="s">
        <v>37</v>
      </c>
      <c r="B856" s="1659"/>
      <c r="C856" s="1660"/>
      <c r="D856" s="41">
        <v>2479400</v>
      </c>
      <c r="E856" s="41">
        <v>2479400</v>
      </c>
      <c r="F856" s="398" t="s">
        <v>25</v>
      </c>
      <c r="G856" s="397">
        <f t="shared" si="75"/>
        <v>0</v>
      </c>
      <c r="H856" s="395" t="s">
        <v>25</v>
      </c>
      <c r="J856" s="137">
        <f t="shared" si="76"/>
        <v>0</v>
      </c>
    </row>
    <row r="857" spans="1:10" ht="24.75" customHeight="1">
      <c r="A857" s="1658" t="s">
        <v>33</v>
      </c>
      <c r="B857" s="1659"/>
      <c r="C857" s="1660"/>
      <c r="D857" s="41">
        <v>577500</v>
      </c>
      <c r="E857" s="41">
        <v>577500</v>
      </c>
      <c r="F857" s="398" t="s">
        <v>707</v>
      </c>
      <c r="G857" s="397">
        <f t="shared" si="75"/>
        <v>0</v>
      </c>
      <c r="H857" s="395" t="s">
        <v>25</v>
      </c>
      <c r="J857" s="137">
        <f t="shared" si="76"/>
        <v>0</v>
      </c>
    </row>
    <row r="858" spans="1:10" ht="24.75" customHeight="1">
      <c r="A858" s="1658" t="s">
        <v>36</v>
      </c>
      <c r="B858" s="1659"/>
      <c r="C858" s="1660"/>
      <c r="D858" s="41">
        <v>5164961</v>
      </c>
      <c r="E858" s="41">
        <v>9051761</v>
      </c>
      <c r="F858" s="398" t="s">
        <v>791</v>
      </c>
      <c r="G858" s="397">
        <f t="shared" si="75"/>
        <v>3886800</v>
      </c>
      <c r="H858" s="395" t="s">
        <v>25</v>
      </c>
      <c r="J858" s="137">
        <f t="shared" si="76"/>
        <v>3886800</v>
      </c>
    </row>
    <row r="859" spans="1:10" ht="24.75" customHeight="1">
      <c r="A859" s="1658" t="s">
        <v>42</v>
      </c>
      <c r="B859" s="1659"/>
      <c r="C859" s="1660"/>
      <c r="D859" s="41">
        <v>19966270</v>
      </c>
      <c r="E859" s="41">
        <v>19966270</v>
      </c>
      <c r="F859" s="398" t="s">
        <v>707</v>
      </c>
      <c r="G859" s="397">
        <f t="shared" si="75"/>
        <v>0</v>
      </c>
      <c r="H859" s="583" t="s">
        <v>25</v>
      </c>
      <c r="J859" s="137">
        <f t="shared" si="76"/>
        <v>0</v>
      </c>
    </row>
    <row r="860" spans="1:10" ht="24.75" customHeight="1">
      <c r="A860" s="1658" t="s">
        <v>158</v>
      </c>
      <c r="B860" s="1659"/>
      <c r="C860" s="1660"/>
      <c r="D860" s="41">
        <v>1207840</v>
      </c>
      <c r="E860" s="41">
        <v>1207840</v>
      </c>
      <c r="F860" s="398" t="s">
        <v>25</v>
      </c>
      <c r="G860" s="397">
        <f t="shared" si="75"/>
        <v>0</v>
      </c>
      <c r="H860" s="395" t="s">
        <v>25</v>
      </c>
      <c r="J860" s="137">
        <f t="shared" si="76"/>
        <v>0</v>
      </c>
    </row>
    <row r="861" spans="1:10" ht="24.75" customHeight="1">
      <c r="A861" s="1658" t="s">
        <v>30</v>
      </c>
      <c r="B861" s="1659"/>
      <c r="C861" s="1660"/>
      <c r="D861" s="41">
        <v>1624930</v>
      </c>
      <c r="E861" s="41">
        <v>1624930</v>
      </c>
      <c r="F861" s="398" t="s">
        <v>707</v>
      </c>
      <c r="G861" s="397">
        <f t="shared" si="75"/>
        <v>0</v>
      </c>
      <c r="H861" s="533" t="s">
        <v>25</v>
      </c>
      <c r="J861" s="137">
        <f t="shared" si="76"/>
        <v>0</v>
      </c>
    </row>
    <row r="862" spans="1:10" ht="24.75" customHeight="1">
      <c r="A862" s="1658" t="s">
        <v>339</v>
      </c>
      <c r="B862" s="1659"/>
      <c r="C862" s="1660"/>
      <c r="D862" s="41">
        <v>2868090</v>
      </c>
      <c r="E862" s="41">
        <v>2643140</v>
      </c>
      <c r="F862" s="398" t="s">
        <v>790</v>
      </c>
      <c r="G862" s="397">
        <f t="shared" si="75"/>
        <v>-224950</v>
      </c>
      <c r="H862" s="395" t="s">
        <v>707</v>
      </c>
      <c r="J862" s="137">
        <f t="shared" si="76"/>
        <v>-224950</v>
      </c>
    </row>
    <row r="863" spans="1:10" ht="24.75" customHeight="1">
      <c r="A863" s="1658" t="s">
        <v>553</v>
      </c>
      <c r="B863" s="1659"/>
      <c r="C863" s="1660"/>
      <c r="D863" s="41">
        <v>1150000</v>
      </c>
      <c r="E863" s="41">
        <v>1200000</v>
      </c>
      <c r="F863" s="398" t="s">
        <v>791</v>
      </c>
      <c r="G863" s="397">
        <f t="shared" si="75"/>
        <v>50000</v>
      </c>
      <c r="H863" s="395" t="s">
        <v>25</v>
      </c>
      <c r="J863" s="137">
        <f t="shared" si="76"/>
        <v>50000</v>
      </c>
    </row>
    <row r="864" spans="1:10" ht="24.75" customHeight="1">
      <c r="A864" s="1661" t="s">
        <v>355</v>
      </c>
      <c r="B864" s="1662"/>
      <c r="C864" s="1663"/>
      <c r="D864" s="41">
        <v>0</v>
      </c>
      <c r="E864" s="41">
        <v>0</v>
      </c>
      <c r="F864" s="398" t="s">
        <v>707</v>
      </c>
      <c r="G864" s="397">
        <f>E864-D864</f>
        <v>0</v>
      </c>
      <c r="H864" s="533" t="s">
        <v>25</v>
      </c>
      <c r="J864" s="137">
        <f t="shared" si="76"/>
        <v>0</v>
      </c>
    </row>
    <row r="865" spans="1:10" ht="24.75" customHeight="1">
      <c r="A865" s="1664" t="s">
        <v>185</v>
      </c>
      <c r="B865" s="1665"/>
      <c r="C865" s="301" t="s">
        <v>587</v>
      </c>
      <c r="D865" s="41">
        <v>16883850</v>
      </c>
      <c r="E865" s="41">
        <v>19294760</v>
      </c>
      <c r="F865" s="398" t="s">
        <v>791</v>
      </c>
      <c r="G865" s="397">
        <f t="shared" ref="G865:G876" si="77">J865</f>
        <v>2410910</v>
      </c>
      <c r="H865" s="395" t="s">
        <v>369</v>
      </c>
      <c r="J865" s="137">
        <f t="shared" si="76"/>
        <v>2410910</v>
      </c>
    </row>
    <row r="866" spans="1:10" ht="24.75" customHeight="1">
      <c r="A866" s="1666"/>
      <c r="B866" s="1667"/>
      <c r="C866" s="301" t="s">
        <v>572</v>
      </c>
      <c r="D866" s="41">
        <v>19108050</v>
      </c>
      <c r="E866" s="41">
        <v>21918350</v>
      </c>
      <c r="F866" s="398" t="s">
        <v>791</v>
      </c>
      <c r="G866" s="397">
        <f t="shared" si="77"/>
        <v>2810300</v>
      </c>
      <c r="H866" s="395" t="s">
        <v>369</v>
      </c>
      <c r="J866" s="137">
        <f t="shared" si="76"/>
        <v>2810300</v>
      </c>
    </row>
    <row r="867" spans="1:10" ht="24.75" customHeight="1">
      <c r="A867" s="1666"/>
      <c r="B867" s="1667"/>
      <c r="C867" s="301" t="s">
        <v>515</v>
      </c>
      <c r="D867" s="41">
        <v>2924110</v>
      </c>
      <c r="E867" s="41">
        <v>3258130</v>
      </c>
      <c r="F867" s="398" t="s">
        <v>791</v>
      </c>
      <c r="G867" s="397">
        <f t="shared" si="77"/>
        <v>334020</v>
      </c>
      <c r="H867" s="395" t="s">
        <v>369</v>
      </c>
      <c r="J867" s="137">
        <f t="shared" si="76"/>
        <v>334020</v>
      </c>
    </row>
    <row r="868" spans="1:10" ht="24.75" customHeight="1">
      <c r="A868" s="1666"/>
      <c r="B868" s="1667"/>
      <c r="C868" s="301" t="s">
        <v>514</v>
      </c>
      <c r="D868" s="42">
        <v>-419950</v>
      </c>
      <c r="E868" s="41">
        <v>-413260</v>
      </c>
      <c r="F868" s="398" t="s">
        <v>791</v>
      </c>
      <c r="G868" s="397">
        <f t="shared" si="77"/>
        <v>6690</v>
      </c>
      <c r="H868" s="395" t="s">
        <v>369</v>
      </c>
      <c r="J868" s="137">
        <f t="shared" si="76"/>
        <v>6690</v>
      </c>
    </row>
    <row r="869" spans="1:10" ht="24.75" customHeight="1">
      <c r="A869" s="1668"/>
      <c r="B869" s="1669"/>
      <c r="C869" s="301" t="s">
        <v>179</v>
      </c>
      <c r="D869" s="41">
        <f>SUM(D865:D867)+D868</f>
        <v>38496060</v>
      </c>
      <c r="E869" s="41">
        <f>SUM(E865:E867)+E868</f>
        <v>44057980</v>
      </c>
      <c r="F869" s="398" t="s">
        <v>791</v>
      </c>
      <c r="G869" s="397">
        <f t="shared" si="77"/>
        <v>5561920</v>
      </c>
      <c r="H869" s="583" t="s">
        <v>25</v>
      </c>
      <c r="J869" s="137">
        <f t="shared" si="76"/>
        <v>5561920</v>
      </c>
    </row>
    <row r="870" spans="1:10" ht="24.75" customHeight="1">
      <c r="A870" s="1664" t="s">
        <v>178</v>
      </c>
      <c r="B870" s="1665"/>
      <c r="C870" s="301" t="s">
        <v>513</v>
      </c>
      <c r="D870" s="41">
        <v>43311210</v>
      </c>
      <c r="E870" s="41">
        <v>60067420</v>
      </c>
      <c r="F870" s="398" t="s">
        <v>791</v>
      </c>
      <c r="G870" s="397">
        <f t="shared" si="77"/>
        <v>16756210</v>
      </c>
      <c r="H870" s="395" t="s">
        <v>369</v>
      </c>
      <c r="J870" s="137">
        <f t="shared" si="76"/>
        <v>16756210</v>
      </c>
    </row>
    <row r="871" spans="1:10" ht="24.75" customHeight="1">
      <c r="A871" s="1666"/>
      <c r="B871" s="1667"/>
      <c r="C871" s="301" t="s">
        <v>511</v>
      </c>
      <c r="D871" s="41">
        <v>2504660</v>
      </c>
      <c r="E871" s="41">
        <v>2509580</v>
      </c>
      <c r="F871" s="398" t="s">
        <v>791</v>
      </c>
      <c r="G871" s="397">
        <f t="shared" si="77"/>
        <v>4920</v>
      </c>
      <c r="H871" s="395" t="s">
        <v>369</v>
      </c>
      <c r="J871" s="137">
        <f t="shared" si="76"/>
        <v>4920</v>
      </c>
    </row>
    <row r="872" spans="1:10" ht="24.75" customHeight="1">
      <c r="A872" s="1666"/>
      <c r="B872" s="1667"/>
      <c r="C872" s="301" t="s">
        <v>29</v>
      </c>
      <c r="D872" s="41">
        <v>2750120</v>
      </c>
      <c r="E872" s="41">
        <v>2648820</v>
      </c>
      <c r="F872" s="398" t="s">
        <v>790</v>
      </c>
      <c r="G872" s="397">
        <f t="shared" si="77"/>
        <v>-101300</v>
      </c>
      <c r="H872" s="395" t="s">
        <v>369</v>
      </c>
      <c r="J872" s="137">
        <f t="shared" si="76"/>
        <v>-101300</v>
      </c>
    </row>
    <row r="873" spans="1:10" ht="24.75" customHeight="1">
      <c r="A873" s="1666"/>
      <c r="B873" s="1667"/>
      <c r="C873" s="301" t="s">
        <v>45</v>
      </c>
      <c r="D873" s="41">
        <v>14134990</v>
      </c>
      <c r="E873" s="41">
        <v>12387930</v>
      </c>
      <c r="F873" s="398" t="s">
        <v>790</v>
      </c>
      <c r="G873" s="397">
        <f t="shared" si="77"/>
        <v>-1747060</v>
      </c>
      <c r="H873" s="395" t="s">
        <v>369</v>
      </c>
      <c r="J873" s="137">
        <f t="shared" si="76"/>
        <v>-1747060</v>
      </c>
    </row>
    <row r="874" spans="1:10" ht="24.75" customHeight="1">
      <c r="A874" s="1666"/>
      <c r="B874" s="1667"/>
      <c r="C874" s="301" t="s">
        <v>148</v>
      </c>
      <c r="D874" s="41">
        <v>3425000</v>
      </c>
      <c r="E874" s="41">
        <v>3460000</v>
      </c>
      <c r="F874" s="398" t="s">
        <v>791</v>
      </c>
      <c r="G874" s="397">
        <f t="shared" si="77"/>
        <v>35000</v>
      </c>
      <c r="H874" s="395" t="s">
        <v>299</v>
      </c>
      <c r="J874" s="137">
        <f t="shared" si="76"/>
        <v>35000</v>
      </c>
    </row>
    <row r="875" spans="1:10" ht="24.75" customHeight="1" thickBot="1">
      <c r="A875" s="1666"/>
      <c r="B875" s="1667"/>
      <c r="C875" s="399" t="s">
        <v>179</v>
      </c>
      <c r="D875" s="400">
        <f>SUM(D870:D874)</f>
        <v>66125980</v>
      </c>
      <c r="E875" s="400">
        <f>SUM(E870:E874)</f>
        <v>81073750</v>
      </c>
      <c r="F875" s="401" t="s">
        <v>791</v>
      </c>
      <c r="G875" s="397">
        <f t="shared" si="77"/>
        <v>14947770</v>
      </c>
      <c r="H875" s="403" t="s">
        <v>25</v>
      </c>
      <c r="J875" s="137">
        <f t="shared" si="76"/>
        <v>14947770</v>
      </c>
    </row>
    <row r="876" spans="1:10" ht="24.75" customHeight="1" thickBot="1">
      <c r="A876" s="1656" t="s">
        <v>416</v>
      </c>
      <c r="B876" s="1657"/>
      <c r="C876" s="1657"/>
      <c r="D876" s="405">
        <f>SUM(D852:D864)+D869+D875</f>
        <v>234579969</v>
      </c>
      <c r="E876" s="405">
        <f>SUM(E852:E864)+E869+E875</f>
        <v>259152647</v>
      </c>
      <c r="F876" s="406" t="s">
        <v>705</v>
      </c>
      <c r="G876" s="407">
        <f t="shared" si="77"/>
        <v>24572678</v>
      </c>
      <c r="H876" s="404"/>
      <c r="J876" s="137">
        <f t="shared" si="76"/>
        <v>24572678</v>
      </c>
    </row>
    <row r="879" spans="1:10" ht="42.75" customHeight="1">
      <c r="A879" s="1583" t="s">
        <v>308</v>
      </c>
      <c r="B879" s="1583"/>
      <c r="C879" s="1583"/>
      <c r="D879" s="1583"/>
      <c r="E879" s="1583"/>
      <c r="F879" s="1583"/>
      <c r="G879" s="1583"/>
      <c r="H879" s="1583"/>
    </row>
    <row r="880" spans="1:10" ht="20.25" thickBot="1">
      <c r="A880" s="35" t="s">
        <v>801</v>
      </c>
    </row>
    <row r="881" spans="1:10" ht="26.25" thickBot="1">
      <c r="A881" s="1670" t="s">
        <v>507</v>
      </c>
      <c r="B881" s="1671"/>
      <c r="C881" s="1672"/>
      <c r="D881" s="39" t="s">
        <v>802</v>
      </c>
      <c r="E881" s="39" t="s">
        <v>803</v>
      </c>
      <c r="F881" s="1673" t="s">
        <v>465</v>
      </c>
      <c r="G881" s="1674"/>
      <c r="H881" s="40" t="s">
        <v>510</v>
      </c>
    </row>
    <row r="882" spans="1:10" ht="23.25" customHeight="1">
      <c r="A882" s="1631" t="s">
        <v>39</v>
      </c>
      <c r="B882" s="1632"/>
      <c r="C882" s="1633"/>
      <c r="D882" s="668">
        <v>33616198</v>
      </c>
      <c r="E882" s="668">
        <v>33547590</v>
      </c>
      <c r="F882" s="669" t="s">
        <v>697</v>
      </c>
      <c r="G882" s="670">
        <f>J882</f>
        <v>-68608</v>
      </c>
      <c r="H882" s="671" t="s">
        <v>707</v>
      </c>
      <c r="J882" s="137">
        <f>SUM(E882-D882)</f>
        <v>-68608</v>
      </c>
    </row>
    <row r="883" spans="1:10" ht="23.25" customHeight="1">
      <c r="A883" s="1637" t="s">
        <v>41</v>
      </c>
      <c r="B883" s="1638"/>
      <c r="C883" s="1639"/>
      <c r="D883" s="672">
        <v>31206226</v>
      </c>
      <c r="E883" s="672">
        <v>31246756</v>
      </c>
      <c r="F883" s="673" t="s">
        <v>698</v>
      </c>
      <c r="G883" s="674">
        <f t="shared" ref="G883:G893" si="78">J883</f>
        <v>40530</v>
      </c>
      <c r="H883" s="675" t="s">
        <v>25</v>
      </c>
      <c r="J883" s="137">
        <f t="shared" ref="J883:J906" si="79">SUM(E883-D883)</f>
        <v>40530</v>
      </c>
    </row>
    <row r="884" spans="1:10" ht="23.25" customHeight="1">
      <c r="A884" s="1658" t="s">
        <v>32</v>
      </c>
      <c r="B884" s="1659"/>
      <c r="C884" s="1660"/>
      <c r="D884" s="41">
        <v>29393672</v>
      </c>
      <c r="E884" s="41">
        <v>29581722</v>
      </c>
      <c r="F884" s="398" t="s">
        <v>804</v>
      </c>
      <c r="G884" s="397">
        <f t="shared" si="78"/>
        <v>188050</v>
      </c>
      <c r="H884" s="395" t="s">
        <v>707</v>
      </c>
      <c r="J884" s="137">
        <f t="shared" si="79"/>
        <v>188050</v>
      </c>
    </row>
    <row r="885" spans="1:10" ht="23.25" customHeight="1">
      <c r="A885" s="1658" t="s">
        <v>516</v>
      </c>
      <c r="B885" s="1659"/>
      <c r="C885" s="1660"/>
      <c r="D885" s="41">
        <v>539500</v>
      </c>
      <c r="E885" s="41">
        <v>539500</v>
      </c>
      <c r="F885" s="398" t="s">
        <v>707</v>
      </c>
      <c r="G885" s="397">
        <f t="shared" si="78"/>
        <v>0</v>
      </c>
      <c r="H885" s="395" t="s">
        <v>25</v>
      </c>
      <c r="J885" s="137">
        <f t="shared" si="79"/>
        <v>0</v>
      </c>
    </row>
    <row r="886" spans="1:10" ht="23.25" customHeight="1">
      <c r="A886" s="1658" t="s">
        <v>37</v>
      </c>
      <c r="B886" s="1659"/>
      <c r="C886" s="1660"/>
      <c r="D886" s="41">
        <v>3010700</v>
      </c>
      <c r="E886" s="41">
        <v>3010700</v>
      </c>
      <c r="F886" s="398" t="s">
        <v>25</v>
      </c>
      <c r="G886" s="397">
        <f t="shared" si="78"/>
        <v>0</v>
      </c>
      <c r="H886" s="395" t="s">
        <v>25</v>
      </c>
      <c r="J886" s="137">
        <f t="shared" si="79"/>
        <v>0</v>
      </c>
    </row>
    <row r="887" spans="1:10" ht="23.25" customHeight="1">
      <c r="A887" s="1658" t="s">
        <v>33</v>
      </c>
      <c r="B887" s="1659"/>
      <c r="C887" s="1660"/>
      <c r="D887" s="41">
        <v>577500</v>
      </c>
      <c r="E887" s="41">
        <v>577500</v>
      </c>
      <c r="F887" s="398" t="s">
        <v>707</v>
      </c>
      <c r="G887" s="397">
        <f t="shared" si="78"/>
        <v>0</v>
      </c>
      <c r="H887" s="395" t="s">
        <v>25</v>
      </c>
      <c r="J887" s="137">
        <f t="shared" si="79"/>
        <v>0</v>
      </c>
    </row>
    <row r="888" spans="1:10" ht="23.25" customHeight="1">
      <c r="A888" s="1658" t="s">
        <v>36</v>
      </c>
      <c r="B888" s="1659"/>
      <c r="C888" s="1660"/>
      <c r="D888" s="41">
        <v>8983671</v>
      </c>
      <c r="E888" s="41">
        <v>9107931</v>
      </c>
      <c r="F888" s="398" t="s">
        <v>698</v>
      </c>
      <c r="G888" s="397">
        <f t="shared" si="78"/>
        <v>124260</v>
      </c>
      <c r="H888" s="395" t="s">
        <v>25</v>
      </c>
      <c r="J888" s="137">
        <f t="shared" si="79"/>
        <v>124260</v>
      </c>
    </row>
    <row r="889" spans="1:10" ht="23.25" customHeight="1">
      <c r="A889" s="1658" t="s">
        <v>42</v>
      </c>
      <c r="B889" s="1659"/>
      <c r="C889" s="1660"/>
      <c r="D889" s="41">
        <v>19966270</v>
      </c>
      <c r="E889" s="41">
        <v>19966270</v>
      </c>
      <c r="F889" s="398" t="s">
        <v>707</v>
      </c>
      <c r="G889" s="397">
        <f t="shared" si="78"/>
        <v>0</v>
      </c>
      <c r="H889" s="583" t="s">
        <v>25</v>
      </c>
      <c r="J889" s="137">
        <f t="shared" si="79"/>
        <v>0</v>
      </c>
    </row>
    <row r="890" spans="1:10" ht="23.25" customHeight="1">
      <c r="A890" s="1658" t="s">
        <v>158</v>
      </c>
      <c r="B890" s="1659"/>
      <c r="C890" s="1660"/>
      <c r="D890" s="41">
        <v>1207840</v>
      </c>
      <c r="E890" s="41">
        <v>1207840</v>
      </c>
      <c r="F890" s="398" t="s">
        <v>25</v>
      </c>
      <c r="G890" s="397">
        <f t="shared" si="78"/>
        <v>0</v>
      </c>
      <c r="H890" s="395" t="s">
        <v>25</v>
      </c>
      <c r="J890" s="137">
        <f t="shared" si="79"/>
        <v>0</v>
      </c>
    </row>
    <row r="891" spans="1:10" ht="23.25" customHeight="1">
      <c r="A891" s="1658" t="s">
        <v>30</v>
      </c>
      <c r="B891" s="1659"/>
      <c r="C891" s="1660"/>
      <c r="D891" s="41">
        <v>1746250</v>
      </c>
      <c r="E891" s="41">
        <v>1746250</v>
      </c>
      <c r="F891" s="398" t="s">
        <v>707</v>
      </c>
      <c r="G891" s="397">
        <f t="shared" si="78"/>
        <v>0</v>
      </c>
      <c r="H891" s="533" t="s">
        <v>25</v>
      </c>
      <c r="J891" s="137">
        <f t="shared" si="79"/>
        <v>0</v>
      </c>
    </row>
    <row r="892" spans="1:10" ht="23.25" customHeight="1">
      <c r="A892" s="1658" t="s">
        <v>339</v>
      </c>
      <c r="B892" s="1659"/>
      <c r="C892" s="1660"/>
      <c r="D892" s="41">
        <v>2480340</v>
      </c>
      <c r="E892" s="41">
        <v>2234750</v>
      </c>
      <c r="F892" s="398" t="s">
        <v>697</v>
      </c>
      <c r="G892" s="397">
        <f t="shared" si="78"/>
        <v>-245590</v>
      </c>
      <c r="H892" s="395" t="s">
        <v>707</v>
      </c>
      <c r="J892" s="137">
        <f t="shared" si="79"/>
        <v>-245590</v>
      </c>
    </row>
    <row r="893" spans="1:10" ht="23.25" customHeight="1">
      <c r="A893" s="1658" t="s">
        <v>553</v>
      </c>
      <c r="B893" s="1659"/>
      <c r="C893" s="1660"/>
      <c r="D893" s="41">
        <v>1394000</v>
      </c>
      <c r="E893" s="41">
        <v>1978000</v>
      </c>
      <c r="F893" s="398" t="s">
        <v>698</v>
      </c>
      <c r="G893" s="397">
        <f t="shared" si="78"/>
        <v>584000</v>
      </c>
      <c r="H893" s="395" t="s">
        <v>25</v>
      </c>
      <c r="J893" s="137">
        <f t="shared" si="79"/>
        <v>584000</v>
      </c>
    </row>
    <row r="894" spans="1:10" ht="23.25" customHeight="1">
      <c r="A894" s="1661" t="s">
        <v>355</v>
      </c>
      <c r="B894" s="1662"/>
      <c r="C894" s="1663"/>
      <c r="D894" s="41">
        <v>0</v>
      </c>
      <c r="E894" s="41">
        <v>0</v>
      </c>
      <c r="F894" s="398" t="s">
        <v>707</v>
      </c>
      <c r="G894" s="397">
        <f>E894-D894</f>
        <v>0</v>
      </c>
      <c r="H894" s="533" t="s">
        <v>25</v>
      </c>
      <c r="J894" s="137">
        <f t="shared" si="79"/>
        <v>0</v>
      </c>
    </row>
    <row r="895" spans="1:10" ht="23.25" customHeight="1">
      <c r="A895" s="1664" t="s">
        <v>185</v>
      </c>
      <c r="B895" s="1665"/>
      <c r="C895" s="301" t="s">
        <v>587</v>
      </c>
      <c r="D895" s="41">
        <v>16892970</v>
      </c>
      <c r="E895" s="41">
        <v>16643880</v>
      </c>
      <c r="F895" s="398" t="s">
        <v>805</v>
      </c>
      <c r="G895" s="397">
        <f t="shared" ref="G895:G906" si="80">J895</f>
        <v>-249090</v>
      </c>
      <c r="H895" s="395" t="s">
        <v>369</v>
      </c>
      <c r="J895" s="137">
        <f t="shared" si="79"/>
        <v>-249090</v>
      </c>
    </row>
    <row r="896" spans="1:10" ht="23.25" customHeight="1">
      <c r="A896" s="1666"/>
      <c r="B896" s="1667"/>
      <c r="C896" s="301" t="s">
        <v>572</v>
      </c>
      <c r="D896" s="41">
        <v>19118450</v>
      </c>
      <c r="E896" s="41">
        <v>18834400</v>
      </c>
      <c r="F896" s="398" t="s">
        <v>805</v>
      </c>
      <c r="G896" s="397">
        <f t="shared" si="80"/>
        <v>-284050</v>
      </c>
      <c r="H896" s="395" t="s">
        <v>369</v>
      </c>
      <c r="J896" s="137">
        <f t="shared" si="79"/>
        <v>-284050</v>
      </c>
    </row>
    <row r="897" spans="1:10" ht="23.25" customHeight="1">
      <c r="A897" s="1666"/>
      <c r="B897" s="1667"/>
      <c r="C897" s="301" t="s">
        <v>515</v>
      </c>
      <c r="D897" s="41">
        <v>2925710</v>
      </c>
      <c r="E897" s="41">
        <v>2882240</v>
      </c>
      <c r="F897" s="398" t="s">
        <v>805</v>
      </c>
      <c r="G897" s="397">
        <f t="shared" si="80"/>
        <v>-43470</v>
      </c>
      <c r="H897" s="395" t="s">
        <v>369</v>
      </c>
      <c r="J897" s="137">
        <f t="shared" si="79"/>
        <v>-43470</v>
      </c>
    </row>
    <row r="898" spans="1:10" ht="23.25" customHeight="1">
      <c r="A898" s="1666"/>
      <c r="B898" s="1667"/>
      <c r="C898" s="301" t="s">
        <v>514</v>
      </c>
      <c r="D898" s="42">
        <v>-426640</v>
      </c>
      <c r="E898" s="41">
        <v>-426640</v>
      </c>
      <c r="F898" s="398" t="s">
        <v>800</v>
      </c>
      <c r="G898" s="397">
        <f t="shared" si="80"/>
        <v>0</v>
      </c>
      <c r="H898" s="395" t="s">
        <v>369</v>
      </c>
      <c r="J898" s="137">
        <f t="shared" si="79"/>
        <v>0</v>
      </c>
    </row>
    <row r="899" spans="1:10" ht="23.25" customHeight="1">
      <c r="A899" s="1668"/>
      <c r="B899" s="1669"/>
      <c r="C899" s="301" t="s">
        <v>179</v>
      </c>
      <c r="D899" s="41">
        <f>SUM(D895:D897)+D898</f>
        <v>38510490</v>
      </c>
      <c r="E899" s="41">
        <f>SUM(E895:E897)+E898</f>
        <v>37933880</v>
      </c>
      <c r="F899" s="398" t="s">
        <v>805</v>
      </c>
      <c r="G899" s="397">
        <f t="shared" si="80"/>
        <v>-576610</v>
      </c>
      <c r="H899" s="583" t="s">
        <v>25</v>
      </c>
      <c r="J899" s="137">
        <f t="shared" si="79"/>
        <v>-576610</v>
      </c>
    </row>
    <row r="900" spans="1:10" ht="23.25" customHeight="1">
      <c r="A900" s="1664" t="s">
        <v>178</v>
      </c>
      <c r="B900" s="1665"/>
      <c r="C900" s="301" t="s">
        <v>513</v>
      </c>
      <c r="D900" s="41">
        <v>38791530</v>
      </c>
      <c r="E900" s="41">
        <v>37420520</v>
      </c>
      <c r="F900" s="398" t="s">
        <v>805</v>
      </c>
      <c r="G900" s="397">
        <f t="shared" si="80"/>
        <v>-1371010</v>
      </c>
      <c r="H900" s="395" t="s">
        <v>369</v>
      </c>
      <c r="J900" s="137">
        <f t="shared" si="79"/>
        <v>-1371010</v>
      </c>
    </row>
    <row r="901" spans="1:10" ht="23.25" customHeight="1">
      <c r="A901" s="1666"/>
      <c r="B901" s="1667"/>
      <c r="C901" s="301" t="s">
        <v>511</v>
      </c>
      <c r="D901" s="41">
        <v>2444720</v>
      </c>
      <c r="E901" s="41">
        <v>2345310</v>
      </c>
      <c r="F901" s="398" t="s">
        <v>805</v>
      </c>
      <c r="G901" s="397">
        <f t="shared" si="80"/>
        <v>-99410</v>
      </c>
      <c r="H901" s="395" t="s">
        <v>369</v>
      </c>
      <c r="J901" s="137">
        <f t="shared" si="79"/>
        <v>-99410</v>
      </c>
    </row>
    <row r="902" spans="1:10" ht="23.25" customHeight="1">
      <c r="A902" s="1666"/>
      <c r="B902" s="1667"/>
      <c r="C902" s="301" t="s">
        <v>29</v>
      </c>
      <c r="D902" s="41">
        <v>2636220</v>
      </c>
      <c r="E902" s="41">
        <v>2703680</v>
      </c>
      <c r="F902" s="398" t="s">
        <v>804</v>
      </c>
      <c r="G902" s="397">
        <f t="shared" si="80"/>
        <v>67460</v>
      </c>
      <c r="H902" s="395" t="s">
        <v>369</v>
      </c>
      <c r="J902" s="137">
        <f t="shared" si="79"/>
        <v>67460</v>
      </c>
    </row>
    <row r="903" spans="1:10" ht="23.25" customHeight="1">
      <c r="A903" s="1666"/>
      <c r="B903" s="1667"/>
      <c r="C903" s="301" t="s">
        <v>45</v>
      </c>
      <c r="D903" s="41">
        <v>15308090</v>
      </c>
      <c r="E903" s="41">
        <v>15814915</v>
      </c>
      <c r="F903" s="398" t="s">
        <v>804</v>
      </c>
      <c r="G903" s="397">
        <f t="shared" si="80"/>
        <v>506825</v>
      </c>
      <c r="H903" s="395" t="s">
        <v>369</v>
      </c>
      <c r="J903" s="137">
        <f t="shared" si="79"/>
        <v>506825</v>
      </c>
    </row>
    <row r="904" spans="1:10" ht="23.25" customHeight="1">
      <c r="A904" s="1666"/>
      <c r="B904" s="1667"/>
      <c r="C904" s="301" t="s">
        <v>148</v>
      </c>
      <c r="D904" s="41">
        <v>3450000</v>
      </c>
      <c r="E904" s="41">
        <v>3440000</v>
      </c>
      <c r="F904" s="398" t="s">
        <v>805</v>
      </c>
      <c r="G904" s="397">
        <f t="shared" si="80"/>
        <v>-10000</v>
      </c>
      <c r="H904" s="395" t="s">
        <v>299</v>
      </c>
      <c r="J904" s="137">
        <f t="shared" si="79"/>
        <v>-10000</v>
      </c>
    </row>
    <row r="905" spans="1:10" ht="23.25" customHeight="1" thickBot="1">
      <c r="A905" s="1666"/>
      <c r="B905" s="1667"/>
      <c r="C905" s="399" t="s">
        <v>179</v>
      </c>
      <c r="D905" s="400">
        <f>SUM(D900:D904)</f>
        <v>62630560</v>
      </c>
      <c r="E905" s="400">
        <f>SUM(E900:E904)</f>
        <v>61724425</v>
      </c>
      <c r="F905" s="401" t="s">
        <v>805</v>
      </c>
      <c r="G905" s="397">
        <f t="shared" si="80"/>
        <v>-906135</v>
      </c>
      <c r="H905" s="403" t="s">
        <v>25</v>
      </c>
      <c r="J905" s="137">
        <f t="shared" si="79"/>
        <v>-906135</v>
      </c>
    </row>
    <row r="906" spans="1:10" ht="23.25" customHeight="1" thickBot="1">
      <c r="A906" s="1656" t="s">
        <v>416</v>
      </c>
      <c r="B906" s="1657"/>
      <c r="C906" s="1657"/>
      <c r="D906" s="405">
        <f>SUM(D882:D894)+D899+D905</f>
        <v>235263217</v>
      </c>
      <c r="E906" s="405">
        <f>SUM(E882:E894)+E899+E905</f>
        <v>234403114</v>
      </c>
      <c r="F906" s="406" t="s">
        <v>805</v>
      </c>
      <c r="G906" s="407">
        <f t="shared" si="80"/>
        <v>-860103</v>
      </c>
      <c r="H906" s="404"/>
      <c r="J906" s="137">
        <f t="shared" si="79"/>
        <v>-860103</v>
      </c>
    </row>
    <row r="908" spans="1:10" ht="54.75" customHeight="1">
      <c r="A908" s="1583" t="s">
        <v>821</v>
      </c>
      <c r="B908" s="1583"/>
      <c r="C908" s="1583"/>
      <c r="D908" s="1583"/>
      <c r="E908" s="1583"/>
      <c r="F908" s="1583"/>
      <c r="G908" s="1583"/>
      <c r="H908" s="1583"/>
    </row>
    <row r="909" spans="1:10" ht="20.25" customHeight="1" thickBot="1">
      <c r="A909" s="35" t="s">
        <v>815</v>
      </c>
    </row>
    <row r="910" spans="1:10" ht="38.25" customHeight="1" thickBot="1">
      <c r="A910" s="1670" t="s">
        <v>507</v>
      </c>
      <c r="B910" s="1671"/>
      <c r="C910" s="1672"/>
      <c r="D910" s="39" t="s">
        <v>816</v>
      </c>
      <c r="E910" s="39" t="s">
        <v>817</v>
      </c>
      <c r="F910" s="1673" t="s">
        <v>465</v>
      </c>
      <c r="G910" s="1674"/>
      <c r="H910" s="40" t="s">
        <v>510</v>
      </c>
    </row>
    <row r="911" spans="1:10" ht="24.75" customHeight="1">
      <c r="A911" s="1631" t="s">
        <v>39</v>
      </c>
      <c r="B911" s="1632"/>
      <c r="C911" s="1633"/>
      <c r="D911" s="668">
        <v>33547590</v>
      </c>
      <c r="E911" s="668">
        <v>33518553</v>
      </c>
      <c r="F911" s="669" t="s">
        <v>697</v>
      </c>
      <c r="G911" s="670">
        <f>J911</f>
        <v>-29037</v>
      </c>
      <c r="H911" s="671" t="s">
        <v>707</v>
      </c>
      <c r="J911" s="137">
        <f>SUM(E911-D911)</f>
        <v>-29037</v>
      </c>
    </row>
    <row r="912" spans="1:10" ht="24.75" customHeight="1">
      <c r="A912" s="1637" t="s">
        <v>41</v>
      </c>
      <c r="B912" s="1638"/>
      <c r="C912" s="1639"/>
      <c r="D912" s="672">
        <v>31246756</v>
      </c>
      <c r="E912" s="672">
        <v>31246756</v>
      </c>
      <c r="F912" s="673" t="s">
        <v>818</v>
      </c>
      <c r="G912" s="674">
        <f t="shared" ref="G912:G922" si="81">J912</f>
        <v>0</v>
      </c>
      <c r="H912" s="675" t="s">
        <v>25</v>
      </c>
      <c r="J912" s="137">
        <f t="shared" ref="J912:J935" si="82">SUM(E912-D912)</f>
        <v>0</v>
      </c>
    </row>
    <row r="913" spans="1:10" ht="24.75" customHeight="1">
      <c r="A913" s="1658" t="s">
        <v>32</v>
      </c>
      <c r="B913" s="1659"/>
      <c r="C913" s="1660"/>
      <c r="D913" s="41">
        <v>29581722</v>
      </c>
      <c r="E913" s="41">
        <v>29712722</v>
      </c>
      <c r="F913" s="398" t="s">
        <v>804</v>
      </c>
      <c r="G913" s="397">
        <f t="shared" si="81"/>
        <v>131000</v>
      </c>
      <c r="H913" s="395" t="s">
        <v>707</v>
      </c>
      <c r="J913" s="137">
        <f t="shared" si="82"/>
        <v>131000</v>
      </c>
    </row>
    <row r="914" spans="1:10" ht="24.75" customHeight="1">
      <c r="A914" s="1658" t="s">
        <v>516</v>
      </c>
      <c r="B914" s="1659"/>
      <c r="C914" s="1660"/>
      <c r="D914" s="41">
        <v>539500</v>
      </c>
      <c r="E914" s="41">
        <v>539500</v>
      </c>
      <c r="F914" s="398" t="s">
        <v>707</v>
      </c>
      <c r="G914" s="397">
        <f t="shared" si="81"/>
        <v>0</v>
      </c>
      <c r="H914" s="395" t="s">
        <v>25</v>
      </c>
      <c r="J914" s="137">
        <f t="shared" si="82"/>
        <v>0</v>
      </c>
    </row>
    <row r="915" spans="1:10" ht="24.75" customHeight="1">
      <c r="A915" s="1658" t="s">
        <v>37</v>
      </c>
      <c r="B915" s="1659"/>
      <c r="C915" s="1660"/>
      <c r="D915" s="41">
        <v>3010700</v>
      </c>
      <c r="E915" s="41">
        <v>3010700</v>
      </c>
      <c r="F915" s="398" t="s">
        <v>25</v>
      </c>
      <c r="G915" s="397">
        <f t="shared" si="81"/>
        <v>0</v>
      </c>
      <c r="H915" s="395" t="s">
        <v>25</v>
      </c>
      <c r="J915" s="137">
        <f t="shared" si="82"/>
        <v>0</v>
      </c>
    </row>
    <row r="916" spans="1:10" ht="24.75" customHeight="1">
      <c r="A916" s="1658" t="s">
        <v>33</v>
      </c>
      <c r="B916" s="1659"/>
      <c r="C916" s="1660"/>
      <c r="D916" s="41">
        <v>577500</v>
      </c>
      <c r="E916" s="41">
        <v>577500</v>
      </c>
      <c r="F916" s="398" t="s">
        <v>707</v>
      </c>
      <c r="G916" s="397">
        <f t="shared" si="81"/>
        <v>0</v>
      </c>
      <c r="H916" s="395" t="s">
        <v>25</v>
      </c>
      <c r="J916" s="137">
        <f t="shared" si="82"/>
        <v>0</v>
      </c>
    </row>
    <row r="917" spans="1:10" ht="24.75" customHeight="1">
      <c r="A917" s="1658" t="s">
        <v>36</v>
      </c>
      <c r="B917" s="1659"/>
      <c r="C917" s="1660"/>
      <c r="D917" s="41">
        <v>9107931</v>
      </c>
      <c r="E917" s="41">
        <v>9100881</v>
      </c>
      <c r="F917" s="398" t="s">
        <v>819</v>
      </c>
      <c r="G917" s="397">
        <f t="shared" si="81"/>
        <v>-7050</v>
      </c>
      <c r="H917" s="395" t="s">
        <v>25</v>
      </c>
      <c r="J917" s="137">
        <f t="shared" si="82"/>
        <v>-7050</v>
      </c>
    </row>
    <row r="918" spans="1:10" ht="24.75" customHeight="1">
      <c r="A918" s="1658" t="s">
        <v>42</v>
      </c>
      <c r="B918" s="1659"/>
      <c r="C918" s="1660"/>
      <c r="D918" s="41">
        <v>19966270</v>
      </c>
      <c r="E918" s="41">
        <v>19966270</v>
      </c>
      <c r="F918" s="398" t="s">
        <v>707</v>
      </c>
      <c r="G918" s="397">
        <f t="shared" si="81"/>
        <v>0</v>
      </c>
      <c r="H918" s="583" t="s">
        <v>25</v>
      </c>
      <c r="J918" s="137">
        <f t="shared" si="82"/>
        <v>0</v>
      </c>
    </row>
    <row r="919" spans="1:10" ht="24.75" customHeight="1">
      <c r="A919" s="1658" t="s">
        <v>158</v>
      </c>
      <c r="B919" s="1659"/>
      <c r="C919" s="1660"/>
      <c r="D919" s="41">
        <v>1207840</v>
      </c>
      <c r="E919" s="41">
        <v>1207840</v>
      </c>
      <c r="F919" s="398" t="s">
        <v>25</v>
      </c>
      <c r="G919" s="397">
        <f t="shared" si="81"/>
        <v>0</v>
      </c>
      <c r="H919" s="395" t="s">
        <v>25</v>
      </c>
      <c r="J919" s="137">
        <f t="shared" si="82"/>
        <v>0</v>
      </c>
    </row>
    <row r="920" spans="1:10" ht="24.75" customHeight="1">
      <c r="A920" s="1658" t="s">
        <v>30</v>
      </c>
      <c r="B920" s="1659"/>
      <c r="C920" s="1660"/>
      <c r="D920" s="41">
        <v>1746250</v>
      </c>
      <c r="E920" s="41">
        <v>1746250</v>
      </c>
      <c r="F920" s="398" t="s">
        <v>707</v>
      </c>
      <c r="G920" s="397">
        <f t="shared" si="81"/>
        <v>0</v>
      </c>
      <c r="H920" s="533" t="s">
        <v>25</v>
      </c>
      <c r="J920" s="137">
        <f t="shared" si="82"/>
        <v>0</v>
      </c>
    </row>
    <row r="921" spans="1:10" ht="24.75" customHeight="1">
      <c r="A921" s="1658" t="s">
        <v>339</v>
      </c>
      <c r="B921" s="1659"/>
      <c r="C921" s="1660"/>
      <c r="D921" s="41">
        <v>2234750</v>
      </c>
      <c r="E921" s="41">
        <v>2440480</v>
      </c>
      <c r="F921" s="398" t="s">
        <v>820</v>
      </c>
      <c r="G921" s="397">
        <f t="shared" si="81"/>
        <v>205730</v>
      </c>
      <c r="H921" s="395" t="s">
        <v>707</v>
      </c>
      <c r="J921" s="137">
        <f t="shared" si="82"/>
        <v>205730</v>
      </c>
    </row>
    <row r="922" spans="1:10" ht="24.75" customHeight="1">
      <c r="A922" s="1658" t="s">
        <v>553</v>
      </c>
      <c r="B922" s="1659"/>
      <c r="C922" s="1660"/>
      <c r="D922" s="41">
        <v>1978000</v>
      </c>
      <c r="E922" s="41">
        <v>1761000</v>
      </c>
      <c r="F922" s="398" t="s">
        <v>819</v>
      </c>
      <c r="G922" s="397">
        <f t="shared" si="81"/>
        <v>-217000</v>
      </c>
      <c r="H922" s="395" t="s">
        <v>25</v>
      </c>
      <c r="J922" s="137">
        <f t="shared" si="82"/>
        <v>-217000</v>
      </c>
    </row>
    <row r="923" spans="1:10" ht="24.75" customHeight="1">
      <c r="A923" s="1661" t="s">
        <v>355</v>
      </c>
      <c r="B923" s="1662"/>
      <c r="C923" s="1663"/>
      <c r="D923" s="41">
        <v>0</v>
      </c>
      <c r="E923" s="41">
        <v>0</v>
      </c>
      <c r="F923" s="398" t="s">
        <v>707</v>
      </c>
      <c r="G923" s="397">
        <f>E923-D923</f>
        <v>0</v>
      </c>
      <c r="H923" s="533" t="s">
        <v>25</v>
      </c>
      <c r="J923" s="137">
        <f t="shared" si="82"/>
        <v>0</v>
      </c>
    </row>
    <row r="924" spans="1:10" ht="24.75" customHeight="1">
      <c r="A924" s="1664" t="s">
        <v>185</v>
      </c>
      <c r="B924" s="1665"/>
      <c r="C924" s="301" t="s">
        <v>587</v>
      </c>
      <c r="D924" s="41">
        <v>16643880</v>
      </c>
      <c r="E924" s="41">
        <v>16898670</v>
      </c>
      <c r="F924" s="398" t="s">
        <v>820</v>
      </c>
      <c r="G924" s="397">
        <f t="shared" ref="G924:G935" si="83">J924</f>
        <v>254790</v>
      </c>
      <c r="H924" s="395" t="s">
        <v>369</v>
      </c>
      <c r="J924" s="137">
        <f t="shared" si="82"/>
        <v>254790</v>
      </c>
    </row>
    <row r="925" spans="1:10" ht="24.75" customHeight="1">
      <c r="A925" s="1666"/>
      <c r="B925" s="1667"/>
      <c r="C925" s="301" t="s">
        <v>572</v>
      </c>
      <c r="D925" s="41">
        <v>18834400</v>
      </c>
      <c r="E925" s="41">
        <v>19124950</v>
      </c>
      <c r="F925" s="398" t="s">
        <v>820</v>
      </c>
      <c r="G925" s="397">
        <f t="shared" si="83"/>
        <v>290550</v>
      </c>
      <c r="H925" s="395" t="s">
        <v>369</v>
      </c>
      <c r="J925" s="137">
        <f t="shared" si="82"/>
        <v>290550</v>
      </c>
    </row>
    <row r="926" spans="1:10" ht="24.75" customHeight="1">
      <c r="A926" s="1666"/>
      <c r="B926" s="1667"/>
      <c r="C926" s="301" t="s">
        <v>515</v>
      </c>
      <c r="D926" s="41">
        <v>2882240</v>
      </c>
      <c r="E926" s="41">
        <v>2926700</v>
      </c>
      <c r="F926" s="398" t="s">
        <v>820</v>
      </c>
      <c r="G926" s="397">
        <f t="shared" si="83"/>
        <v>44460</v>
      </c>
      <c r="H926" s="395" t="s">
        <v>369</v>
      </c>
      <c r="J926" s="137">
        <f t="shared" si="82"/>
        <v>44460</v>
      </c>
    </row>
    <row r="927" spans="1:10" ht="24.75" customHeight="1">
      <c r="A927" s="1666"/>
      <c r="B927" s="1667"/>
      <c r="C927" s="301" t="s">
        <v>514</v>
      </c>
      <c r="D927" s="42">
        <v>-426640</v>
      </c>
      <c r="E927" s="41">
        <v>-426640</v>
      </c>
      <c r="F927" s="398" t="s">
        <v>800</v>
      </c>
      <c r="G927" s="397">
        <f t="shared" si="83"/>
        <v>0</v>
      </c>
      <c r="H927" s="395" t="s">
        <v>369</v>
      </c>
      <c r="J927" s="137">
        <f t="shared" si="82"/>
        <v>0</v>
      </c>
    </row>
    <row r="928" spans="1:10" ht="24.75" customHeight="1">
      <c r="A928" s="1668"/>
      <c r="B928" s="1669"/>
      <c r="C928" s="301" t="s">
        <v>179</v>
      </c>
      <c r="D928" s="41">
        <f>SUM(D924:D926)+D927</f>
        <v>37933880</v>
      </c>
      <c r="E928" s="41">
        <f>SUM(E924:E926)+E927</f>
        <v>38523680</v>
      </c>
      <c r="F928" s="398" t="s">
        <v>820</v>
      </c>
      <c r="G928" s="397">
        <f t="shared" si="83"/>
        <v>589800</v>
      </c>
      <c r="H928" s="583" t="s">
        <v>25</v>
      </c>
      <c r="J928" s="137">
        <f t="shared" si="82"/>
        <v>589800</v>
      </c>
    </row>
    <row r="929" spans="1:10" ht="24.75" customHeight="1">
      <c r="A929" s="1664" t="s">
        <v>178</v>
      </c>
      <c r="B929" s="1665"/>
      <c r="C929" s="301" t="s">
        <v>513</v>
      </c>
      <c r="D929" s="41">
        <v>37420520</v>
      </c>
      <c r="E929" s="41">
        <v>40830220</v>
      </c>
      <c r="F929" s="398" t="s">
        <v>820</v>
      </c>
      <c r="G929" s="397">
        <f t="shared" si="83"/>
        <v>3409700</v>
      </c>
      <c r="H929" s="395" t="s">
        <v>369</v>
      </c>
      <c r="J929" s="137">
        <f t="shared" si="82"/>
        <v>3409700</v>
      </c>
    </row>
    <row r="930" spans="1:10" ht="24.75" customHeight="1">
      <c r="A930" s="1666"/>
      <c r="B930" s="1667"/>
      <c r="C930" s="301" t="s">
        <v>511</v>
      </c>
      <c r="D930" s="41">
        <v>2345310</v>
      </c>
      <c r="E930" s="41">
        <v>2289180</v>
      </c>
      <c r="F930" s="398" t="s">
        <v>697</v>
      </c>
      <c r="G930" s="397">
        <f t="shared" si="83"/>
        <v>-56130</v>
      </c>
      <c r="H930" s="395" t="s">
        <v>369</v>
      </c>
      <c r="J930" s="137">
        <f t="shared" si="82"/>
        <v>-56130</v>
      </c>
    </row>
    <row r="931" spans="1:10" ht="24.75" customHeight="1">
      <c r="A931" s="1666"/>
      <c r="B931" s="1667"/>
      <c r="C931" s="301" t="s">
        <v>29</v>
      </c>
      <c r="D931" s="41">
        <v>2703680</v>
      </c>
      <c r="E931" s="41">
        <v>2565480</v>
      </c>
      <c r="F931" s="398" t="s">
        <v>819</v>
      </c>
      <c r="G931" s="397">
        <f t="shared" si="83"/>
        <v>-138200</v>
      </c>
      <c r="H931" s="395" t="s">
        <v>369</v>
      </c>
      <c r="J931" s="137">
        <f t="shared" si="82"/>
        <v>-138200</v>
      </c>
    </row>
    <row r="932" spans="1:10" ht="24.75" customHeight="1">
      <c r="A932" s="1666"/>
      <c r="B932" s="1667"/>
      <c r="C932" s="301" t="s">
        <v>45</v>
      </c>
      <c r="D932" s="41">
        <v>15814915</v>
      </c>
      <c r="E932" s="41">
        <v>14740733</v>
      </c>
      <c r="F932" s="398" t="s">
        <v>819</v>
      </c>
      <c r="G932" s="397">
        <f t="shared" si="83"/>
        <v>-1074182</v>
      </c>
      <c r="H932" s="395" t="s">
        <v>369</v>
      </c>
      <c r="J932" s="137">
        <f t="shared" si="82"/>
        <v>-1074182</v>
      </c>
    </row>
    <row r="933" spans="1:10" ht="24.75" customHeight="1">
      <c r="A933" s="1666"/>
      <c r="B933" s="1667"/>
      <c r="C933" s="301" t="s">
        <v>148</v>
      </c>
      <c r="D933" s="41">
        <v>3440000</v>
      </c>
      <c r="E933" s="41">
        <v>3447500</v>
      </c>
      <c r="F933" s="398" t="s">
        <v>820</v>
      </c>
      <c r="G933" s="397">
        <f t="shared" si="83"/>
        <v>7500</v>
      </c>
      <c r="H933" s="395" t="s">
        <v>299</v>
      </c>
      <c r="J933" s="137">
        <f t="shared" si="82"/>
        <v>7500</v>
      </c>
    </row>
    <row r="934" spans="1:10" ht="24.75" customHeight="1" thickBot="1">
      <c r="A934" s="1666"/>
      <c r="B934" s="1667"/>
      <c r="C934" s="399" t="s">
        <v>179</v>
      </c>
      <c r="D934" s="400">
        <f>SUM(D929:D933)</f>
        <v>61724425</v>
      </c>
      <c r="E934" s="400">
        <f>SUM(E929:E933)</f>
        <v>63873113</v>
      </c>
      <c r="F934" s="401" t="s">
        <v>820</v>
      </c>
      <c r="G934" s="397">
        <f t="shared" si="83"/>
        <v>2148688</v>
      </c>
      <c r="H934" s="403" t="s">
        <v>25</v>
      </c>
      <c r="J934" s="137">
        <f t="shared" si="82"/>
        <v>2148688</v>
      </c>
    </row>
    <row r="935" spans="1:10" ht="24.75" customHeight="1" thickBot="1">
      <c r="A935" s="1656" t="s">
        <v>416</v>
      </c>
      <c r="B935" s="1657"/>
      <c r="C935" s="1657"/>
      <c r="D935" s="405">
        <f>SUM(D911:D923)+D928+D934</f>
        <v>234403114</v>
      </c>
      <c r="E935" s="405">
        <f>SUM(E911:E923)+E928+E934</f>
        <v>237225245</v>
      </c>
      <c r="F935" s="406" t="s">
        <v>820</v>
      </c>
      <c r="G935" s="407">
        <f t="shared" si="83"/>
        <v>2822131</v>
      </c>
      <c r="H935" s="404"/>
      <c r="J935" s="137">
        <f t="shared" si="82"/>
        <v>2822131</v>
      </c>
    </row>
    <row r="939" spans="1:10" ht="52.5" customHeight="1">
      <c r="A939" s="1583" t="s">
        <v>821</v>
      </c>
      <c r="B939" s="1583"/>
      <c r="C939" s="1583"/>
      <c r="D939" s="1583"/>
      <c r="E939" s="1583"/>
      <c r="F939" s="1583"/>
      <c r="G939" s="1583"/>
      <c r="H939" s="1583"/>
    </row>
    <row r="940" spans="1:10" ht="26.25" customHeight="1" thickBot="1">
      <c r="A940" s="35" t="s">
        <v>822</v>
      </c>
    </row>
    <row r="941" spans="1:10" ht="26.25" customHeight="1" thickBot="1">
      <c r="A941" s="1670" t="s">
        <v>507</v>
      </c>
      <c r="B941" s="1671"/>
      <c r="C941" s="1672"/>
      <c r="D941" s="39" t="s">
        <v>823</v>
      </c>
      <c r="E941" s="39" t="s">
        <v>824</v>
      </c>
      <c r="F941" s="1673" t="s">
        <v>465</v>
      </c>
      <c r="G941" s="1674"/>
      <c r="H941" s="40" t="s">
        <v>510</v>
      </c>
    </row>
    <row r="942" spans="1:10" ht="26.25" customHeight="1">
      <c r="A942" s="1631" t="s">
        <v>39</v>
      </c>
      <c r="B942" s="1632"/>
      <c r="C942" s="1633"/>
      <c r="D942" s="668">
        <v>33518553</v>
      </c>
      <c r="E942" s="668">
        <v>33552790</v>
      </c>
      <c r="F942" s="669" t="s">
        <v>825</v>
      </c>
      <c r="G942" s="670">
        <f>J942</f>
        <v>34237</v>
      </c>
      <c r="H942" s="671" t="s">
        <v>707</v>
      </c>
      <c r="J942" s="137">
        <f>SUM(E942-D942)</f>
        <v>34237</v>
      </c>
    </row>
    <row r="943" spans="1:10" ht="26.25" customHeight="1">
      <c r="A943" s="1637" t="s">
        <v>41</v>
      </c>
      <c r="B943" s="1638"/>
      <c r="C943" s="1639"/>
      <c r="D943" s="672">
        <v>31246756</v>
      </c>
      <c r="E943" s="672">
        <v>31246648</v>
      </c>
      <c r="F943" s="673" t="s">
        <v>826</v>
      </c>
      <c r="G943" s="674">
        <f t="shared" ref="G943:G953" si="84">J943</f>
        <v>-108</v>
      </c>
      <c r="H943" s="675" t="s">
        <v>25</v>
      </c>
      <c r="J943" s="137">
        <f t="shared" ref="J943:J966" si="85">SUM(E943-D943)</f>
        <v>-108</v>
      </c>
    </row>
    <row r="944" spans="1:10" ht="26.25" customHeight="1">
      <c r="A944" s="1658" t="s">
        <v>32</v>
      </c>
      <c r="B944" s="1659"/>
      <c r="C944" s="1660"/>
      <c r="D944" s="41">
        <v>29712722</v>
      </c>
      <c r="E944" s="41">
        <v>29462431</v>
      </c>
      <c r="F944" s="398" t="s">
        <v>826</v>
      </c>
      <c r="G944" s="397">
        <f t="shared" si="84"/>
        <v>-250291</v>
      </c>
      <c r="H944" s="395" t="s">
        <v>707</v>
      </c>
      <c r="J944" s="137">
        <f t="shared" si="85"/>
        <v>-250291</v>
      </c>
    </row>
    <row r="945" spans="1:10" ht="26.25" customHeight="1">
      <c r="A945" s="1658" t="s">
        <v>516</v>
      </c>
      <c r="B945" s="1659"/>
      <c r="C945" s="1660"/>
      <c r="D945" s="41">
        <v>539500</v>
      </c>
      <c r="E945" s="41">
        <v>539500</v>
      </c>
      <c r="F945" s="398" t="s">
        <v>707</v>
      </c>
      <c r="G945" s="397">
        <f t="shared" si="84"/>
        <v>0</v>
      </c>
      <c r="H945" s="395" t="s">
        <v>25</v>
      </c>
      <c r="J945" s="137">
        <f t="shared" si="85"/>
        <v>0</v>
      </c>
    </row>
    <row r="946" spans="1:10" ht="26.25" customHeight="1">
      <c r="A946" s="1658" t="s">
        <v>37</v>
      </c>
      <c r="B946" s="1659"/>
      <c r="C946" s="1660"/>
      <c r="D946" s="41">
        <v>3010700</v>
      </c>
      <c r="E946" s="41">
        <v>3010700</v>
      </c>
      <c r="F946" s="398" t="s">
        <v>25</v>
      </c>
      <c r="G946" s="397">
        <f t="shared" si="84"/>
        <v>0</v>
      </c>
      <c r="H946" s="395" t="s">
        <v>25</v>
      </c>
      <c r="J946" s="137">
        <f t="shared" si="85"/>
        <v>0</v>
      </c>
    </row>
    <row r="947" spans="1:10" ht="26.25" customHeight="1">
      <c r="A947" s="1658" t="s">
        <v>33</v>
      </c>
      <c r="B947" s="1659"/>
      <c r="C947" s="1660"/>
      <c r="D947" s="41">
        <v>577500</v>
      </c>
      <c r="E947" s="41">
        <v>577500</v>
      </c>
      <c r="F947" s="398" t="s">
        <v>707</v>
      </c>
      <c r="G947" s="397">
        <f t="shared" si="84"/>
        <v>0</v>
      </c>
      <c r="H947" s="395" t="s">
        <v>25</v>
      </c>
      <c r="J947" s="137">
        <f t="shared" si="85"/>
        <v>0</v>
      </c>
    </row>
    <row r="948" spans="1:10" ht="26.25" customHeight="1">
      <c r="A948" s="1658" t="s">
        <v>36</v>
      </c>
      <c r="B948" s="1659"/>
      <c r="C948" s="1660"/>
      <c r="D948" s="41">
        <v>9100881</v>
      </c>
      <c r="E948" s="41">
        <v>9183351</v>
      </c>
      <c r="F948" s="398" t="s">
        <v>825</v>
      </c>
      <c r="G948" s="397">
        <f t="shared" si="84"/>
        <v>82470</v>
      </c>
      <c r="H948" s="395" t="s">
        <v>25</v>
      </c>
      <c r="J948" s="137">
        <f t="shared" si="85"/>
        <v>82470</v>
      </c>
    </row>
    <row r="949" spans="1:10" ht="26.25" customHeight="1">
      <c r="A949" s="1658" t="s">
        <v>42</v>
      </c>
      <c r="B949" s="1659"/>
      <c r="C949" s="1660"/>
      <c r="D949" s="41">
        <v>19966270</v>
      </c>
      <c r="E949" s="41">
        <v>19966270</v>
      </c>
      <c r="F949" s="398" t="s">
        <v>707</v>
      </c>
      <c r="G949" s="397">
        <f t="shared" si="84"/>
        <v>0</v>
      </c>
      <c r="H949" s="583" t="s">
        <v>25</v>
      </c>
      <c r="J949" s="137">
        <f t="shared" si="85"/>
        <v>0</v>
      </c>
    </row>
    <row r="950" spans="1:10" ht="26.25" customHeight="1">
      <c r="A950" s="1658" t="s">
        <v>158</v>
      </c>
      <c r="B950" s="1659"/>
      <c r="C950" s="1660"/>
      <c r="D950" s="41">
        <v>1207840</v>
      </c>
      <c r="E950" s="41">
        <v>1207840</v>
      </c>
      <c r="F950" s="398" t="s">
        <v>25</v>
      </c>
      <c r="G950" s="397">
        <f t="shared" si="84"/>
        <v>0</v>
      </c>
      <c r="H950" s="395" t="s">
        <v>25</v>
      </c>
      <c r="J950" s="137">
        <f t="shared" si="85"/>
        <v>0</v>
      </c>
    </row>
    <row r="951" spans="1:10" ht="26.25" customHeight="1">
      <c r="A951" s="1658" t="s">
        <v>30</v>
      </c>
      <c r="B951" s="1659"/>
      <c r="C951" s="1660"/>
      <c r="D951" s="41">
        <v>1746250</v>
      </c>
      <c r="E951" s="41">
        <v>1746250</v>
      </c>
      <c r="F951" s="398" t="s">
        <v>707</v>
      </c>
      <c r="G951" s="397">
        <f t="shared" si="84"/>
        <v>0</v>
      </c>
      <c r="H951" s="533" t="s">
        <v>25</v>
      </c>
      <c r="J951" s="137">
        <f t="shared" si="85"/>
        <v>0</v>
      </c>
    </row>
    <row r="952" spans="1:10" ht="26.25" customHeight="1">
      <c r="A952" s="1658" t="s">
        <v>339</v>
      </c>
      <c r="B952" s="1659"/>
      <c r="C952" s="1660"/>
      <c r="D952" s="41">
        <v>2440480</v>
      </c>
      <c r="E952" s="41">
        <v>2249180</v>
      </c>
      <c r="F952" s="398" t="s">
        <v>826</v>
      </c>
      <c r="G952" s="397">
        <f t="shared" si="84"/>
        <v>-191300</v>
      </c>
      <c r="H952" s="395" t="s">
        <v>707</v>
      </c>
      <c r="J952" s="137">
        <f t="shared" si="85"/>
        <v>-191300</v>
      </c>
    </row>
    <row r="953" spans="1:10" ht="26.25" customHeight="1">
      <c r="A953" s="1658" t="s">
        <v>553</v>
      </c>
      <c r="B953" s="1659"/>
      <c r="C953" s="1660"/>
      <c r="D953" s="41">
        <v>1761000</v>
      </c>
      <c r="E953" s="41">
        <v>1847000</v>
      </c>
      <c r="F953" s="398" t="s">
        <v>825</v>
      </c>
      <c r="G953" s="397">
        <f t="shared" si="84"/>
        <v>86000</v>
      </c>
      <c r="H953" s="395" t="s">
        <v>25</v>
      </c>
      <c r="J953" s="137">
        <f t="shared" si="85"/>
        <v>86000</v>
      </c>
    </row>
    <row r="954" spans="1:10" ht="26.25" customHeight="1">
      <c r="A954" s="1661" t="s">
        <v>355</v>
      </c>
      <c r="B954" s="1662"/>
      <c r="C954" s="1663"/>
      <c r="D954" s="41">
        <v>0</v>
      </c>
      <c r="E954" s="41">
        <v>0</v>
      </c>
      <c r="F954" s="398" t="s">
        <v>707</v>
      </c>
      <c r="G954" s="397">
        <f>E954-D954</f>
        <v>0</v>
      </c>
      <c r="H954" s="533" t="s">
        <v>25</v>
      </c>
      <c r="J954" s="137">
        <f t="shared" si="85"/>
        <v>0</v>
      </c>
    </row>
    <row r="955" spans="1:10" ht="26.25" customHeight="1">
      <c r="A955" s="1664" t="s">
        <v>185</v>
      </c>
      <c r="B955" s="1665"/>
      <c r="C955" s="301" t="s">
        <v>587</v>
      </c>
      <c r="D955" s="41">
        <v>16898670</v>
      </c>
      <c r="E955" s="41">
        <v>16255140</v>
      </c>
      <c r="F955" s="398" t="s">
        <v>826</v>
      </c>
      <c r="G955" s="397">
        <f t="shared" ref="G955:G966" si="86">J955</f>
        <v>-643530</v>
      </c>
      <c r="H955" s="395" t="s">
        <v>369</v>
      </c>
      <c r="J955" s="137">
        <f t="shared" si="85"/>
        <v>-643530</v>
      </c>
    </row>
    <row r="956" spans="1:10" ht="26.25" customHeight="1">
      <c r="A956" s="1666"/>
      <c r="B956" s="1667"/>
      <c r="C956" s="301" t="s">
        <v>572</v>
      </c>
      <c r="D956" s="41">
        <v>19124950</v>
      </c>
      <c r="E956" s="41">
        <v>21220500</v>
      </c>
      <c r="F956" s="398" t="s">
        <v>698</v>
      </c>
      <c r="G956" s="397">
        <f t="shared" si="86"/>
        <v>2095550</v>
      </c>
      <c r="H956" s="395" t="s">
        <v>369</v>
      </c>
      <c r="J956" s="137">
        <f t="shared" si="85"/>
        <v>2095550</v>
      </c>
    </row>
    <row r="957" spans="1:10" ht="26.25" customHeight="1">
      <c r="A957" s="1666"/>
      <c r="B957" s="1667"/>
      <c r="C957" s="301" t="s">
        <v>515</v>
      </c>
      <c r="D957" s="41">
        <v>2926700</v>
      </c>
      <c r="E957" s="41">
        <v>2814400</v>
      </c>
      <c r="F957" s="398" t="s">
        <v>826</v>
      </c>
      <c r="G957" s="397">
        <f t="shared" si="86"/>
        <v>-112300</v>
      </c>
      <c r="H957" s="395" t="s">
        <v>369</v>
      </c>
      <c r="J957" s="137">
        <f t="shared" si="85"/>
        <v>-112300</v>
      </c>
    </row>
    <row r="958" spans="1:10" ht="26.25" customHeight="1">
      <c r="A958" s="1666"/>
      <c r="B958" s="1667"/>
      <c r="C958" s="301" t="s">
        <v>514</v>
      </c>
      <c r="D958" s="42">
        <v>-426640</v>
      </c>
      <c r="E958" s="41">
        <v>-674670</v>
      </c>
      <c r="F958" s="398" t="s">
        <v>826</v>
      </c>
      <c r="G958" s="397">
        <f t="shared" si="86"/>
        <v>-248030</v>
      </c>
      <c r="H958" s="395" t="s">
        <v>369</v>
      </c>
      <c r="J958" s="137">
        <f t="shared" si="85"/>
        <v>-248030</v>
      </c>
    </row>
    <row r="959" spans="1:10" ht="26.25" customHeight="1">
      <c r="A959" s="1668"/>
      <c r="B959" s="1669"/>
      <c r="C959" s="301" t="s">
        <v>179</v>
      </c>
      <c r="D959" s="41">
        <f>SUM(D955:D957)+D958</f>
        <v>38523680</v>
      </c>
      <c r="E959" s="41">
        <f>SUM(E955:E957)+E958</f>
        <v>39615370</v>
      </c>
      <c r="F959" s="398" t="s">
        <v>698</v>
      </c>
      <c r="G959" s="397">
        <f t="shared" si="86"/>
        <v>1091690</v>
      </c>
      <c r="H959" s="583" t="s">
        <v>25</v>
      </c>
      <c r="J959" s="137">
        <f t="shared" si="85"/>
        <v>1091690</v>
      </c>
    </row>
    <row r="960" spans="1:10" ht="26.25" customHeight="1">
      <c r="A960" s="1664" t="s">
        <v>178</v>
      </c>
      <c r="B960" s="1665"/>
      <c r="C960" s="301" t="s">
        <v>513</v>
      </c>
      <c r="D960" s="41">
        <v>40830220</v>
      </c>
      <c r="E960" s="41">
        <v>40830220</v>
      </c>
      <c r="F960" s="398" t="s">
        <v>827</v>
      </c>
      <c r="G960" s="397">
        <f t="shared" si="86"/>
        <v>0</v>
      </c>
      <c r="H960" s="395" t="s">
        <v>369</v>
      </c>
      <c r="J960" s="137">
        <f t="shared" si="85"/>
        <v>0</v>
      </c>
    </row>
    <row r="961" spans="1:15" ht="26.25" customHeight="1">
      <c r="A961" s="1666"/>
      <c r="B961" s="1667"/>
      <c r="C961" s="301" t="s">
        <v>511</v>
      </c>
      <c r="D961" s="41">
        <v>2289180</v>
      </c>
      <c r="E961" s="41">
        <v>2489620</v>
      </c>
      <c r="F961" s="398" t="s">
        <v>825</v>
      </c>
      <c r="G961" s="397">
        <f t="shared" si="86"/>
        <v>200440</v>
      </c>
      <c r="H961" s="395" t="s">
        <v>369</v>
      </c>
      <c r="J961" s="137">
        <f t="shared" si="85"/>
        <v>200440</v>
      </c>
    </row>
    <row r="962" spans="1:15" ht="26.25" customHeight="1">
      <c r="A962" s="1666"/>
      <c r="B962" s="1667"/>
      <c r="C962" s="301" t="s">
        <v>29</v>
      </c>
      <c r="D962" s="41">
        <v>2565480</v>
      </c>
      <c r="E962" s="41">
        <v>2617360</v>
      </c>
      <c r="F962" s="398" t="s">
        <v>825</v>
      </c>
      <c r="G962" s="397">
        <f t="shared" si="86"/>
        <v>51880</v>
      </c>
      <c r="H962" s="395" t="s">
        <v>369</v>
      </c>
      <c r="J962" s="137">
        <f t="shared" si="85"/>
        <v>51880</v>
      </c>
    </row>
    <row r="963" spans="1:15" ht="26.25" customHeight="1">
      <c r="A963" s="1666"/>
      <c r="B963" s="1667"/>
      <c r="C963" s="301" t="s">
        <v>45</v>
      </c>
      <c r="D963" s="41">
        <v>14740733</v>
      </c>
      <c r="E963" s="41">
        <v>21973738</v>
      </c>
      <c r="F963" s="398" t="s">
        <v>825</v>
      </c>
      <c r="G963" s="397">
        <f t="shared" si="86"/>
        <v>7233005</v>
      </c>
      <c r="H963" s="395" t="s">
        <v>369</v>
      </c>
      <c r="J963" s="137">
        <f t="shared" si="85"/>
        <v>7233005</v>
      </c>
    </row>
    <row r="964" spans="1:15" ht="26.25" customHeight="1">
      <c r="A964" s="1666"/>
      <c r="B964" s="1667"/>
      <c r="C964" s="301" t="s">
        <v>148</v>
      </c>
      <c r="D964" s="41">
        <v>3447500</v>
      </c>
      <c r="E964" s="41">
        <v>3455000</v>
      </c>
      <c r="F964" s="398" t="s">
        <v>825</v>
      </c>
      <c r="G964" s="397">
        <f t="shared" si="86"/>
        <v>7500</v>
      </c>
      <c r="H964" s="395" t="s">
        <v>299</v>
      </c>
      <c r="J964" s="137">
        <f t="shared" si="85"/>
        <v>7500</v>
      </c>
    </row>
    <row r="965" spans="1:15" ht="26.25" customHeight="1" thickBot="1">
      <c r="A965" s="1666"/>
      <c r="B965" s="1667"/>
      <c r="C965" s="399" t="s">
        <v>179</v>
      </c>
      <c r="D965" s="400">
        <f>SUM(D960:D964)</f>
        <v>63873113</v>
      </c>
      <c r="E965" s="400">
        <f>SUM(E960:E964)</f>
        <v>71365938</v>
      </c>
      <c r="F965" s="401" t="s">
        <v>698</v>
      </c>
      <c r="G965" s="397">
        <f t="shared" si="86"/>
        <v>7492825</v>
      </c>
      <c r="H965" s="403" t="s">
        <v>25</v>
      </c>
      <c r="J965" s="137">
        <f t="shared" si="85"/>
        <v>7492825</v>
      </c>
    </row>
    <row r="966" spans="1:15" ht="26.25" customHeight="1" thickBot="1">
      <c r="A966" s="1656" t="s">
        <v>416</v>
      </c>
      <c r="B966" s="1657"/>
      <c r="C966" s="1657"/>
      <c r="D966" s="405">
        <f>SUM(D942:D954)+D959+D965</f>
        <v>237225245</v>
      </c>
      <c r="E966" s="405">
        <f>SUM(E942:E954)+E959+E965</f>
        <v>245570768</v>
      </c>
      <c r="F966" s="406" t="s">
        <v>698</v>
      </c>
      <c r="G966" s="407">
        <f t="shared" si="86"/>
        <v>8345523</v>
      </c>
      <c r="H966" s="404"/>
      <c r="J966" s="137">
        <f t="shared" si="85"/>
        <v>8345523</v>
      </c>
    </row>
    <row r="967" spans="1:15" ht="26.25" customHeight="1"/>
    <row r="968" spans="1:15" ht="63.75" customHeight="1">
      <c r="A968" s="1583" t="s">
        <v>821</v>
      </c>
      <c r="B968" s="1583"/>
      <c r="C968" s="1583"/>
      <c r="D968" s="1583"/>
      <c r="E968" s="1583"/>
      <c r="F968" s="1583"/>
      <c r="G968" s="1583"/>
      <c r="H968" s="1583"/>
    </row>
    <row r="969" spans="1:15" ht="20.25" thickBot="1">
      <c r="A969" s="35" t="s">
        <v>838</v>
      </c>
    </row>
    <row r="970" spans="1:15" ht="26.25" thickBot="1">
      <c r="A970" s="1670" t="s">
        <v>507</v>
      </c>
      <c r="B970" s="1671"/>
      <c r="C970" s="1672"/>
      <c r="D970" s="39" t="s">
        <v>839</v>
      </c>
      <c r="E970" s="39" t="s">
        <v>840</v>
      </c>
      <c r="F970" s="1673" t="s">
        <v>465</v>
      </c>
      <c r="G970" s="1674"/>
      <c r="H970" s="40" t="s">
        <v>510</v>
      </c>
    </row>
    <row r="971" spans="1:15" ht="24.75" customHeight="1">
      <c r="A971" s="1631" t="s">
        <v>39</v>
      </c>
      <c r="B971" s="1632"/>
      <c r="C971" s="1633"/>
      <c r="D971" s="668">
        <v>33552790</v>
      </c>
      <c r="E971" s="668">
        <v>35908760</v>
      </c>
      <c r="F971" s="669" t="s">
        <v>698</v>
      </c>
      <c r="G971" s="670">
        <f>J971</f>
        <v>2355970</v>
      </c>
      <c r="H971" s="737" t="s">
        <v>858</v>
      </c>
      <c r="J971" s="137">
        <f>SUM(E971-D971)</f>
        <v>2355970</v>
      </c>
      <c r="L971" s="733" t="s">
        <v>846</v>
      </c>
      <c r="M971" s="734">
        <v>2700000</v>
      </c>
    </row>
    <row r="972" spans="1:15" ht="36.75" customHeight="1">
      <c r="A972" s="1637" t="s">
        <v>41</v>
      </c>
      <c r="B972" s="1638"/>
      <c r="C972" s="1639"/>
      <c r="D972" s="672">
        <v>31246648</v>
      </c>
      <c r="E972" s="672">
        <v>34335296</v>
      </c>
      <c r="F972" s="673" t="s">
        <v>844</v>
      </c>
      <c r="G972" s="674">
        <f t="shared" ref="G972:G982" si="87">J972</f>
        <v>3088648</v>
      </c>
      <c r="H972" s="738" t="s">
        <v>859</v>
      </c>
      <c r="J972" s="137">
        <f t="shared" ref="J972:J999" si="88">SUM(E972-D972)</f>
        <v>3088648</v>
      </c>
      <c r="L972" s="733" t="s">
        <v>847</v>
      </c>
      <c r="M972" s="734">
        <v>-413520</v>
      </c>
    </row>
    <row r="973" spans="1:15" ht="33.75" customHeight="1">
      <c r="A973" s="1658" t="s">
        <v>32</v>
      </c>
      <c r="B973" s="1659"/>
      <c r="C973" s="1660"/>
      <c r="D973" s="41">
        <v>29462461</v>
      </c>
      <c r="E973" s="41">
        <v>34581658</v>
      </c>
      <c r="F973" s="398" t="s">
        <v>844</v>
      </c>
      <c r="G973" s="397">
        <f t="shared" si="87"/>
        <v>5119197</v>
      </c>
      <c r="H973" s="738" t="s">
        <v>860</v>
      </c>
      <c r="J973" s="137">
        <f t="shared" si="88"/>
        <v>5119197</v>
      </c>
      <c r="L973" s="733" t="s">
        <v>848</v>
      </c>
      <c r="M973" s="734">
        <v>594634</v>
      </c>
      <c r="O973" s="137">
        <f>SUM(M971:M973)</f>
        <v>2881114</v>
      </c>
    </row>
    <row r="974" spans="1:15" ht="21.75" customHeight="1">
      <c r="A974" s="1658" t="s">
        <v>516</v>
      </c>
      <c r="B974" s="1659"/>
      <c r="C974" s="1660"/>
      <c r="D974" s="41">
        <v>539500</v>
      </c>
      <c r="E974" s="41">
        <v>539500</v>
      </c>
      <c r="F974" s="398" t="s">
        <v>707</v>
      </c>
      <c r="G974" s="397">
        <f t="shared" si="87"/>
        <v>0</v>
      </c>
      <c r="H974" s="395" t="s">
        <v>25</v>
      </c>
      <c r="J974" s="137">
        <f t="shared" si="88"/>
        <v>0</v>
      </c>
      <c r="L974" s="733" t="s">
        <v>850</v>
      </c>
      <c r="M974" s="734">
        <v>-522604</v>
      </c>
    </row>
    <row r="975" spans="1:15" ht="21.75" customHeight="1">
      <c r="A975" s="1658" t="s">
        <v>37</v>
      </c>
      <c r="B975" s="1659"/>
      <c r="C975" s="1660"/>
      <c r="D975" s="41">
        <v>3010700</v>
      </c>
      <c r="E975" s="41">
        <v>3010700</v>
      </c>
      <c r="F975" s="398" t="s">
        <v>25</v>
      </c>
      <c r="G975" s="397">
        <f t="shared" si="87"/>
        <v>0</v>
      </c>
      <c r="H975" s="395" t="s">
        <v>25</v>
      </c>
      <c r="J975" s="137">
        <f t="shared" si="88"/>
        <v>0</v>
      </c>
      <c r="L975" s="733"/>
      <c r="M975" s="735">
        <f>SUM(M971:M974)</f>
        <v>2358510</v>
      </c>
    </row>
    <row r="976" spans="1:15" ht="21.75" customHeight="1">
      <c r="A976" s="1658" t="s">
        <v>33</v>
      </c>
      <c r="B976" s="1659"/>
      <c r="C976" s="1660"/>
      <c r="D976" s="41">
        <v>577500</v>
      </c>
      <c r="E976" s="41">
        <v>577500</v>
      </c>
      <c r="F976" s="398" t="s">
        <v>707</v>
      </c>
      <c r="G976" s="397">
        <f t="shared" si="87"/>
        <v>0</v>
      </c>
      <c r="H976" s="395" t="s">
        <v>25</v>
      </c>
      <c r="J976" s="137">
        <f t="shared" si="88"/>
        <v>0</v>
      </c>
    </row>
    <row r="977" spans="1:15" ht="21.75" customHeight="1">
      <c r="A977" s="1658" t="s">
        <v>36</v>
      </c>
      <c r="B977" s="1659"/>
      <c r="C977" s="1660"/>
      <c r="D977" s="41">
        <v>9183351</v>
      </c>
      <c r="E977" s="41">
        <v>6979270</v>
      </c>
      <c r="F977" s="398" t="s">
        <v>845</v>
      </c>
      <c r="G977" s="397">
        <f t="shared" si="87"/>
        <v>-2204081</v>
      </c>
      <c r="H977" s="395" t="s">
        <v>25</v>
      </c>
      <c r="J977" s="137">
        <f t="shared" si="88"/>
        <v>-2204081</v>
      </c>
      <c r="L977" s="733" t="s">
        <v>851</v>
      </c>
      <c r="M977" s="734">
        <v>1290780</v>
      </c>
      <c r="N977" s="736">
        <v>2.9000000000000001E-2</v>
      </c>
      <c r="O977" s="2" t="s">
        <v>853</v>
      </c>
    </row>
    <row r="978" spans="1:15" ht="21.75" customHeight="1">
      <c r="A978" s="1658" t="s">
        <v>42</v>
      </c>
      <c r="B978" s="1659"/>
      <c r="C978" s="1660"/>
      <c r="D978" s="41">
        <v>19966270</v>
      </c>
      <c r="E978" s="41">
        <v>24957120</v>
      </c>
      <c r="F978" s="398" t="s">
        <v>844</v>
      </c>
      <c r="G978" s="397">
        <f t="shared" si="87"/>
        <v>4990850</v>
      </c>
      <c r="H978" s="583" t="s">
        <v>856</v>
      </c>
      <c r="J978" s="137">
        <f t="shared" si="88"/>
        <v>4990850</v>
      </c>
      <c r="L978" s="733" t="s">
        <v>852</v>
      </c>
      <c r="M978" s="734">
        <v>1797868</v>
      </c>
    </row>
    <row r="979" spans="1:15" ht="21.75" customHeight="1">
      <c r="A979" s="1658" t="s">
        <v>158</v>
      </c>
      <c r="B979" s="1659"/>
      <c r="C979" s="1660"/>
      <c r="D979" s="41">
        <v>1207840</v>
      </c>
      <c r="E979" s="41">
        <v>1207840</v>
      </c>
      <c r="F979" s="398" t="s">
        <v>25</v>
      </c>
      <c r="G979" s="397">
        <f t="shared" si="87"/>
        <v>0</v>
      </c>
      <c r="H979" s="395" t="s">
        <v>25</v>
      </c>
      <c r="J979" s="137">
        <f t="shared" si="88"/>
        <v>0</v>
      </c>
      <c r="L979" s="733"/>
      <c r="M979" s="734">
        <f>SUM(M977:M978)</f>
        <v>3088648</v>
      </c>
    </row>
    <row r="980" spans="1:15" ht="21.75" customHeight="1">
      <c r="A980" s="1658" t="s">
        <v>30</v>
      </c>
      <c r="B980" s="1659"/>
      <c r="C980" s="1660"/>
      <c r="D980" s="41">
        <v>1746250</v>
      </c>
      <c r="E980" s="41">
        <v>1746250</v>
      </c>
      <c r="F980" s="398" t="s">
        <v>707</v>
      </c>
      <c r="G980" s="397">
        <f t="shared" si="87"/>
        <v>0</v>
      </c>
      <c r="H980" s="533" t="s">
        <v>25</v>
      </c>
      <c r="J980" s="137">
        <f t="shared" si="88"/>
        <v>0</v>
      </c>
      <c r="M980" s="732"/>
    </row>
    <row r="981" spans="1:15" ht="21.75" customHeight="1">
      <c r="A981" s="1658" t="s">
        <v>339</v>
      </c>
      <c r="B981" s="1659"/>
      <c r="C981" s="1660"/>
      <c r="D981" s="41">
        <v>2249180</v>
      </c>
      <c r="E981" s="41">
        <v>2360430</v>
      </c>
      <c r="F981" s="398" t="s">
        <v>844</v>
      </c>
      <c r="G981" s="397">
        <f t="shared" si="87"/>
        <v>111250</v>
      </c>
      <c r="H981" s="395" t="s">
        <v>857</v>
      </c>
      <c r="J981" s="137">
        <f t="shared" si="88"/>
        <v>111250</v>
      </c>
      <c r="L981" s="733" t="s">
        <v>854</v>
      </c>
      <c r="M981" s="734">
        <v>1599436</v>
      </c>
      <c r="N981" s="736">
        <v>2.9000000000000001E-2</v>
      </c>
      <c r="O981" s="2" t="s">
        <v>855</v>
      </c>
    </row>
    <row r="982" spans="1:15" ht="21.75" customHeight="1">
      <c r="A982" s="1658" t="s">
        <v>553</v>
      </c>
      <c r="B982" s="1659"/>
      <c r="C982" s="1660"/>
      <c r="D982" s="41">
        <v>1847000</v>
      </c>
      <c r="E982" s="41">
        <v>1320000</v>
      </c>
      <c r="F982" s="398" t="s">
        <v>845</v>
      </c>
      <c r="G982" s="397">
        <f t="shared" si="87"/>
        <v>-527000</v>
      </c>
      <c r="H982" s="395" t="s">
        <v>25</v>
      </c>
      <c r="J982" s="137">
        <f t="shared" si="88"/>
        <v>-527000</v>
      </c>
      <c r="L982" s="733" t="s">
        <v>852</v>
      </c>
      <c r="M982" s="734">
        <v>1083791</v>
      </c>
    </row>
    <row r="983" spans="1:15" ht="21.75" customHeight="1">
      <c r="A983" s="1661" t="s">
        <v>355</v>
      </c>
      <c r="B983" s="1662"/>
      <c r="C983" s="1663"/>
      <c r="D983" s="41">
        <v>0</v>
      </c>
      <c r="E983" s="41">
        <v>0</v>
      </c>
      <c r="F983" s="398" t="s">
        <v>707</v>
      </c>
      <c r="G983" s="397">
        <f>E983-D983</f>
        <v>0</v>
      </c>
      <c r="H983" s="533" t="s">
        <v>25</v>
      </c>
      <c r="J983" s="137">
        <f t="shared" si="88"/>
        <v>0</v>
      </c>
      <c r="L983" s="733" t="s">
        <v>843</v>
      </c>
      <c r="M983" s="734">
        <v>2436000</v>
      </c>
    </row>
    <row r="984" spans="1:15" ht="21.75" customHeight="1">
      <c r="A984" s="1664" t="s">
        <v>185</v>
      </c>
      <c r="B984" s="1665"/>
      <c r="C984" s="301" t="s">
        <v>587</v>
      </c>
      <c r="D984" s="41">
        <v>16255140</v>
      </c>
      <c r="E984" s="41">
        <v>15784320</v>
      </c>
      <c r="F984" s="398" t="s">
        <v>826</v>
      </c>
      <c r="G984" s="397">
        <f t="shared" ref="G984:G994" si="89">J984</f>
        <v>-470820</v>
      </c>
      <c r="H984" s="395" t="s">
        <v>369</v>
      </c>
      <c r="J984" s="137">
        <f t="shared" si="88"/>
        <v>-470820</v>
      </c>
      <c r="M984" s="137">
        <f>SUM(M981:M983)</f>
        <v>5119227</v>
      </c>
    </row>
    <row r="985" spans="1:15" ht="21.75" customHeight="1">
      <c r="A985" s="1666"/>
      <c r="B985" s="1667"/>
      <c r="C985" s="301" t="s">
        <v>572</v>
      </c>
      <c r="D985" s="41">
        <v>21220500</v>
      </c>
      <c r="E985" s="41">
        <v>20601000</v>
      </c>
      <c r="F985" s="398" t="s">
        <v>845</v>
      </c>
      <c r="G985" s="397">
        <f t="shared" si="89"/>
        <v>-619500</v>
      </c>
      <c r="H985" s="395" t="s">
        <v>369</v>
      </c>
      <c r="J985" s="137">
        <f t="shared" si="88"/>
        <v>-619500</v>
      </c>
    </row>
    <row r="986" spans="1:15" ht="21.75" customHeight="1">
      <c r="A986" s="1666"/>
      <c r="B986" s="1667"/>
      <c r="C986" s="301" t="s">
        <v>515</v>
      </c>
      <c r="D986" s="41">
        <v>2814400</v>
      </c>
      <c r="E986" s="41">
        <v>2732240</v>
      </c>
      <c r="F986" s="398" t="s">
        <v>826</v>
      </c>
      <c r="G986" s="397">
        <f t="shared" si="89"/>
        <v>-82160</v>
      </c>
      <c r="H986" s="395" t="s">
        <v>369</v>
      </c>
      <c r="J986" s="137">
        <f t="shared" si="88"/>
        <v>-82160</v>
      </c>
    </row>
    <row r="987" spans="1:15" ht="21.75" customHeight="1">
      <c r="A987" s="1666"/>
      <c r="B987" s="1667"/>
      <c r="C987" s="301" t="s">
        <v>514</v>
      </c>
      <c r="D987" s="42">
        <v>-674670</v>
      </c>
      <c r="E987" s="41">
        <v>-681360</v>
      </c>
      <c r="F987" s="398" t="s">
        <v>826</v>
      </c>
      <c r="G987" s="397">
        <f t="shared" si="89"/>
        <v>-6690</v>
      </c>
      <c r="H987" s="395" t="s">
        <v>369</v>
      </c>
      <c r="J987" s="137">
        <f t="shared" si="88"/>
        <v>-6690</v>
      </c>
    </row>
    <row r="988" spans="1:15" ht="21.75" customHeight="1">
      <c r="A988" s="1668"/>
      <c r="B988" s="1669"/>
      <c r="C988" s="301" t="s">
        <v>179</v>
      </c>
      <c r="D988" s="41">
        <f>SUM(D984:D986)+D987</f>
        <v>39615370</v>
      </c>
      <c r="E988" s="41">
        <f>SUM(E984:E986)+E987</f>
        <v>38436200</v>
      </c>
      <c r="F988" s="398" t="s">
        <v>845</v>
      </c>
      <c r="G988" s="397">
        <f t="shared" si="89"/>
        <v>-1179170</v>
      </c>
      <c r="H988" s="583" t="s">
        <v>25</v>
      </c>
      <c r="J988" s="137">
        <f t="shared" si="88"/>
        <v>-1179170</v>
      </c>
    </row>
    <row r="989" spans="1:15" ht="21.75" customHeight="1">
      <c r="A989" s="1664" t="s">
        <v>178</v>
      </c>
      <c r="B989" s="1665"/>
      <c r="C989" s="301" t="s">
        <v>513</v>
      </c>
      <c r="D989" s="41">
        <v>40830220</v>
      </c>
      <c r="E989" s="41">
        <v>48158660</v>
      </c>
      <c r="F989" s="398" t="s">
        <v>844</v>
      </c>
      <c r="G989" s="397">
        <f t="shared" si="89"/>
        <v>7328440</v>
      </c>
      <c r="H989" s="395" t="s">
        <v>369</v>
      </c>
      <c r="J989" s="137">
        <f t="shared" si="88"/>
        <v>7328440</v>
      </c>
    </row>
    <row r="990" spans="1:15" ht="21.75" customHeight="1">
      <c r="A990" s="1666"/>
      <c r="B990" s="1667"/>
      <c r="C990" s="301" t="s">
        <v>511</v>
      </c>
      <c r="D990" s="41">
        <v>2489620</v>
      </c>
      <c r="E990" s="41">
        <v>2719820</v>
      </c>
      <c r="F990" s="398" t="s">
        <v>698</v>
      </c>
      <c r="G990" s="397">
        <f t="shared" si="89"/>
        <v>230200</v>
      </c>
      <c r="H990" s="395" t="s">
        <v>369</v>
      </c>
      <c r="J990" s="137">
        <f t="shared" si="88"/>
        <v>230200</v>
      </c>
    </row>
    <row r="991" spans="1:15" ht="21.75" customHeight="1">
      <c r="A991" s="1666"/>
      <c r="B991" s="1667"/>
      <c r="C991" s="301" t="s">
        <v>29</v>
      </c>
      <c r="D991" s="41">
        <v>2617360</v>
      </c>
      <c r="E991" s="41">
        <v>2483880</v>
      </c>
      <c r="F991" s="398" t="s">
        <v>845</v>
      </c>
      <c r="G991" s="397">
        <f t="shared" si="89"/>
        <v>-133480</v>
      </c>
      <c r="H991" s="395" t="s">
        <v>369</v>
      </c>
      <c r="J991" s="137">
        <f t="shared" si="88"/>
        <v>-133480</v>
      </c>
    </row>
    <row r="992" spans="1:15" ht="21.75" customHeight="1">
      <c r="A992" s="1666"/>
      <c r="B992" s="1667"/>
      <c r="C992" s="301" t="s">
        <v>45</v>
      </c>
      <c r="D992" s="41">
        <v>21973738</v>
      </c>
      <c r="E992" s="41">
        <v>16409247</v>
      </c>
      <c r="F992" s="398" t="s">
        <v>845</v>
      </c>
      <c r="G992" s="397">
        <f t="shared" si="89"/>
        <v>-5564491</v>
      </c>
      <c r="H992" s="395" t="s">
        <v>369</v>
      </c>
      <c r="J992" s="137">
        <f t="shared" si="88"/>
        <v>-5564491</v>
      </c>
    </row>
    <row r="993" spans="1:15" ht="21.75" customHeight="1">
      <c r="A993" s="1666"/>
      <c r="B993" s="1667"/>
      <c r="C993" s="301" t="s">
        <v>148</v>
      </c>
      <c r="D993" s="41">
        <v>3455000</v>
      </c>
      <c r="E993" s="41">
        <v>3450000</v>
      </c>
      <c r="F993" s="398" t="s">
        <v>845</v>
      </c>
      <c r="G993" s="397">
        <f t="shared" si="89"/>
        <v>-5000</v>
      </c>
      <c r="H993" s="395" t="s">
        <v>299</v>
      </c>
      <c r="J993" s="137">
        <f t="shared" si="88"/>
        <v>-5000</v>
      </c>
    </row>
    <row r="994" spans="1:15" ht="21.75" customHeight="1" thickBot="1">
      <c r="A994" s="1666"/>
      <c r="B994" s="1667"/>
      <c r="C994" s="399" t="s">
        <v>179</v>
      </c>
      <c r="D994" s="400">
        <f>SUM(D989:D993)</f>
        <v>71365938</v>
      </c>
      <c r="E994" s="400">
        <f>SUM(E989:E993)</f>
        <v>73221607</v>
      </c>
      <c r="F994" s="401" t="s">
        <v>844</v>
      </c>
      <c r="G994" s="397">
        <f t="shared" si="89"/>
        <v>1855669</v>
      </c>
      <c r="H994" s="403" t="s">
        <v>25</v>
      </c>
      <c r="J994" s="137">
        <f t="shared" si="88"/>
        <v>1855669</v>
      </c>
    </row>
    <row r="995" spans="1:15" ht="21.75" customHeight="1" thickBot="1">
      <c r="A995" s="1656" t="s">
        <v>841</v>
      </c>
      <c r="B995" s="1657"/>
      <c r="C995" s="1657"/>
      <c r="D995" s="405">
        <f>SUM(D971:D983)+D988+D994</f>
        <v>245570798</v>
      </c>
      <c r="E995" s="405">
        <f>SUM(E971:E983)+E988+E994</f>
        <v>259182131</v>
      </c>
      <c r="F995" s="406" t="s">
        <v>698</v>
      </c>
      <c r="G995" s="407">
        <f>SUM(G971:G983)+G988+G994</f>
        <v>13611333</v>
      </c>
      <c r="H995" s="404"/>
      <c r="J995" s="137">
        <f t="shared" si="88"/>
        <v>13611333</v>
      </c>
    </row>
    <row r="996" spans="1:15" ht="21.75" customHeight="1">
      <c r="A996" s="1658" t="s">
        <v>842</v>
      </c>
      <c r="B996" s="1659"/>
      <c r="C996" s="1660"/>
      <c r="D996" s="725">
        <v>0</v>
      </c>
      <c r="E996" s="725">
        <v>-3061348</v>
      </c>
      <c r="F996" s="726" t="s">
        <v>845</v>
      </c>
      <c r="G996" s="727">
        <v>-3061348</v>
      </c>
      <c r="H996" s="723" t="s">
        <v>849</v>
      </c>
      <c r="J996" s="137">
        <f t="shared" si="88"/>
        <v>-3061348</v>
      </c>
    </row>
    <row r="997" spans="1:15" ht="21.75" customHeight="1" thickBot="1">
      <c r="A997" s="1658" t="s">
        <v>843</v>
      </c>
      <c r="B997" s="1659"/>
      <c r="C997" s="1660"/>
      <c r="D997" s="728">
        <v>0</v>
      </c>
      <c r="E997" s="728">
        <v>-2334060</v>
      </c>
      <c r="F997" s="729" t="s">
        <v>845</v>
      </c>
      <c r="G997" s="730">
        <v>-2334060</v>
      </c>
      <c r="H997" s="731" t="s">
        <v>849</v>
      </c>
      <c r="J997" s="137">
        <f t="shared" si="88"/>
        <v>-2334060</v>
      </c>
    </row>
    <row r="998" spans="1:15" ht="21.75" customHeight="1" thickBot="1">
      <c r="A998" s="1656" t="s">
        <v>416</v>
      </c>
      <c r="B998" s="1657"/>
      <c r="C998" s="1657"/>
      <c r="D998" s="405">
        <f>SUM(D995:D997)</f>
        <v>245570798</v>
      </c>
      <c r="E998" s="405">
        <f>SUM(E995:E997)</f>
        <v>253786723</v>
      </c>
      <c r="F998" s="406" t="s">
        <v>844</v>
      </c>
      <c r="G998" s="407">
        <f>SUM(G995:G997)</f>
        <v>8215925</v>
      </c>
      <c r="H998" s="404"/>
      <c r="J998" s="137">
        <f t="shared" si="88"/>
        <v>8215925</v>
      </c>
    </row>
    <row r="999" spans="1:15">
      <c r="J999" s="137">
        <f t="shared" si="88"/>
        <v>0</v>
      </c>
    </row>
    <row r="1001" spans="1:15" ht="63.75" customHeight="1">
      <c r="A1001" s="1583" t="s">
        <v>821</v>
      </c>
      <c r="B1001" s="1583"/>
      <c r="C1001" s="1583"/>
      <c r="D1001" s="1583"/>
      <c r="E1001" s="1583"/>
      <c r="F1001" s="1583"/>
      <c r="G1001" s="1583"/>
      <c r="H1001" s="1583"/>
    </row>
    <row r="1002" spans="1:15" ht="30" customHeight="1" thickBot="1">
      <c r="A1002" s="35" t="s">
        <v>866</v>
      </c>
    </row>
    <row r="1003" spans="1:15" ht="28.5" customHeight="1" thickBot="1">
      <c r="A1003" s="1670" t="s">
        <v>507</v>
      </c>
      <c r="B1003" s="1671"/>
      <c r="C1003" s="1672"/>
      <c r="D1003" s="39" t="s">
        <v>867</v>
      </c>
      <c r="E1003" s="39" t="s">
        <v>868</v>
      </c>
      <c r="F1003" s="1673" t="s">
        <v>465</v>
      </c>
      <c r="G1003" s="1674"/>
      <c r="H1003" s="40" t="s">
        <v>510</v>
      </c>
    </row>
    <row r="1004" spans="1:15" ht="20.25" customHeight="1">
      <c r="A1004" s="1631" t="s">
        <v>39</v>
      </c>
      <c r="B1004" s="1632"/>
      <c r="C1004" s="1633"/>
      <c r="D1004" s="668">
        <v>35908760</v>
      </c>
      <c r="E1004" s="668">
        <v>36313900</v>
      </c>
      <c r="F1004" s="669" t="s">
        <v>698</v>
      </c>
      <c r="G1004" s="670">
        <f>J1004</f>
        <v>405140</v>
      </c>
      <c r="H1004" s="737" t="s">
        <v>872</v>
      </c>
      <c r="J1004" s="137">
        <f>SUM(E1004-D1004)</f>
        <v>405140</v>
      </c>
      <c r="L1004" s="733" t="s">
        <v>846</v>
      </c>
      <c r="M1004" s="734">
        <v>2700000</v>
      </c>
    </row>
    <row r="1005" spans="1:15" ht="20.25" customHeight="1">
      <c r="A1005" s="1637" t="s">
        <v>41</v>
      </c>
      <c r="B1005" s="1638"/>
      <c r="C1005" s="1639"/>
      <c r="D1005" s="672">
        <v>34335296</v>
      </c>
      <c r="E1005" s="672">
        <v>34377646</v>
      </c>
      <c r="F1005" s="673" t="s">
        <v>698</v>
      </c>
      <c r="G1005" s="674">
        <f t="shared" ref="G1005:G1015" si="90">J1005</f>
        <v>42350</v>
      </c>
      <c r="H1005" s="738" t="s">
        <v>873</v>
      </c>
      <c r="J1005" s="137">
        <f t="shared" ref="J1005:J1032" si="91">SUM(E1005-D1005)</f>
        <v>42350</v>
      </c>
      <c r="L1005" s="733" t="s">
        <v>847</v>
      </c>
      <c r="M1005" s="734">
        <v>-413520</v>
      </c>
    </row>
    <row r="1006" spans="1:15" ht="20.25" customHeight="1">
      <c r="A1006" s="1658" t="s">
        <v>32</v>
      </c>
      <c r="B1006" s="1659"/>
      <c r="C1006" s="1660"/>
      <c r="D1006" s="41">
        <v>34581658</v>
      </c>
      <c r="E1006" s="41">
        <v>34789528</v>
      </c>
      <c r="F1006" s="398" t="s">
        <v>698</v>
      </c>
      <c r="G1006" s="397">
        <f t="shared" si="90"/>
        <v>207870</v>
      </c>
      <c r="H1006" s="738" t="s">
        <v>873</v>
      </c>
      <c r="J1006" s="137">
        <f t="shared" si="91"/>
        <v>207870</v>
      </c>
      <c r="L1006" s="733" t="s">
        <v>848</v>
      </c>
      <c r="M1006" s="734">
        <v>594634</v>
      </c>
      <c r="O1006" s="137">
        <f>SUM(M1004:M1006)</f>
        <v>2881114</v>
      </c>
    </row>
    <row r="1007" spans="1:15" ht="20.25" customHeight="1">
      <c r="A1007" s="1658" t="s">
        <v>516</v>
      </c>
      <c r="B1007" s="1659"/>
      <c r="C1007" s="1660"/>
      <c r="D1007" s="41">
        <v>539500</v>
      </c>
      <c r="E1007" s="41">
        <v>539500</v>
      </c>
      <c r="F1007" s="398" t="s">
        <v>707</v>
      </c>
      <c r="G1007" s="397">
        <f t="shared" si="90"/>
        <v>0</v>
      </c>
      <c r="H1007" s="395" t="s">
        <v>25</v>
      </c>
      <c r="J1007" s="137">
        <f t="shared" si="91"/>
        <v>0</v>
      </c>
      <c r="L1007" s="733" t="s">
        <v>850</v>
      </c>
      <c r="M1007" s="734">
        <v>-522604</v>
      </c>
    </row>
    <row r="1008" spans="1:15" ht="20.25" customHeight="1">
      <c r="A1008" s="1658" t="s">
        <v>37</v>
      </c>
      <c r="B1008" s="1659"/>
      <c r="C1008" s="1660"/>
      <c r="D1008" s="41">
        <v>3010700</v>
      </c>
      <c r="E1008" s="41">
        <v>3010700</v>
      </c>
      <c r="F1008" s="398" t="s">
        <v>25</v>
      </c>
      <c r="G1008" s="397">
        <f t="shared" si="90"/>
        <v>0</v>
      </c>
      <c r="H1008" s="395" t="s">
        <v>25</v>
      </c>
      <c r="J1008" s="137">
        <f t="shared" si="91"/>
        <v>0</v>
      </c>
      <c r="L1008" s="733"/>
      <c r="M1008" s="735">
        <f>SUM(M1004:M1007)</f>
        <v>2358510</v>
      </c>
    </row>
    <row r="1009" spans="1:15" ht="20.25" customHeight="1">
      <c r="A1009" s="1658" t="s">
        <v>33</v>
      </c>
      <c r="B1009" s="1659"/>
      <c r="C1009" s="1660"/>
      <c r="D1009" s="41">
        <v>577500</v>
      </c>
      <c r="E1009" s="41">
        <v>577500</v>
      </c>
      <c r="F1009" s="398" t="s">
        <v>707</v>
      </c>
      <c r="G1009" s="397">
        <f t="shared" si="90"/>
        <v>0</v>
      </c>
      <c r="H1009" s="395" t="s">
        <v>25</v>
      </c>
      <c r="J1009" s="137">
        <f t="shared" si="91"/>
        <v>0</v>
      </c>
    </row>
    <row r="1010" spans="1:15" ht="20.25" customHeight="1">
      <c r="A1010" s="1658" t="s">
        <v>36</v>
      </c>
      <c r="B1010" s="1659"/>
      <c r="C1010" s="1660"/>
      <c r="D1010" s="41">
        <v>6979270</v>
      </c>
      <c r="E1010" s="41">
        <v>7011240</v>
      </c>
      <c r="F1010" s="398" t="s">
        <v>869</v>
      </c>
      <c r="G1010" s="397">
        <f t="shared" si="90"/>
        <v>31970</v>
      </c>
      <c r="H1010" s="395" t="s">
        <v>25</v>
      </c>
      <c r="J1010" s="137">
        <f t="shared" si="91"/>
        <v>31970</v>
      </c>
      <c r="L1010" s="733" t="s">
        <v>851</v>
      </c>
      <c r="M1010" s="734">
        <v>1290780</v>
      </c>
      <c r="N1010" s="736">
        <v>2.9000000000000001E-2</v>
      </c>
      <c r="O1010" s="2" t="s">
        <v>853</v>
      </c>
    </row>
    <row r="1011" spans="1:15" ht="20.25" customHeight="1">
      <c r="A1011" s="1658" t="s">
        <v>42</v>
      </c>
      <c r="B1011" s="1659"/>
      <c r="C1011" s="1660"/>
      <c r="D1011" s="41">
        <v>24957120</v>
      </c>
      <c r="E1011" s="41">
        <v>24957120</v>
      </c>
      <c r="F1011" s="398" t="s">
        <v>870</v>
      </c>
      <c r="G1011" s="397">
        <f t="shared" si="90"/>
        <v>0</v>
      </c>
      <c r="H1011" s="583" t="s">
        <v>870</v>
      </c>
      <c r="J1011" s="137">
        <f t="shared" si="91"/>
        <v>0</v>
      </c>
      <c r="L1011" s="733" t="s">
        <v>852</v>
      </c>
      <c r="M1011" s="734">
        <v>1797868</v>
      </c>
    </row>
    <row r="1012" spans="1:15" ht="20.25" customHeight="1">
      <c r="A1012" s="1658" t="s">
        <v>158</v>
      </c>
      <c r="B1012" s="1659"/>
      <c r="C1012" s="1660"/>
      <c r="D1012" s="41">
        <v>1207840</v>
      </c>
      <c r="E1012" s="41">
        <v>1207840</v>
      </c>
      <c r="F1012" s="398" t="s">
        <v>25</v>
      </c>
      <c r="G1012" s="397">
        <f t="shared" si="90"/>
        <v>0</v>
      </c>
      <c r="H1012" s="395" t="s">
        <v>25</v>
      </c>
      <c r="J1012" s="137">
        <f t="shared" si="91"/>
        <v>0</v>
      </c>
      <c r="L1012" s="733"/>
      <c r="M1012" s="734">
        <f>SUM(M1010:M1011)</f>
        <v>3088648</v>
      </c>
    </row>
    <row r="1013" spans="1:15" ht="20.25" customHeight="1">
      <c r="A1013" s="1658" t="s">
        <v>30</v>
      </c>
      <c r="B1013" s="1659"/>
      <c r="C1013" s="1660"/>
      <c r="D1013" s="41">
        <v>1746250</v>
      </c>
      <c r="E1013" s="41">
        <v>1746250</v>
      </c>
      <c r="F1013" s="398" t="s">
        <v>707</v>
      </c>
      <c r="G1013" s="397">
        <f t="shared" si="90"/>
        <v>0</v>
      </c>
      <c r="H1013" s="533" t="s">
        <v>25</v>
      </c>
      <c r="J1013" s="137">
        <f t="shared" si="91"/>
        <v>0</v>
      </c>
      <c r="M1013" s="732"/>
    </row>
    <row r="1014" spans="1:15" ht="20.25" customHeight="1">
      <c r="A1014" s="1658" t="s">
        <v>339</v>
      </c>
      <c r="B1014" s="1659"/>
      <c r="C1014" s="1660"/>
      <c r="D1014" s="41">
        <v>2360430</v>
      </c>
      <c r="E1014" s="41">
        <v>2163900</v>
      </c>
      <c r="F1014" s="398" t="s">
        <v>871</v>
      </c>
      <c r="G1014" s="397">
        <f t="shared" si="90"/>
        <v>-196530</v>
      </c>
      <c r="H1014" s="395" t="s">
        <v>857</v>
      </c>
      <c r="J1014" s="137">
        <f t="shared" si="91"/>
        <v>-196530</v>
      </c>
      <c r="L1014" s="733" t="s">
        <v>854</v>
      </c>
      <c r="M1014" s="734">
        <v>1599436</v>
      </c>
      <c r="N1014" s="736">
        <v>2.9000000000000001E-2</v>
      </c>
      <c r="O1014" s="2" t="s">
        <v>855</v>
      </c>
    </row>
    <row r="1015" spans="1:15" ht="20.25" customHeight="1">
      <c r="A1015" s="1658" t="s">
        <v>553</v>
      </c>
      <c r="B1015" s="1659"/>
      <c r="C1015" s="1660"/>
      <c r="D1015" s="41">
        <v>1320000</v>
      </c>
      <c r="E1015" s="41">
        <v>1319000</v>
      </c>
      <c r="F1015" s="398" t="s">
        <v>697</v>
      </c>
      <c r="G1015" s="397">
        <f t="shared" si="90"/>
        <v>-1000</v>
      </c>
      <c r="H1015" s="395" t="s">
        <v>25</v>
      </c>
      <c r="J1015" s="137">
        <f t="shared" si="91"/>
        <v>-1000</v>
      </c>
      <c r="L1015" s="733" t="s">
        <v>852</v>
      </c>
      <c r="M1015" s="734">
        <v>1083791</v>
      </c>
    </row>
    <row r="1016" spans="1:15" ht="20.25" customHeight="1">
      <c r="A1016" s="1661" t="s">
        <v>355</v>
      </c>
      <c r="B1016" s="1662"/>
      <c r="C1016" s="1663"/>
      <c r="D1016" s="41">
        <v>0</v>
      </c>
      <c r="E1016" s="41">
        <v>0</v>
      </c>
      <c r="F1016" s="398" t="s">
        <v>707</v>
      </c>
      <c r="G1016" s="397">
        <f>E1016-D1016</f>
        <v>0</v>
      </c>
      <c r="H1016" s="533" t="s">
        <v>25</v>
      </c>
      <c r="J1016" s="137">
        <f t="shared" si="91"/>
        <v>0</v>
      </c>
      <c r="L1016" s="733" t="s">
        <v>843</v>
      </c>
      <c r="M1016" s="734">
        <v>2436000</v>
      </c>
    </row>
    <row r="1017" spans="1:15" ht="20.25" customHeight="1">
      <c r="A1017" s="1664" t="s">
        <v>185</v>
      </c>
      <c r="B1017" s="1665"/>
      <c r="C1017" s="301" t="s">
        <v>587</v>
      </c>
      <c r="D1017" s="41">
        <v>15784320</v>
      </c>
      <c r="E1017" s="41">
        <v>16456350</v>
      </c>
      <c r="F1017" s="398" t="s">
        <v>869</v>
      </c>
      <c r="G1017" s="397">
        <f t="shared" ref="G1017:G1027" si="92">J1017</f>
        <v>672030</v>
      </c>
      <c r="H1017" s="395" t="s">
        <v>369</v>
      </c>
      <c r="J1017" s="137">
        <f t="shared" si="91"/>
        <v>672030</v>
      </c>
      <c r="M1017" s="137">
        <f>SUM(M1014:M1016)</f>
        <v>5119227</v>
      </c>
    </row>
    <row r="1018" spans="1:15" ht="20.25" customHeight="1">
      <c r="A1018" s="1666"/>
      <c r="B1018" s="1667"/>
      <c r="C1018" s="301" t="s">
        <v>572</v>
      </c>
      <c r="D1018" s="41">
        <v>20601000</v>
      </c>
      <c r="E1018" s="41">
        <v>21485250</v>
      </c>
      <c r="F1018" s="398" t="s">
        <v>869</v>
      </c>
      <c r="G1018" s="397">
        <f t="shared" si="92"/>
        <v>884250</v>
      </c>
      <c r="H1018" s="395" t="s">
        <v>369</v>
      </c>
      <c r="J1018" s="137">
        <f t="shared" si="91"/>
        <v>884250</v>
      </c>
    </row>
    <row r="1019" spans="1:15" ht="20.25" customHeight="1">
      <c r="A1019" s="1666"/>
      <c r="B1019" s="1667"/>
      <c r="C1019" s="301" t="s">
        <v>515</v>
      </c>
      <c r="D1019" s="41">
        <v>2732240</v>
      </c>
      <c r="E1019" s="41">
        <v>3036860</v>
      </c>
      <c r="F1019" s="398" t="s">
        <v>869</v>
      </c>
      <c r="G1019" s="397">
        <f t="shared" si="92"/>
        <v>304620</v>
      </c>
      <c r="H1019" s="395" t="s">
        <v>369</v>
      </c>
      <c r="J1019" s="137">
        <f t="shared" si="91"/>
        <v>304620</v>
      </c>
    </row>
    <row r="1020" spans="1:15" ht="20.25" customHeight="1">
      <c r="A1020" s="1666"/>
      <c r="B1020" s="1667"/>
      <c r="C1020" s="301" t="s">
        <v>514</v>
      </c>
      <c r="D1020" s="42">
        <v>-681360</v>
      </c>
      <c r="E1020" s="41">
        <v>-694700</v>
      </c>
      <c r="F1020" s="398" t="s">
        <v>871</v>
      </c>
      <c r="G1020" s="397">
        <f t="shared" si="92"/>
        <v>-13340</v>
      </c>
      <c r="H1020" s="395" t="s">
        <v>369</v>
      </c>
      <c r="J1020" s="137">
        <f t="shared" si="91"/>
        <v>-13340</v>
      </c>
    </row>
    <row r="1021" spans="1:15" ht="20.25" customHeight="1">
      <c r="A1021" s="1668"/>
      <c r="B1021" s="1669"/>
      <c r="C1021" s="301" t="s">
        <v>179</v>
      </c>
      <c r="D1021" s="41">
        <f>SUM(D1017:D1019)+D1020</f>
        <v>38436200</v>
      </c>
      <c r="E1021" s="41">
        <f>SUM(E1017:E1019)+E1020</f>
        <v>40283760</v>
      </c>
      <c r="F1021" s="398" t="s">
        <v>869</v>
      </c>
      <c r="G1021" s="397">
        <f t="shared" si="92"/>
        <v>1847560</v>
      </c>
      <c r="H1021" s="583" t="s">
        <v>25</v>
      </c>
      <c r="J1021" s="137">
        <f t="shared" si="91"/>
        <v>1847560</v>
      </c>
    </row>
    <row r="1022" spans="1:15" ht="20.25" customHeight="1">
      <c r="A1022" s="1664" t="s">
        <v>178</v>
      </c>
      <c r="B1022" s="1665"/>
      <c r="C1022" s="301" t="s">
        <v>513</v>
      </c>
      <c r="D1022" s="41">
        <v>48158660</v>
      </c>
      <c r="E1022" s="41">
        <v>44527630</v>
      </c>
      <c r="F1022" s="398" t="s">
        <v>871</v>
      </c>
      <c r="G1022" s="397">
        <f t="shared" si="92"/>
        <v>-3631030</v>
      </c>
      <c r="H1022" s="395" t="s">
        <v>369</v>
      </c>
      <c r="J1022" s="137">
        <f t="shared" si="91"/>
        <v>-3631030</v>
      </c>
    </row>
    <row r="1023" spans="1:15" ht="20.25" customHeight="1">
      <c r="A1023" s="1666"/>
      <c r="B1023" s="1667"/>
      <c r="C1023" s="301" t="s">
        <v>511</v>
      </c>
      <c r="D1023" s="41">
        <v>2719820</v>
      </c>
      <c r="E1023" s="41">
        <v>2346760</v>
      </c>
      <c r="F1023" s="398" t="s">
        <v>871</v>
      </c>
      <c r="G1023" s="397">
        <f t="shared" si="92"/>
        <v>-373060</v>
      </c>
      <c r="H1023" s="395" t="s">
        <v>369</v>
      </c>
      <c r="J1023" s="137">
        <f t="shared" si="91"/>
        <v>-373060</v>
      </c>
    </row>
    <row r="1024" spans="1:15" ht="20.25" customHeight="1">
      <c r="A1024" s="1666"/>
      <c r="B1024" s="1667"/>
      <c r="C1024" s="301" t="s">
        <v>29</v>
      </c>
      <c r="D1024" s="41">
        <v>2483880</v>
      </c>
      <c r="E1024" s="41">
        <v>2334380</v>
      </c>
      <c r="F1024" s="398" t="s">
        <v>697</v>
      </c>
      <c r="G1024" s="397">
        <f t="shared" si="92"/>
        <v>-149500</v>
      </c>
      <c r="H1024" s="395" t="s">
        <v>369</v>
      </c>
      <c r="J1024" s="137">
        <f t="shared" si="91"/>
        <v>-149500</v>
      </c>
    </row>
    <row r="1025" spans="1:10" ht="20.25" customHeight="1">
      <c r="A1025" s="1666"/>
      <c r="B1025" s="1667"/>
      <c r="C1025" s="301" t="s">
        <v>45</v>
      </c>
      <c r="D1025" s="41">
        <v>16409247</v>
      </c>
      <c r="E1025" s="41">
        <v>16171240</v>
      </c>
      <c r="F1025" s="398" t="s">
        <v>697</v>
      </c>
      <c r="G1025" s="397">
        <f t="shared" si="92"/>
        <v>-238007</v>
      </c>
      <c r="H1025" s="395" t="s">
        <v>369</v>
      </c>
      <c r="J1025" s="137">
        <f t="shared" si="91"/>
        <v>-238007</v>
      </c>
    </row>
    <row r="1026" spans="1:10" ht="20.25" customHeight="1">
      <c r="A1026" s="1666"/>
      <c r="B1026" s="1667"/>
      <c r="C1026" s="301" t="s">
        <v>148</v>
      </c>
      <c r="D1026" s="41">
        <v>3450000</v>
      </c>
      <c r="E1026" s="41">
        <v>3440000</v>
      </c>
      <c r="F1026" s="398" t="s">
        <v>697</v>
      </c>
      <c r="G1026" s="397">
        <f t="shared" si="92"/>
        <v>-10000</v>
      </c>
      <c r="H1026" s="395" t="s">
        <v>299</v>
      </c>
      <c r="J1026" s="137">
        <f t="shared" si="91"/>
        <v>-10000</v>
      </c>
    </row>
    <row r="1027" spans="1:10" ht="20.25" customHeight="1" thickBot="1">
      <c r="A1027" s="1666"/>
      <c r="B1027" s="1667"/>
      <c r="C1027" s="399" t="s">
        <v>179</v>
      </c>
      <c r="D1027" s="400">
        <f>SUM(D1022:D1026)</f>
        <v>73221607</v>
      </c>
      <c r="E1027" s="400">
        <f>SUM(E1022:E1026)</f>
        <v>68820010</v>
      </c>
      <c r="F1027" s="401" t="s">
        <v>871</v>
      </c>
      <c r="G1027" s="397">
        <f t="shared" si="92"/>
        <v>-4401597</v>
      </c>
      <c r="H1027" s="403" t="s">
        <v>25</v>
      </c>
      <c r="J1027" s="137">
        <f t="shared" si="91"/>
        <v>-4401597</v>
      </c>
    </row>
    <row r="1028" spans="1:10" ht="20.25" customHeight="1" thickBot="1">
      <c r="A1028" s="1656" t="s">
        <v>828</v>
      </c>
      <c r="B1028" s="1657"/>
      <c r="C1028" s="1657"/>
      <c r="D1028" s="405">
        <f>SUM(D1004:D1016)+D1021+D1027</f>
        <v>259182131</v>
      </c>
      <c r="E1028" s="405">
        <f>SUM(E1004:E1016)+E1021+E1027</f>
        <v>257117894</v>
      </c>
      <c r="F1028" s="406" t="s">
        <v>871</v>
      </c>
      <c r="G1028" s="407">
        <f>SUM(G1004:G1016)+G1021+G1027</f>
        <v>-2064237</v>
      </c>
      <c r="H1028" s="404"/>
      <c r="J1028" s="137">
        <f t="shared" si="91"/>
        <v>-2064237</v>
      </c>
    </row>
    <row r="1029" spans="1:10" ht="20.25" customHeight="1">
      <c r="A1029" s="1658" t="s">
        <v>829</v>
      </c>
      <c r="B1029" s="1659"/>
      <c r="C1029" s="1660"/>
      <c r="D1029" s="725">
        <v>-3061348</v>
      </c>
      <c r="E1029" s="725">
        <v>-3061348</v>
      </c>
      <c r="F1029" s="726" t="s">
        <v>870</v>
      </c>
      <c r="G1029" s="727">
        <f>E1029-D1029</f>
        <v>0</v>
      </c>
      <c r="H1029" s="739" t="s">
        <v>707</v>
      </c>
      <c r="J1029" s="137">
        <f t="shared" si="91"/>
        <v>0</v>
      </c>
    </row>
    <row r="1030" spans="1:10" ht="20.25" customHeight="1" thickBot="1">
      <c r="A1030" s="1658" t="s">
        <v>843</v>
      </c>
      <c r="B1030" s="1659"/>
      <c r="C1030" s="1660"/>
      <c r="D1030" s="728">
        <v>-2334060</v>
      </c>
      <c r="E1030" s="728">
        <v>-2967870</v>
      </c>
      <c r="F1030" s="729" t="s">
        <v>697</v>
      </c>
      <c r="G1030" s="730">
        <f>E1030-D1030</f>
        <v>-633810</v>
      </c>
      <c r="H1030" s="731" t="s">
        <v>707</v>
      </c>
      <c r="J1030" s="137">
        <f t="shared" si="91"/>
        <v>-633810</v>
      </c>
    </row>
    <row r="1031" spans="1:10" ht="20.25" customHeight="1" thickBot="1">
      <c r="A1031" s="1656" t="s">
        <v>416</v>
      </c>
      <c r="B1031" s="1657"/>
      <c r="C1031" s="1657"/>
      <c r="D1031" s="405">
        <f>SUM(D1028:D1030)</f>
        <v>253786723</v>
      </c>
      <c r="E1031" s="405">
        <f>SUM(E1028:E1030)</f>
        <v>251088676</v>
      </c>
      <c r="F1031" s="406" t="s">
        <v>871</v>
      </c>
      <c r="G1031" s="407">
        <f>SUM(G1028:G1030)</f>
        <v>-2698047</v>
      </c>
      <c r="H1031" s="404"/>
      <c r="J1031" s="137">
        <f t="shared" si="91"/>
        <v>-2698047</v>
      </c>
    </row>
    <row r="1032" spans="1:10">
      <c r="J1032" s="137">
        <f t="shared" si="91"/>
        <v>0</v>
      </c>
    </row>
    <row r="1034" spans="1:10" ht="40.5" customHeight="1">
      <c r="A1034" s="1583" t="s">
        <v>821</v>
      </c>
      <c r="B1034" s="1583"/>
      <c r="C1034" s="1583"/>
      <c r="D1034" s="1583"/>
      <c r="E1034" s="1583"/>
      <c r="F1034" s="1583"/>
      <c r="G1034" s="1583"/>
      <c r="H1034" s="1583"/>
    </row>
    <row r="1035" spans="1:10" ht="39" customHeight="1" thickBot="1">
      <c r="A1035" s="35" t="s">
        <v>876</v>
      </c>
    </row>
    <row r="1036" spans="1:10" ht="33" customHeight="1" thickBot="1">
      <c r="A1036" s="1670" t="s">
        <v>507</v>
      </c>
      <c r="B1036" s="1671"/>
      <c r="C1036" s="1672"/>
      <c r="D1036" s="39" t="s">
        <v>877</v>
      </c>
      <c r="E1036" s="39" t="s">
        <v>878</v>
      </c>
      <c r="F1036" s="1673" t="s">
        <v>465</v>
      </c>
      <c r="G1036" s="1674"/>
      <c r="H1036" s="40" t="s">
        <v>510</v>
      </c>
    </row>
    <row r="1037" spans="1:10" ht="23.25" customHeight="1">
      <c r="A1037" s="1631" t="s">
        <v>39</v>
      </c>
      <c r="B1037" s="1632"/>
      <c r="C1037" s="1633"/>
      <c r="D1037" s="668">
        <v>36313900</v>
      </c>
      <c r="E1037" s="668">
        <v>36308655</v>
      </c>
      <c r="F1037" s="669" t="s">
        <v>879</v>
      </c>
      <c r="G1037" s="670">
        <f>J1037</f>
        <v>-5245</v>
      </c>
      <c r="H1037" s="743" t="s">
        <v>880</v>
      </c>
      <c r="J1037" s="137">
        <f>SUM(E1037-D1037)</f>
        <v>-5245</v>
      </c>
    </row>
    <row r="1038" spans="1:10" ht="23.25" customHeight="1">
      <c r="A1038" s="1637" t="s">
        <v>41</v>
      </c>
      <c r="B1038" s="1638"/>
      <c r="C1038" s="1639"/>
      <c r="D1038" s="672">
        <v>34377646</v>
      </c>
      <c r="E1038" s="672">
        <v>34377646</v>
      </c>
      <c r="F1038" s="673" t="s">
        <v>880</v>
      </c>
      <c r="G1038" s="674">
        <f t="shared" ref="G1038:G1048" si="93">J1038</f>
        <v>0</v>
      </c>
      <c r="H1038" s="742" t="s">
        <v>880</v>
      </c>
      <c r="J1038" s="137">
        <f t="shared" ref="J1038:J1065" si="94">SUM(E1038-D1038)</f>
        <v>0</v>
      </c>
    </row>
    <row r="1039" spans="1:10" ht="23.25" customHeight="1">
      <c r="A1039" s="1658" t="s">
        <v>32</v>
      </c>
      <c r="B1039" s="1659"/>
      <c r="C1039" s="1660"/>
      <c r="D1039" s="41">
        <v>34789528</v>
      </c>
      <c r="E1039" s="41">
        <v>34718418</v>
      </c>
      <c r="F1039" s="398" t="s">
        <v>879</v>
      </c>
      <c r="G1039" s="397">
        <f t="shared" si="93"/>
        <v>-71110</v>
      </c>
      <c r="H1039" s="742" t="s">
        <v>880</v>
      </c>
      <c r="J1039" s="137">
        <f t="shared" si="94"/>
        <v>-71110</v>
      </c>
    </row>
    <row r="1040" spans="1:10" ht="23.25" customHeight="1">
      <c r="A1040" s="1658" t="s">
        <v>516</v>
      </c>
      <c r="B1040" s="1659"/>
      <c r="C1040" s="1660"/>
      <c r="D1040" s="41">
        <v>539500</v>
      </c>
      <c r="E1040" s="41">
        <v>539500</v>
      </c>
      <c r="F1040" s="398" t="s">
        <v>707</v>
      </c>
      <c r="G1040" s="397">
        <f t="shared" si="93"/>
        <v>0</v>
      </c>
      <c r="H1040" s="395" t="s">
        <v>25</v>
      </c>
      <c r="J1040" s="137">
        <f t="shared" si="94"/>
        <v>0</v>
      </c>
    </row>
    <row r="1041" spans="1:10" ht="23.25" customHeight="1">
      <c r="A1041" s="1658" t="s">
        <v>37</v>
      </c>
      <c r="B1041" s="1659"/>
      <c r="C1041" s="1660"/>
      <c r="D1041" s="41">
        <v>3010700</v>
      </c>
      <c r="E1041" s="41">
        <v>3010700</v>
      </c>
      <c r="F1041" s="398" t="s">
        <v>25</v>
      </c>
      <c r="G1041" s="397">
        <f t="shared" si="93"/>
        <v>0</v>
      </c>
      <c r="H1041" s="395" t="s">
        <v>25</v>
      </c>
      <c r="J1041" s="137">
        <f t="shared" si="94"/>
        <v>0</v>
      </c>
    </row>
    <row r="1042" spans="1:10" ht="23.25" customHeight="1">
      <c r="A1042" s="1658" t="s">
        <v>33</v>
      </c>
      <c r="B1042" s="1659"/>
      <c r="C1042" s="1660"/>
      <c r="D1042" s="41">
        <v>577500</v>
      </c>
      <c r="E1042" s="41">
        <v>577500</v>
      </c>
      <c r="F1042" s="398" t="s">
        <v>707</v>
      </c>
      <c r="G1042" s="397">
        <f t="shared" si="93"/>
        <v>0</v>
      </c>
      <c r="H1042" s="395" t="s">
        <v>25</v>
      </c>
      <c r="J1042" s="137">
        <f t="shared" si="94"/>
        <v>0</v>
      </c>
    </row>
    <row r="1043" spans="1:10" ht="23.25" customHeight="1">
      <c r="A1043" s="1658" t="s">
        <v>36</v>
      </c>
      <c r="B1043" s="1659"/>
      <c r="C1043" s="1660"/>
      <c r="D1043" s="41">
        <v>7011240</v>
      </c>
      <c r="E1043" s="41">
        <v>7107300</v>
      </c>
      <c r="F1043" s="398" t="s">
        <v>698</v>
      </c>
      <c r="G1043" s="397">
        <f t="shared" si="93"/>
        <v>96060</v>
      </c>
      <c r="H1043" s="395" t="s">
        <v>882</v>
      </c>
      <c r="J1043" s="137">
        <f t="shared" si="94"/>
        <v>96060</v>
      </c>
    </row>
    <row r="1044" spans="1:10" ht="23.25" customHeight="1">
      <c r="A1044" s="1658" t="s">
        <v>42</v>
      </c>
      <c r="B1044" s="1659"/>
      <c r="C1044" s="1660"/>
      <c r="D1044" s="41">
        <v>24957120</v>
      </c>
      <c r="E1044" s="41">
        <v>24957120</v>
      </c>
      <c r="F1044" s="398" t="s">
        <v>707</v>
      </c>
      <c r="G1044" s="397">
        <f t="shared" si="93"/>
        <v>0</v>
      </c>
      <c r="H1044" s="583" t="s">
        <v>707</v>
      </c>
      <c r="J1044" s="137">
        <f t="shared" si="94"/>
        <v>0</v>
      </c>
    </row>
    <row r="1045" spans="1:10" ht="23.25" customHeight="1">
      <c r="A1045" s="1658" t="s">
        <v>158</v>
      </c>
      <c r="B1045" s="1659"/>
      <c r="C1045" s="1660"/>
      <c r="D1045" s="41">
        <v>1207840</v>
      </c>
      <c r="E1045" s="41">
        <v>1207840</v>
      </c>
      <c r="F1045" s="398" t="s">
        <v>25</v>
      </c>
      <c r="G1045" s="397">
        <f t="shared" si="93"/>
        <v>0</v>
      </c>
      <c r="H1045" s="395" t="s">
        <v>25</v>
      </c>
      <c r="J1045" s="137">
        <f t="shared" si="94"/>
        <v>0</v>
      </c>
    </row>
    <row r="1046" spans="1:10" ht="23.25" customHeight="1">
      <c r="A1046" s="1658" t="s">
        <v>30</v>
      </c>
      <c r="B1046" s="1659"/>
      <c r="C1046" s="1660"/>
      <c r="D1046" s="41">
        <v>1746250</v>
      </c>
      <c r="E1046" s="41">
        <v>1746250</v>
      </c>
      <c r="F1046" s="398" t="s">
        <v>707</v>
      </c>
      <c r="G1046" s="397">
        <f t="shared" si="93"/>
        <v>0</v>
      </c>
      <c r="H1046" s="533" t="s">
        <v>25</v>
      </c>
      <c r="J1046" s="137">
        <f t="shared" si="94"/>
        <v>0</v>
      </c>
    </row>
    <row r="1047" spans="1:10" ht="23.25" customHeight="1">
      <c r="A1047" s="1658" t="s">
        <v>339</v>
      </c>
      <c r="B1047" s="1659"/>
      <c r="C1047" s="1660"/>
      <c r="D1047" s="41">
        <v>2163900</v>
      </c>
      <c r="E1047" s="41">
        <v>2298390</v>
      </c>
      <c r="F1047" s="398" t="s">
        <v>881</v>
      </c>
      <c r="G1047" s="397">
        <f t="shared" si="93"/>
        <v>134490</v>
      </c>
      <c r="H1047" s="395" t="s">
        <v>857</v>
      </c>
      <c r="J1047" s="137">
        <f t="shared" si="94"/>
        <v>134490</v>
      </c>
    </row>
    <row r="1048" spans="1:10" ht="23.25" customHeight="1">
      <c r="A1048" s="1658" t="s">
        <v>553</v>
      </c>
      <c r="B1048" s="1659"/>
      <c r="C1048" s="1660"/>
      <c r="D1048" s="41">
        <v>1319000</v>
      </c>
      <c r="E1048" s="41">
        <v>1381000</v>
      </c>
      <c r="F1048" s="398" t="s">
        <v>881</v>
      </c>
      <c r="G1048" s="397">
        <f t="shared" si="93"/>
        <v>62000</v>
      </c>
      <c r="H1048" s="395" t="s">
        <v>883</v>
      </c>
      <c r="J1048" s="137">
        <f t="shared" si="94"/>
        <v>62000</v>
      </c>
    </row>
    <row r="1049" spans="1:10" ht="23.25" customHeight="1">
      <c r="A1049" s="1661" t="s">
        <v>355</v>
      </c>
      <c r="B1049" s="1662"/>
      <c r="C1049" s="1663"/>
      <c r="D1049" s="41">
        <v>0</v>
      </c>
      <c r="E1049" s="41">
        <v>0</v>
      </c>
      <c r="F1049" s="398" t="s">
        <v>707</v>
      </c>
      <c r="G1049" s="397">
        <f>E1049-D1049</f>
        <v>0</v>
      </c>
      <c r="H1049" s="533" t="s">
        <v>25</v>
      </c>
      <c r="J1049" s="137">
        <f t="shared" si="94"/>
        <v>0</v>
      </c>
    </row>
    <row r="1050" spans="1:10" ht="23.25" customHeight="1">
      <c r="A1050" s="1664" t="s">
        <v>185</v>
      </c>
      <c r="B1050" s="1665"/>
      <c r="C1050" s="301" t="s">
        <v>587</v>
      </c>
      <c r="D1050" s="41">
        <v>16456350</v>
      </c>
      <c r="E1050" s="41">
        <v>16222650</v>
      </c>
      <c r="F1050" s="398" t="s">
        <v>879</v>
      </c>
      <c r="G1050" s="397">
        <f t="shared" ref="G1050:G1060" si="95">J1050</f>
        <v>-233700</v>
      </c>
      <c r="H1050" s="395" t="s">
        <v>369</v>
      </c>
      <c r="J1050" s="137">
        <f t="shared" si="94"/>
        <v>-233700</v>
      </c>
    </row>
    <row r="1051" spans="1:10" ht="23.25" customHeight="1">
      <c r="A1051" s="1666"/>
      <c r="B1051" s="1667"/>
      <c r="C1051" s="301" t="s">
        <v>572</v>
      </c>
      <c r="D1051" s="41">
        <v>21485250</v>
      </c>
      <c r="E1051" s="41">
        <v>21177750</v>
      </c>
      <c r="F1051" s="398" t="s">
        <v>879</v>
      </c>
      <c r="G1051" s="397">
        <f t="shared" si="95"/>
        <v>-307500</v>
      </c>
      <c r="H1051" s="395" t="s">
        <v>369</v>
      </c>
      <c r="J1051" s="137">
        <f t="shared" si="94"/>
        <v>-307500</v>
      </c>
    </row>
    <row r="1052" spans="1:10" ht="23.25" customHeight="1">
      <c r="A1052" s="1666"/>
      <c r="B1052" s="1667"/>
      <c r="C1052" s="301" t="s">
        <v>515</v>
      </c>
      <c r="D1052" s="41">
        <v>3036860</v>
      </c>
      <c r="E1052" s="41">
        <v>2993400</v>
      </c>
      <c r="F1052" s="398" t="s">
        <v>879</v>
      </c>
      <c r="G1052" s="397">
        <f t="shared" si="95"/>
        <v>-43460</v>
      </c>
      <c r="H1052" s="395" t="s">
        <v>369</v>
      </c>
      <c r="J1052" s="137">
        <f t="shared" si="94"/>
        <v>-43460</v>
      </c>
    </row>
    <row r="1053" spans="1:10" ht="23.25" customHeight="1">
      <c r="A1053" s="1666"/>
      <c r="B1053" s="1667"/>
      <c r="C1053" s="301" t="s">
        <v>514</v>
      </c>
      <c r="D1053" s="42">
        <v>-694700</v>
      </c>
      <c r="E1053" s="41">
        <v>-694700</v>
      </c>
      <c r="F1053" s="398" t="s">
        <v>880</v>
      </c>
      <c r="G1053" s="397">
        <f t="shared" si="95"/>
        <v>0</v>
      </c>
      <c r="H1053" s="395" t="s">
        <v>369</v>
      </c>
      <c r="J1053" s="137">
        <f t="shared" si="94"/>
        <v>0</v>
      </c>
    </row>
    <row r="1054" spans="1:10" ht="23.25" customHeight="1">
      <c r="A1054" s="1668"/>
      <c r="B1054" s="1669"/>
      <c r="C1054" s="301" t="s">
        <v>179</v>
      </c>
      <c r="D1054" s="41">
        <f>SUM(D1050:D1052)+D1053</f>
        <v>40283760</v>
      </c>
      <c r="E1054" s="41">
        <f>SUM(E1050:E1052)+E1053</f>
        <v>39699100</v>
      </c>
      <c r="F1054" s="398" t="s">
        <v>879</v>
      </c>
      <c r="G1054" s="397">
        <f t="shared" si="95"/>
        <v>-584660</v>
      </c>
      <c r="H1054" s="583" t="s">
        <v>25</v>
      </c>
      <c r="J1054" s="137">
        <f t="shared" si="94"/>
        <v>-584660</v>
      </c>
    </row>
    <row r="1055" spans="1:10" ht="23.25" customHeight="1">
      <c r="A1055" s="1664" t="s">
        <v>178</v>
      </c>
      <c r="B1055" s="1665"/>
      <c r="C1055" s="301" t="s">
        <v>513</v>
      </c>
      <c r="D1055" s="41">
        <v>44527630</v>
      </c>
      <c r="E1055" s="41">
        <v>48137320</v>
      </c>
      <c r="F1055" s="398" t="s">
        <v>881</v>
      </c>
      <c r="G1055" s="397">
        <f t="shared" si="95"/>
        <v>3609690</v>
      </c>
      <c r="H1055" s="395" t="s">
        <v>369</v>
      </c>
      <c r="J1055" s="137">
        <f t="shared" si="94"/>
        <v>3609690</v>
      </c>
    </row>
    <row r="1056" spans="1:10" ht="23.25" customHeight="1">
      <c r="A1056" s="1666"/>
      <c r="B1056" s="1667"/>
      <c r="C1056" s="301" t="s">
        <v>511</v>
      </c>
      <c r="D1056" s="41">
        <v>2346760</v>
      </c>
      <c r="E1056" s="41">
        <v>1967940</v>
      </c>
      <c r="F1056" s="398" t="s">
        <v>697</v>
      </c>
      <c r="G1056" s="397">
        <f t="shared" si="95"/>
        <v>-378820</v>
      </c>
      <c r="H1056" s="395" t="s">
        <v>369</v>
      </c>
      <c r="J1056" s="137">
        <f t="shared" si="94"/>
        <v>-378820</v>
      </c>
    </row>
    <row r="1057" spans="1:10" ht="23.25" customHeight="1">
      <c r="A1057" s="1666"/>
      <c r="B1057" s="1667"/>
      <c r="C1057" s="301" t="s">
        <v>29</v>
      </c>
      <c r="D1057" s="41">
        <v>2334380</v>
      </c>
      <c r="E1057" s="41">
        <v>2323460</v>
      </c>
      <c r="F1057" s="398" t="s">
        <v>697</v>
      </c>
      <c r="G1057" s="397">
        <f t="shared" si="95"/>
        <v>-10920</v>
      </c>
      <c r="H1057" s="395" t="s">
        <v>369</v>
      </c>
      <c r="J1057" s="137">
        <f t="shared" si="94"/>
        <v>-10920</v>
      </c>
    </row>
    <row r="1058" spans="1:10" ht="23.25" customHeight="1">
      <c r="A1058" s="1666"/>
      <c r="B1058" s="1667"/>
      <c r="C1058" s="301" t="s">
        <v>45</v>
      </c>
      <c r="D1058" s="41">
        <v>16171240</v>
      </c>
      <c r="E1058" s="41">
        <v>15970040</v>
      </c>
      <c r="F1058" s="398" t="s">
        <v>697</v>
      </c>
      <c r="G1058" s="397">
        <f t="shared" si="95"/>
        <v>-201200</v>
      </c>
      <c r="H1058" s="395" t="s">
        <v>369</v>
      </c>
      <c r="J1058" s="137">
        <f t="shared" si="94"/>
        <v>-201200</v>
      </c>
    </row>
    <row r="1059" spans="1:10" ht="23.25" customHeight="1">
      <c r="A1059" s="1666"/>
      <c r="B1059" s="1667"/>
      <c r="C1059" s="301" t="s">
        <v>148</v>
      </c>
      <c r="D1059" s="41">
        <v>3440000</v>
      </c>
      <c r="E1059" s="41">
        <v>3442500</v>
      </c>
      <c r="F1059" s="398" t="s">
        <v>881</v>
      </c>
      <c r="G1059" s="397">
        <f t="shared" si="95"/>
        <v>2500</v>
      </c>
      <c r="H1059" s="395" t="s">
        <v>299</v>
      </c>
      <c r="J1059" s="137">
        <f t="shared" si="94"/>
        <v>2500</v>
      </c>
    </row>
    <row r="1060" spans="1:10" ht="23.25" customHeight="1" thickBot="1">
      <c r="A1060" s="1666"/>
      <c r="B1060" s="1667"/>
      <c r="C1060" s="399" t="s">
        <v>179</v>
      </c>
      <c r="D1060" s="400">
        <f>SUM(D1055:D1059)</f>
        <v>68820010</v>
      </c>
      <c r="E1060" s="400">
        <f>SUM(E1055:E1059)</f>
        <v>71841260</v>
      </c>
      <c r="F1060" s="401" t="s">
        <v>881</v>
      </c>
      <c r="G1060" s="397">
        <f t="shared" si="95"/>
        <v>3021250</v>
      </c>
      <c r="H1060" s="403" t="s">
        <v>25</v>
      </c>
      <c r="J1060" s="137">
        <f t="shared" si="94"/>
        <v>3021250</v>
      </c>
    </row>
    <row r="1061" spans="1:10" ht="23.25" customHeight="1" thickBot="1">
      <c r="A1061" s="1656" t="s">
        <v>828</v>
      </c>
      <c r="B1061" s="1657"/>
      <c r="C1061" s="1657"/>
      <c r="D1061" s="405">
        <f>SUM(D1037:D1049)+D1054+D1060</f>
        <v>257117894</v>
      </c>
      <c r="E1061" s="405">
        <f>SUM(E1037:E1049)+E1054+E1060</f>
        <v>259770679</v>
      </c>
      <c r="F1061" s="406" t="s">
        <v>881</v>
      </c>
      <c r="G1061" s="407">
        <f>SUM(G1037:G1049)+G1054+G1060</f>
        <v>2652785</v>
      </c>
      <c r="H1061" s="404"/>
      <c r="J1061" s="137">
        <f t="shared" si="94"/>
        <v>2652785</v>
      </c>
    </row>
    <row r="1062" spans="1:10" ht="23.25" customHeight="1">
      <c r="A1062" s="1658" t="s">
        <v>829</v>
      </c>
      <c r="B1062" s="1659"/>
      <c r="C1062" s="1660"/>
      <c r="D1062" s="725">
        <v>-3061348</v>
      </c>
      <c r="E1062" s="725">
        <v>-3061348</v>
      </c>
      <c r="F1062" s="726" t="s">
        <v>707</v>
      </c>
      <c r="G1062" s="727">
        <f>E1062-D1062</f>
        <v>0</v>
      </c>
      <c r="H1062" s="740" t="s">
        <v>707</v>
      </c>
      <c r="J1062" s="137">
        <f t="shared" si="94"/>
        <v>0</v>
      </c>
    </row>
    <row r="1063" spans="1:10" ht="23.25" customHeight="1" thickBot="1">
      <c r="A1063" s="1658" t="s">
        <v>843</v>
      </c>
      <c r="B1063" s="1659"/>
      <c r="C1063" s="1660"/>
      <c r="D1063" s="728">
        <v>-2967870</v>
      </c>
      <c r="E1063" s="728">
        <v>-2967870</v>
      </c>
      <c r="F1063" s="729" t="s">
        <v>880</v>
      </c>
      <c r="G1063" s="730">
        <f>E1063-D1063</f>
        <v>0</v>
      </c>
      <c r="H1063" s="731" t="s">
        <v>707</v>
      </c>
      <c r="J1063" s="137">
        <f t="shared" si="94"/>
        <v>0</v>
      </c>
    </row>
    <row r="1064" spans="1:10" ht="23.25" customHeight="1" thickBot="1">
      <c r="A1064" s="1656" t="s">
        <v>416</v>
      </c>
      <c r="B1064" s="1657"/>
      <c r="C1064" s="1657"/>
      <c r="D1064" s="405">
        <f>SUM(D1061:D1063)</f>
        <v>251088676</v>
      </c>
      <c r="E1064" s="405">
        <f>SUM(E1061:E1063)</f>
        <v>253741461</v>
      </c>
      <c r="F1064" s="406" t="s">
        <v>881</v>
      </c>
      <c r="G1064" s="407">
        <f>SUM(G1061:G1063)</f>
        <v>2652785</v>
      </c>
      <c r="H1064" s="404"/>
      <c r="J1064" s="137">
        <f t="shared" si="94"/>
        <v>2652785</v>
      </c>
    </row>
    <row r="1065" spans="1:10">
      <c r="J1065" s="137">
        <f t="shared" si="94"/>
        <v>0</v>
      </c>
    </row>
    <row r="1068" spans="1:10" ht="53.25" customHeight="1">
      <c r="A1068" s="1583" t="s">
        <v>821</v>
      </c>
      <c r="B1068" s="1583"/>
      <c r="C1068" s="1583"/>
      <c r="D1068" s="1583"/>
      <c r="E1068" s="1583"/>
      <c r="F1068" s="1583"/>
      <c r="G1068" s="1583"/>
      <c r="H1068" s="1583"/>
    </row>
    <row r="1069" spans="1:10" ht="27" customHeight="1" thickBot="1">
      <c r="A1069" s="35" t="s">
        <v>893</v>
      </c>
    </row>
    <row r="1070" spans="1:10" ht="38.25" customHeight="1" thickBot="1">
      <c r="A1070" s="1670" t="s">
        <v>507</v>
      </c>
      <c r="B1070" s="1671"/>
      <c r="C1070" s="1672"/>
      <c r="D1070" s="39" t="s">
        <v>894</v>
      </c>
      <c r="E1070" s="39" t="s">
        <v>895</v>
      </c>
      <c r="F1070" s="1673" t="s">
        <v>465</v>
      </c>
      <c r="G1070" s="1674"/>
      <c r="H1070" s="40" t="s">
        <v>510</v>
      </c>
    </row>
    <row r="1071" spans="1:10" ht="21.75" customHeight="1">
      <c r="A1071" s="1631" t="s">
        <v>39</v>
      </c>
      <c r="B1071" s="1632"/>
      <c r="C1071" s="1633"/>
      <c r="D1071" s="668">
        <v>36308655</v>
      </c>
      <c r="E1071" s="668">
        <v>36435910</v>
      </c>
      <c r="F1071" s="669" t="s">
        <v>896</v>
      </c>
      <c r="G1071" s="670">
        <f>J1071</f>
        <v>127255</v>
      </c>
      <c r="H1071" s="743" t="s">
        <v>707</v>
      </c>
      <c r="J1071" s="137">
        <f>SUM(E1071-D1071)</f>
        <v>127255</v>
      </c>
    </row>
    <row r="1072" spans="1:10" ht="21.75" customHeight="1">
      <c r="A1072" s="1637" t="s">
        <v>41</v>
      </c>
      <c r="B1072" s="1638"/>
      <c r="C1072" s="1639"/>
      <c r="D1072" s="672">
        <v>34377646</v>
      </c>
      <c r="E1072" s="672">
        <v>34377646</v>
      </c>
      <c r="F1072" s="673" t="s">
        <v>707</v>
      </c>
      <c r="G1072" s="674">
        <f t="shared" ref="G1072:G1082" si="96">J1072</f>
        <v>0</v>
      </c>
      <c r="H1072" s="742" t="s">
        <v>707</v>
      </c>
      <c r="J1072" s="137">
        <f t="shared" ref="J1072:J1099" si="97">SUM(E1072-D1072)</f>
        <v>0</v>
      </c>
    </row>
    <row r="1073" spans="1:10" ht="21.75" customHeight="1">
      <c r="A1073" s="1658" t="s">
        <v>32</v>
      </c>
      <c r="B1073" s="1659"/>
      <c r="C1073" s="1660"/>
      <c r="D1073" s="41">
        <v>34718418</v>
      </c>
      <c r="E1073" s="41">
        <v>34718418</v>
      </c>
      <c r="F1073" s="398" t="s">
        <v>897</v>
      </c>
      <c r="G1073" s="397">
        <f t="shared" si="96"/>
        <v>0</v>
      </c>
      <c r="H1073" s="742" t="s">
        <v>707</v>
      </c>
      <c r="J1073" s="137">
        <f t="shared" si="97"/>
        <v>0</v>
      </c>
    </row>
    <row r="1074" spans="1:10" ht="21.75" customHeight="1">
      <c r="A1074" s="1658" t="s">
        <v>516</v>
      </c>
      <c r="B1074" s="1659"/>
      <c r="C1074" s="1660"/>
      <c r="D1074" s="41">
        <v>539500</v>
      </c>
      <c r="E1074" s="41">
        <v>539500</v>
      </c>
      <c r="F1074" s="398" t="s">
        <v>707</v>
      </c>
      <c r="G1074" s="397">
        <f t="shared" si="96"/>
        <v>0</v>
      </c>
      <c r="H1074" s="395" t="s">
        <v>25</v>
      </c>
      <c r="J1074" s="137">
        <f t="shared" si="97"/>
        <v>0</v>
      </c>
    </row>
    <row r="1075" spans="1:10" ht="21.75" customHeight="1">
      <c r="A1075" s="1658" t="s">
        <v>37</v>
      </c>
      <c r="B1075" s="1659"/>
      <c r="C1075" s="1660"/>
      <c r="D1075" s="41">
        <v>3010700</v>
      </c>
      <c r="E1075" s="41">
        <v>3010700</v>
      </c>
      <c r="F1075" s="398" t="s">
        <v>25</v>
      </c>
      <c r="G1075" s="397">
        <f t="shared" si="96"/>
        <v>0</v>
      </c>
      <c r="H1075" s="395" t="s">
        <v>25</v>
      </c>
      <c r="J1075" s="137">
        <f t="shared" si="97"/>
        <v>0</v>
      </c>
    </row>
    <row r="1076" spans="1:10" ht="21.75" customHeight="1">
      <c r="A1076" s="1658" t="s">
        <v>33</v>
      </c>
      <c r="B1076" s="1659"/>
      <c r="C1076" s="1660"/>
      <c r="D1076" s="41">
        <v>577500</v>
      </c>
      <c r="E1076" s="41">
        <v>544500</v>
      </c>
      <c r="F1076" s="398" t="s">
        <v>898</v>
      </c>
      <c r="G1076" s="397">
        <f t="shared" si="96"/>
        <v>-33000</v>
      </c>
      <c r="H1076" s="395" t="s">
        <v>25</v>
      </c>
      <c r="J1076" s="137">
        <f t="shared" si="97"/>
        <v>-33000</v>
      </c>
    </row>
    <row r="1077" spans="1:10" ht="21.75" customHeight="1">
      <c r="A1077" s="1658" t="s">
        <v>36</v>
      </c>
      <c r="B1077" s="1659"/>
      <c r="C1077" s="1660"/>
      <c r="D1077" s="41">
        <v>7107300</v>
      </c>
      <c r="E1077" s="41">
        <v>7138735</v>
      </c>
      <c r="F1077" s="398" t="s">
        <v>698</v>
      </c>
      <c r="G1077" s="397">
        <f t="shared" si="96"/>
        <v>31435</v>
      </c>
      <c r="H1077" s="395" t="s">
        <v>882</v>
      </c>
      <c r="J1077" s="137">
        <f t="shared" si="97"/>
        <v>31435</v>
      </c>
    </row>
    <row r="1078" spans="1:10" ht="21.75" customHeight="1">
      <c r="A1078" s="1658" t="s">
        <v>42</v>
      </c>
      <c r="B1078" s="1659"/>
      <c r="C1078" s="1660"/>
      <c r="D1078" s="41">
        <v>24957120</v>
      </c>
      <c r="E1078" s="41">
        <v>24957120</v>
      </c>
      <c r="F1078" s="398" t="s">
        <v>707</v>
      </c>
      <c r="G1078" s="397">
        <f t="shared" si="96"/>
        <v>0</v>
      </c>
      <c r="H1078" s="583" t="s">
        <v>707</v>
      </c>
      <c r="J1078" s="137">
        <f t="shared" si="97"/>
        <v>0</v>
      </c>
    </row>
    <row r="1079" spans="1:10" ht="21.75" customHeight="1">
      <c r="A1079" s="1658" t="s">
        <v>158</v>
      </c>
      <c r="B1079" s="1659"/>
      <c r="C1079" s="1660"/>
      <c r="D1079" s="41">
        <v>1207840</v>
      </c>
      <c r="E1079" s="41">
        <v>1207840</v>
      </c>
      <c r="F1079" s="398" t="s">
        <v>25</v>
      </c>
      <c r="G1079" s="397">
        <f t="shared" si="96"/>
        <v>0</v>
      </c>
      <c r="H1079" s="395" t="s">
        <v>25</v>
      </c>
      <c r="J1079" s="137">
        <f t="shared" si="97"/>
        <v>0</v>
      </c>
    </row>
    <row r="1080" spans="1:10" ht="21.75" customHeight="1">
      <c r="A1080" s="1658" t="s">
        <v>30</v>
      </c>
      <c r="B1080" s="1659"/>
      <c r="C1080" s="1660"/>
      <c r="D1080" s="41">
        <v>1746250</v>
      </c>
      <c r="E1080" s="41">
        <v>1746430</v>
      </c>
      <c r="F1080" s="398" t="s">
        <v>896</v>
      </c>
      <c r="G1080" s="397">
        <f t="shared" si="96"/>
        <v>180</v>
      </c>
      <c r="H1080" s="533" t="s">
        <v>25</v>
      </c>
      <c r="J1080" s="137">
        <f t="shared" si="97"/>
        <v>180</v>
      </c>
    </row>
    <row r="1081" spans="1:10" ht="21.75" customHeight="1">
      <c r="A1081" s="1658" t="s">
        <v>339</v>
      </c>
      <c r="B1081" s="1659"/>
      <c r="C1081" s="1660"/>
      <c r="D1081" s="41">
        <v>2298390</v>
      </c>
      <c r="E1081" s="41">
        <v>2139700</v>
      </c>
      <c r="F1081" s="398" t="s">
        <v>898</v>
      </c>
      <c r="G1081" s="397">
        <f t="shared" si="96"/>
        <v>-158690</v>
      </c>
      <c r="H1081" s="395" t="s">
        <v>857</v>
      </c>
      <c r="J1081" s="137">
        <f t="shared" si="97"/>
        <v>-158690</v>
      </c>
    </row>
    <row r="1082" spans="1:10" ht="21.75" customHeight="1">
      <c r="A1082" s="1658" t="s">
        <v>553</v>
      </c>
      <c r="B1082" s="1659"/>
      <c r="C1082" s="1660"/>
      <c r="D1082" s="41">
        <v>1381000</v>
      </c>
      <c r="E1082" s="41">
        <v>1318500</v>
      </c>
      <c r="F1082" s="398" t="s">
        <v>898</v>
      </c>
      <c r="G1082" s="397">
        <f t="shared" si="96"/>
        <v>-62500</v>
      </c>
      <c r="H1082" s="395" t="s">
        <v>707</v>
      </c>
      <c r="J1082" s="137">
        <f t="shared" si="97"/>
        <v>-62500</v>
      </c>
    </row>
    <row r="1083" spans="1:10" ht="21.75" customHeight="1">
      <c r="A1083" s="1661" t="s">
        <v>355</v>
      </c>
      <c r="B1083" s="1662"/>
      <c r="C1083" s="1663"/>
      <c r="D1083" s="41">
        <v>0</v>
      </c>
      <c r="E1083" s="41">
        <v>0</v>
      </c>
      <c r="F1083" s="398" t="s">
        <v>707</v>
      </c>
      <c r="G1083" s="397">
        <f>E1083-D1083</f>
        <v>0</v>
      </c>
      <c r="H1083" s="533" t="s">
        <v>25</v>
      </c>
      <c r="J1083" s="137">
        <f t="shared" si="97"/>
        <v>0</v>
      </c>
    </row>
    <row r="1084" spans="1:10" ht="21.75" customHeight="1">
      <c r="A1084" s="1664" t="s">
        <v>185</v>
      </c>
      <c r="B1084" s="1665"/>
      <c r="C1084" s="301" t="s">
        <v>587</v>
      </c>
      <c r="D1084" s="41">
        <v>16222650</v>
      </c>
      <c r="E1084" s="41">
        <v>17233830</v>
      </c>
      <c r="F1084" s="398" t="s">
        <v>896</v>
      </c>
      <c r="G1084" s="397">
        <f t="shared" ref="G1084:G1094" si="98">J1084</f>
        <v>1011180</v>
      </c>
      <c r="H1084" s="395" t="s">
        <v>369</v>
      </c>
      <c r="J1084" s="137">
        <f t="shared" si="97"/>
        <v>1011180</v>
      </c>
    </row>
    <row r="1085" spans="1:10" ht="21.75" customHeight="1">
      <c r="A1085" s="1666"/>
      <c r="B1085" s="1667"/>
      <c r="C1085" s="301" t="s">
        <v>572</v>
      </c>
      <c r="D1085" s="41">
        <v>21177750</v>
      </c>
      <c r="E1085" s="41">
        <v>22508250</v>
      </c>
      <c r="F1085" s="398" t="s">
        <v>896</v>
      </c>
      <c r="G1085" s="397">
        <f t="shared" si="98"/>
        <v>1330500</v>
      </c>
      <c r="H1085" s="395" t="s">
        <v>369</v>
      </c>
      <c r="J1085" s="137">
        <f t="shared" si="97"/>
        <v>1330500</v>
      </c>
    </row>
    <row r="1086" spans="1:10" ht="21.75" customHeight="1">
      <c r="A1086" s="1666"/>
      <c r="B1086" s="1667"/>
      <c r="C1086" s="301" t="s">
        <v>515</v>
      </c>
      <c r="D1086" s="41">
        <v>2993400</v>
      </c>
      <c r="E1086" s="41">
        <v>3181460</v>
      </c>
      <c r="F1086" s="398" t="s">
        <v>896</v>
      </c>
      <c r="G1086" s="397">
        <f t="shared" si="98"/>
        <v>188060</v>
      </c>
      <c r="H1086" s="395" t="s">
        <v>369</v>
      </c>
      <c r="J1086" s="137">
        <f t="shared" si="97"/>
        <v>188060</v>
      </c>
    </row>
    <row r="1087" spans="1:10" ht="21.75" customHeight="1">
      <c r="A1087" s="1666"/>
      <c r="B1087" s="1667"/>
      <c r="C1087" s="301" t="s">
        <v>514</v>
      </c>
      <c r="D1087" s="42">
        <v>-694700</v>
      </c>
      <c r="E1087" s="41">
        <v>-708960</v>
      </c>
      <c r="F1087" s="398" t="s">
        <v>898</v>
      </c>
      <c r="G1087" s="397">
        <f t="shared" si="98"/>
        <v>-14260</v>
      </c>
      <c r="H1087" s="395" t="s">
        <v>369</v>
      </c>
      <c r="J1087" s="137">
        <f t="shared" si="97"/>
        <v>-14260</v>
      </c>
    </row>
    <row r="1088" spans="1:10" ht="21.75" customHeight="1">
      <c r="A1088" s="1668"/>
      <c r="B1088" s="1669"/>
      <c r="C1088" s="301" t="s">
        <v>179</v>
      </c>
      <c r="D1088" s="41">
        <f>SUM(D1084:D1086)+D1087</f>
        <v>39699100</v>
      </c>
      <c r="E1088" s="41">
        <f>SUM(E1084:E1086)+E1087</f>
        <v>42214580</v>
      </c>
      <c r="F1088" s="398" t="s">
        <v>896</v>
      </c>
      <c r="G1088" s="397">
        <f t="shared" si="98"/>
        <v>2515480</v>
      </c>
      <c r="H1088" s="583" t="s">
        <v>25</v>
      </c>
      <c r="J1088" s="137">
        <f t="shared" si="97"/>
        <v>2515480</v>
      </c>
    </row>
    <row r="1089" spans="1:10" ht="21.75" customHeight="1">
      <c r="A1089" s="1664" t="s">
        <v>178</v>
      </c>
      <c r="B1089" s="1665"/>
      <c r="C1089" s="301" t="s">
        <v>513</v>
      </c>
      <c r="D1089" s="41">
        <v>48137320</v>
      </c>
      <c r="E1089" s="41">
        <v>42330270</v>
      </c>
      <c r="F1089" s="398" t="s">
        <v>898</v>
      </c>
      <c r="G1089" s="397">
        <f t="shared" si="98"/>
        <v>-5807050</v>
      </c>
      <c r="H1089" s="395" t="s">
        <v>369</v>
      </c>
      <c r="J1089" s="137">
        <f t="shared" si="97"/>
        <v>-5807050</v>
      </c>
    </row>
    <row r="1090" spans="1:10" ht="21.75" customHeight="1">
      <c r="A1090" s="1666"/>
      <c r="B1090" s="1667"/>
      <c r="C1090" s="301" t="s">
        <v>511</v>
      </c>
      <c r="D1090" s="41">
        <v>1967940</v>
      </c>
      <c r="E1090" s="41">
        <v>2015430</v>
      </c>
      <c r="F1090" s="398" t="s">
        <v>896</v>
      </c>
      <c r="G1090" s="397">
        <f t="shared" si="98"/>
        <v>47490</v>
      </c>
      <c r="H1090" s="395" t="s">
        <v>369</v>
      </c>
      <c r="J1090" s="137">
        <f t="shared" si="97"/>
        <v>47490</v>
      </c>
    </row>
    <row r="1091" spans="1:10" ht="21.75" customHeight="1">
      <c r="A1091" s="1666"/>
      <c r="B1091" s="1667"/>
      <c r="C1091" s="301" t="s">
        <v>29</v>
      </c>
      <c r="D1091" s="41">
        <v>2323460</v>
      </c>
      <c r="E1091" s="41">
        <v>2370520</v>
      </c>
      <c r="F1091" s="398" t="s">
        <v>896</v>
      </c>
      <c r="G1091" s="397">
        <f t="shared" si="98"/>
        <v>47060</v>
      </c>
      <c r="H1091" s="395" t="s">
        <v>369</v>
      </c>
      <c r="J1091" s="137">
        <f t="shared" si="97"/>
        <v>47060</v>
      </c>
    </row>
    <row r="1092" spans="1:10" ht="21.75" customHeight="1">
      <c r="A1092" s="1666"/>
      <c r="B1092" s="1667"/>
      <c r="C1092" s="301" t="s">
        <v>45</v>
      </c>
      <c r="D1092" s="41">
        <v>15970040</v>
      </c>
      <c r="E1092" s="41">
        <v>15230150</v>
      </c>
      <c r="F1092" s="398" t="s">
        <v>898</v>
      </c>
      <c r="G1092" s="397">
        <f t="shared" si="98"/>
        <v>-739890</v>
      </c>
      <c r="H1092" s="395" t="s">
        <v>369</v>
      </c>
      <c r="J1092" s="137">
        <f t="shared" si="97"/>
        <v>-739890</v>
      </c>
    </row>
    <row r="1093" spans="1:10" ht="21.75" customHeight="1">
      <c r="A1093" s="1666"/>
      <c r="B1093" s="1667"/>
      <c r="C1093" s="301" t="s">
        <v>148</v>
      </c>
      <c r="D1093" s="41">
        <v>3442500</v>
      </c>
      <c r="E1093" s="41">
        <v>3437500</v>
      </c>
      <c r="F1093" s="398" t="s">
        <v>898</v>
      </c>
      <c r="G1093" s="397">
        <f t="shared" si="98"/>
        <v>-5000</v>
      </c>
      <c r="H1093" s="395" t="s">
        <v>299</v>
      </c>
      <c r="J1093" s="137">
        <f t="shared" si="97"/>
        <v>-5000</v>
      </c>
    </row>
    <row r="1094" spans="1:10" ht="21.75" customHeight="1" thickBot="1">
      <c r="A1094" s="1666"/>
      <c r="B1094" s="1667"/>
      <c r="C1094" s="399" t="s">
        <v>179</v>
      </c>
      <c r="D1094" s="400">
        <f>SUM(D1089:D1093)</f>
        <v>71841260</v>
      </c>
      <c r="E1094" s="400">
        <f>SUM(E1089:E1093)</f>
        <v>65383870</v>
      </c>
      <c r="F1094" s="401" t="s">
        <v>898</v>
      </c>
      <c r="G1094" s="397">
        <f t="shared" si="98"/>
        <v>-6457390</v>
      </c>
      <c r="H1094" s="403" t="s">
        <v>25</v>
      </c>
      <c r="J1094" s="137">
        <f t="shared" si="97"/>
        <v>-6457390</v>
      </c>
    </row>
    <row r="1095" spans="1:10" ht="21.75" customHeight="1" thickBot="1">
      <c r="A1095" s="1656" t="s">
        <v>828</v>
      </c>
      <c r="B1095" s="1657"/>
      <c r="C1095" s="1657"/>
      <c r="D1095" s="405">
        <f>SUM(D1071:D1083)+D1088+D1094</f>
        <v>259770679</v>
      </c>
      <c r="E1095" s="405">
        <f>SUM(E1071:E1083)+E1088+E1094</f>
        <v>255733449</v>
      </c>
      <c r="F1095" s="406" t="s">
        <v>898</v>
      </c>
      <c r="G1095" s="407">
        <f>SUM(G1071:G1083)+G1088+G1094</f>
        <v>-4037230</v>
      </c>
      <c r="H1095" s="404"/>
      <c r="J1095" s="137">
        <f t="shared" si="97"/>
        <v>-4037230</v>
      </c>
    </row>
    <row r="1096" spans="1:10" ht="21.75" customHeight="1">
      <c r="A1096" s="1658" t="s">
        <v>829</v>
      </c>
      <c r="B1096" s="1659"/>
      <c r="C1096" s="1660"/>
      <c r="D1096" s="725">
        <v>-3061348</v>
      </c>
      <c r="E1096" s="725">
        <v>-3061348</v>
      </c>
      <c r="F1096" s="726" t="s">
        <v>707</v>
      </c>
      <c r="G1096" s="727">
        <f>E1096-D1096</f>
        <v>0</v>
      </c>
      <c r="H1096" s="745" t="s">
        <v>707</v>
      </c>
      <c r="J1096" s="137">
        <f t="shared" si="97"/>
        <v>0</v>
      </c>
    </row>
    <row r="1097" spans="1:10" ht="21.75" customHeight="1" thickBot="1">
      <c r="A1097" s="1658" t="s">
        <v>843</v>
      </c>
      <c r="B1097" s="1659"/>
      <c r="C1097" s="1660"/>
      <c r="D1097" s="728">
        <v>-2967870</v>
      </c>
      <c r="E1097" s="728">
        <v>-3156200</v>
      </c>
      <c r="F1097" s="729" t="s">
        <v>898</v>
      </c>
      <c r="G1097" s="730">
        <f>E1097-D1097</f>
        <v>-188330</v>
      </c>
      <c r="H1097" s="731" t="s">
        <v>707</v>
      </c>
      <c r="J1097" s="137">
        <f t="shared" si="97"/>
        <v>-188330</v>
      </c>
    </row>
    <row r="1098" spans="1:10" ht="21.75" customHeight="1" thickBot="1">
      <c r="A1098" s="1656" t="s">
        <v>416</v>
      </c>
      <c r="B1098" s="1657"/>
      <c r="C1098" s="1657"/>
      <c r="D1098" s="405">
        <f>SUM(D1095:D1097)</f>
        <v>253741461</v>
      </c>
      <c r="E1098" s="405">
        <f>SUM(E1095:E1097)</f>
        <v>249515901</v>
      </c>
      <c r="F1098" s="406" t="s">
        <v>898</v>
      </c>
      <c r="G1098" s="407">
        <f>SUM(G1095:G1097)</f>
        <v>-4225560</v>
      </c>
      <c r="H1098" s="404"/>
      <c r="J1098" s="137">
        <f t="shared" si="97"/>
        <v>-4225560</v>
      </c>
    </row>
    <row r="1099" spans="1:10">
      <c r="J1099" s="137">
        <f t="shared" si="97"/>
        <v>0</v>
      </c>
    </row>
    <row r="1101" spans="1:10" ht="48" customHeight="1">
      <c r="A1101" s="1583" t="s">
        <v>821</v>
      </c>
      <c r="B1101" s="1583"/>
      <c r="C1101" s="1583"/>
      <c r="D1101" s="1583"/>
      <c r="E1101" s="1583"/>
      <c r="F1101" s="1583"/>
      <c r="G1101" s="1583"/>
      <c r="H1101" s="1583"/>
    </row>
    <row r="1102" spans="1:10" ht="20.25" thickBot="1">
      <c r="A1102" s="35" t="s">
        <v>900</v>
      </c>
    </row>
    <row r="1103" spans="1:10" ht="25.5" customHeight="1" thickBot="1">
      <c r="A1103" s="1670" t="s">
        <v>507</v>
      </c>
      <c r="B1103" s="1671"/>
      <c r="C1103" s="1672"/>
      <c r="D1103" s="39" t="s">
        <v>901</v>
      </c>
      <c r="E1103" s="39" t="s">
        <v>902</v>
      </c>
      <c r="F1103" s="1673" t="s">
        <v>465</v>
      </c>
      <c r="G1103" s="1674"/>
      <c r="H1103" s="40" t="s">
        <v>510</v>
      </c>
    </row>
    <row r="1104" spans="1:10" ht="22.5" customHeight="1">
      <c r="A1104" s="1631" t="s">
        <v>39</v>
      </c>
      <c r="B1104" s="1632"/>
      <c r="C1104" s="1633"/>
      <c r="D1104" s="668">
        <v>36435910</v>
      </c>
      <c r="E1104" s="668">
        <v>36120570</v>
      </c>
      <c r="F1104" s="669" t="s">
        <v>903</v>
      </c>
      <c r="G1104" s="670">
        <f>J1104</f>
        <v>-315340</v>
      </c>
      <c r="H1104" s="743" t="s">
        <v>707</v>
      </c>
      <c r="J1104" s="137">
        <f>SUM(E1104-D1104)</f>
        <v>-315340</v>
      </c>
    </row>
    <row r="1105" spans="1:10" ht="22.5" customHeight="1">
      <c r="A1105" s="1637" t="s">
        <v>41</v>
      </c>
      <c r="B1105" s="1638"/>
      <c r="C1105" s="1639"/>
      <c r="D1105" s="672">
        <v>34377646</v>
      </c>
      <c r="E1105" s="672">
        <v>35095606</v>
      </c>
      <c r="F1105" s="673" t="s">
        <v>904</v>
      </c>
      <c r="G1105" s="674">
        <f t="shared" ref="G1105:G1115" si="99">J1105</f>
        <v>717960</v>
      </c>
      <c r="H1105" s="742" t="s">
        <v>707</v>
      </c>
      <c r="J1105" s="137">
        <f t="shared" ref="J1105:J1132" si="100">SUM(E1105-D1105)</f>
        <v>717960</v>
      </c>
    </row>
    <row r="1106" spans="1:10" ht="22.5" customHeight="1">
      <c r="A1106" s="1658" t="s">
        <v>32</v>
      </c>
      <c r="B1106" s="1659"/>
      <c r="C1106" s="1660"/>
      <c r="D1106" s="41">
        <v>34718418</v>
      </c>
      <c r="E1106" s="41">
        <v>34718418</v>
      </c>
      <c r="F1106" s="398" t="s">
        <v>707</v>
      </c>
      <c r="G1106" s="397">
        <f t="shared" si="99"/>
        <v>0</v>
      </c>
      <c r="H1106" s="742" t="s">
        <v>707</v>
      </c>
      <c r="J1106" s="137">
        <f t="shared" si="100"/>
        <v>0</v>
      </c>
    </row>
    <row r="1107" spans="1:10" ht="22.5" customHeight="1">
      <c r="A1107" s="1658" t="s">
        <v>516</v>
      </c>
      <c r="B1107" s="1659"/>
      <c r="C1107" s="1660"/>
      <c r="D1107" s="41">
        <v>539500</v>
      </c>
      <c r="E1107" s="41">
        <v>539500</v>
      </c>
      <c r="F1107" s="398" t="s">
        <v>707</v>
      </c>
      <c r="G1107" s="397">
        <f t="shared" si="99"/>
        <v>0</v>
      </c>
      <c r="H1107" s="395" t="s">
        <v>25</v>
      </c>
      <c r="J1107" s="137">
        <f t="shared" si="100"/>
        <v>0</v>
      </c>
    </row>
    <row r="1108" spans="1:10" ht="22.5" customHeight="1">
      <c r="A1108" s="1658" t="s">
        <v>37</v>
      </c>
      <c r="B1108" s="1659"/>
      <c r="C1108" s="1660"/>
      <c r="D1108" s="41">
        <v>3010700</v>
      </c>
      <c r="E1108" s="41">
        <v>3010700</v>
      </c>
      <c r="F1108" s="398" t="s">
        <v>25</v>
      </c>
      <c r="G1108" s="397">
        <f t="shared" si="99"/>
        <v>0</v>
      </c>
      <c r="H1108" s="395" t="s">
        <v>25</v>
      </c>
      <c r="J1108" s="137">
        <f t="shared" si="100"/>
        <v>0</v>
      </c>
    </row>
    <row r="1109" spans="1:10" ht="22.5" customHeight="1">
      <c r="A1109" s="1658" t="s">
        <v>33</v>
      </c>
      <c r="B1109" s="1659"/>
      <c r="C1109" s="1660"/>
      <c r="D1109" s="41">
        <v>544500</v>
      </c>
      <c r="E1109" s="41">
        <v>544500</v>
      </c>
      <c r="F1109" s="398" t="s">
        <v>905</v>
      </c>
      <c r="G1109" s="397">
        <f t="shared" si="99"/>
        <v>0</v>
      </c>
      <c r="H1109" s="395" t="s">
        <v>25</v>
      </c>
      <c r="J1109" s="137">
        <f t="shared" si="100"/>
        <v>0</v>
      </c>
    </row>
    <row r="1110" spans="1:10" ht="22.5" customHeight="1">
      <c r="A1110" s="1658" t="s">
        <v>36</v>
      </c>
      <c r="B1110" s="1659"/>
      <c r="C1110" s="1660"/>
      <c r="D1110" s="41">
        <v>7138735</v>
      </c>
      <c r="E1110" s="41">
        <v>7105400</v>
      </c>
      <c r="F1110" s="398" t="s">
        <v>903</v>
      </c>
      <c r="G1110" s="397">
        <f t="shared" si="99"/>
        <v>-33335</v>
      </c>
      <c r="H1110" s="395" t="s">
        <v>905</v>
      </c>
      <c r="J1110" s="137">
        <f t="shared" si="100"/>
        <v>-33335</v>
      </c>
    </row>
    <row r="1111" spans="1:10" ht="22.5" customHeight="1">
      <c r="A1111" s="1658" t="s">
        <v>42</v>
      </c>
      <c r="B1111" s="1659"/>
      <c r="C1111" s="1660"/>
      <c r="D1111" s="41">
        <v>24957120</v>
      </c>
      <c r="E1111" s="41">
        <v>24957120</v>
      </c>
      <c r="F1111" s="398" t="s">
        <v>707</v>
      </c>
      <c r="G1111" s="397">
        <f t="shared" si="99"/>
        <v>0</v>
      </c>
      <c r="H1111" s="583" t="s">
        <v>707</v>
      </c>
      <c r="J1111" s="137">
        <f t="shared" si="100"/>
        <v>0</v>
      </c>
    </row>
    <row r="1112" spans="1:10" ht="22.5" customHeight="1">
      <c r="A1112" s="1658" t="s">
        <v>158</v>
      </c>
      <c r="B1112" s="1659"/>
      <c r="C1112" s="1660"/>
      <c r="D1112" s="41">
        <v>1207840</v>
      </c>
      <c r="E1112" s="41">
        <v>1207840</v>
      </c>
      <c r="F1112" s="398" t="s">
        <v>25</v>
      </c>
      <c r="G1112" s="397">
        <f t="shared" si="99"/>
        <v>0</v>
      </c>
      <c r="H1112" s="395" t="s">
        <v>25</v>
      </c>
      <c r="J1112" s="137">
        <f t="shared" si="100"/>
        <v>0</v>
      </c>
    </row>
    <row r="1113" spans="1:10" ht="22.5" customHeight="1">
      <c r="A1113" s="1658" t="s">
        <v>30</v>
      </c>
      <c r="B1113" s="1659"/>
      <c r="C1113" s="1660"/>
      <c r="D1113" s="41">
        <v>1746430</v>
      </c>
      <c r="E1113" s="41">
        <v>2335950</v>
      </c>
      <c r="F1113" s="398" t="s">
        <v>698</v>
      </c>
      <c r="G1113" s="397">
        <f t="shared" si="99"/>
        <v>589520</v>
      </c>
      <c r="H1113" s="533" t="s">
        <v>25</v>
      </c>
      <c r="J1113" s="137">
        <f t="shared" si="100"/>
        <v>589520</v>
      </c>
    </row>
    <row r="1114" spans="1:10" ht="22.5" customHeight="1">
      <c r="A1114" s="1658" t="s">
        <v>339</v>
      </c>
      <c r="B1114" s="1659"/>
      <c r="C1114" s="1660"/>
      <c r="D1114" s="41">
        <v>2139700</v>
      </c>
      <c r="E1114" s="41">
        <v>2513700</v>
      </c>
      <c r="F1114" s="398" t="s">
        <v>904</v>
      </c>
      <c r="G1114" s="397">
        <f t="shared" si="99"/>
        <v>374000</v>
      </c>
      <c r="H1114" s="395" t="s">
        <v>857</v>
      </c>
      <c r="J1114" s="137">
        <f t="shared" si="100"/>
        <v>374000</v>
      </c>
    </row>
    <row r="1115" spans="1:10" ht="22.5" customHeight="1">
      <c r="A1115" s="1658" t="s">
        <v>553</v>
      </c>
      <c r="B1115" s="1659"/>
      <c r="C1115" s="1660"/>
      <c r="D1115" s="41">
        <v>1318500</v>
      </c>
      <c r="E1115" s="41">
        <v>1577100</v>
      </c>
      <c r="F1115" s="398" t="s">
        <v>904</v>
      </c>
      <c r="G1115" s="397">
        <f t="shared" si="99"/>
        <v>258600</v>
      </c>
      <c r="H1115" s="395" t="s">
        <v>707</v>
      </c>
      <c r="J1115" s="137">
        <f t="shared" si="100"/>
        <v>258600</v>
      </c>
    </row>
    <row r="1116" spans="1:10" ht="22.5" customHeight="1">
      <c r="A1116" s="1661" t="s">
        <v>355</v>
      </c>
      <c r="B1116" s="1662"/>
      <c r="C1116" s="1663"/>
      <c r="D1116" s="41">
        <v>0</v>
      </c>
      <c r="E1116" s="41">
        <v>0</v>
      </c>
      <c r="F1116" s="398" t="s">
        <v>707</v>
      </c>
      <c r="G1116" s="397">
        <f>E1116-D1116</f>
        <v>0</v>
      </c>
      <c r="H1116" s="533" t="s">
        <v>25</v>
      </c>
      <c r="J1116" s="137">
        <f t="shared" si="100"/>
        <v>0</v>
      </c>
    </row>
    <row r="1117" spans="1:10" ht="22.5" customHeight="1">
      <c r="A1117" s="1664" t="s">
        <v>185</v>
      </c>
      <c r="B1117" s="1665"/>
      <c r="C1117" s="301" t="s">
        <v>587</v>
      </c>
      <c r="D1117" s="41">
        <v>17233830</v>
      </c>
      <c r="E1117" s="41">
        <v>16829130</v>
      </c>
      <c r="F1117" s="398" t="s">
        <v>903</v>
      </c>
      <c r="G1117" s="397">
        <f t="shared" ref="G1117:G1127" si="101">J1117</f>
        <v>-404700</v>
      </c>
      <c r="H1117" s="395" t="s">
        <v>369</v>
      </c>
      <c r="J1117" s="137">
        <f t="shared" si="100"/>
        <v>-404700</v>
      </c>
    </row>
    <row r="1118" spans="1:10" ht="22.5" customHeight="1">
      <c r="A1118" s="1666"/>
      <c r="B1118" s="1667"/>
      <c r="C1118" s="301" t="s">
        <v>572</v>
      </c>
      <c r="D1118" s="41">
        <v>22508250</v>
      </c>
      <c r="E1118" s="41">
        <v>21975750</v>
      </c>
      <c r="F1118" s="398" t="s">
        <v>903</v>
      </c>
      <c r="G1118" s="397">
        <f t="shared" si="101"/>
        <v>-532500</v>
      </c>
      <c r="H1118" s="395" t="s">
        <v>369</v>
      </c>
      <c r="J1118" s="137">
        <f t="shared" si="100"/>
        <v>-532500</v>
      </c>
    </row>
    <row r="1119" spans="1:10" ht="22.5" customHeight="1">
      <c r="A1119" s="1666"/>
      <c r="B1119" s="1667"/>
      <c r="C1119" s="301" t="s">
        <v>515</v>
      </c>
      <c r="D1119" s="41">
        <v>3181460</v>
      </c>
      <c r="E1119" s="41">
        <v>3106190</v>
      </c>
      <c r="F1119" s="398" t="s">
        <v>903</v>
      </c>
      <c r="G1119" s="397">
        <f t="shared" si="101"/>
        <v>-75270</v>
      </c>
      <c r="H1119" s="395" t="s">
        <v>369</v>
      </c>
      <c r="J1119" s="137">
        <f t="shared" si="100"/>
        <v>-75270</v>
      </c>
    </row>
    <row r="1120" spans="1:10" ht="22.5" customHeight="1">
      <c r="A1120" s="1666"/>
      <c r="B1120" s="1667"/>
      <c r="C1120" s="301" t="s">
        <v>514</v>
      </c>
      <c r="D1120" s="42">
        <v>-708960</v>
      </c>
      <c r="E1120" s="41">
        <v>-708960</v>
      </c>
      <c r="F1120" s="398" t="s">
        <v>905</v>
      </c>
      <c r="G1120" s="397">
        <f t="shared" si="101"/>
        <v>0</v>
      </c>
      <c r="H1120" s="395" t="s">
        <v>369</v>
      </c>
      <c r="J1120" s="137">
        <f t="shared" si="100"/>
        <v>0</v>
      </c>
    </row>
    <row r="1121" spans="1:10" ht="22.5" customHeight="1">
      <c r="A1121" s="1668"/>
      <c r="B1121" s="1669"/>
      <c r="C1121" s="301" t="s">
        <v>179</v>
      </c>
      <c r="D1121" s="41">
        <f>SUM(D1117:D1119)+D1120</f>
        <v>42214580</v>
      </c>
      <c r="E1121" s="41">
        <f>SUM(E1117:E1119)+E1120</f>
        <v>41202110</v>
      </c>
      <c r="F1121" s="398" t="s">
        <v>903</v>
      </c>
      <c r="G1121" s="397">
        <f t="shared" si="101"/>
        <v>-1012470</v>
      </c>
      <c r="H1121" s="583" t="s">
        <v>25</v>
      </c>
      <c r="J1121" s="137">
        <f t="shared" si="100"/>
        <v>-1012470</v>
      </c>
    </row>
    <row r="1122" spans="1:10" ht="22.5" customHeight="1">
      <c r="A1122" s="1664" t="s">
        <v>178</v>
      </c>
      <c r="B1122" s="1665"/>
      <c r="C1122" s="301" t="s">
        <v>513</v>
      </c>
      <c r="D1122" s="41">
        <v>42330270</v>
      </c>
      <c r="E1122" s="41">
        <v>41681570</v>
      </c>
      <c r="F1122" s="398" t="s">
        <v>903</v>
      </c>
      <c r="G1122" s="397">
        <f t="shared" si="101"/>
        <v>-648700</v>
      </c>
      <c r="H1122" s="395" t="s">
        <v>369</v>
      </c>
      <c r="J1122" s="137">
        <f t="shared" si="100"/>
        <v>-648700</v>
      </c>
    </row>
    <row r="1123" spans="1:10" ht="22.5" customHeight="1">
      <c r="A1123" s="1666"/>
      <c r="B1123" s="1667"/>
      <c r="C1123" s="301" t="s">
        <v>511</v>
      </c>
      <c r="D1123" s="41">
        <v>2015430</v>
      </c>
      <c r="E1123" s="41">
        <v>2246860</v>
      </c>
      <c r="F1123" s="398" t="s">
        <v>698</v>
      </c>
      <c r="G1123" s="397">
        <f t="shared" si="101"/>
        <v>231430</v>
      </c>
      <c r="H1123" s="395" t="s">
        <v>369</v>
      </c>
      <c r="J1123" s="137">
        <f t="shared" si="100"/>
        <v>231430</v>
      </c>
    </row>
    <row r="1124" spans="1:10" ht="22.5" customHeight="1">
      <c r="A1124" s="1666"/>
      <c r="B1124" s="1667"/>
      <c r="C1124" s="301" t="s">
        <v>29</v>
      </c>
      <c r="D1124" s="41">
        <v>2370520</v>
      </c>
      <c r="E1124" s="41">
        <v>2510920</v>
      </c>
      <c r="F1124" s="398" t="s">
        <v>698</v>
      </c>
      <c r="G1124" s="397">
        <f t="shared" si="101"/>
        <v>140400</v>
      </c>
      <c r="H1124" s="395" t="s">
        <v>369</v>
      </c>
      <c r="J1124" s="137">
        <f t="shared" si="100"/>
        <v>140400</v>
      </c>
    </row>
    <row r="1125" spans="1:10" ht="22.5" customHeight="1">
      <c r="A1125" s="1666"/>
      <c r="B1125" s="1667"/>
      <c r="C1125" s="301" t="s">
        <v>45</v>
      </c>
      <c r="D1125" s="41">
        <v>15230150</v>
      </c>
      <c r="E1125" s="41">
        <v>16092710</v>
      </c>
      <c r="F1125" s="398" t="s">
        <v>904</v>
      </c>
      <c r="G1125" s="397">
        <f t="shared" si="101"/>
        <v>862560</v>
      </c>
      <c r="H1125" s="395" t="s">
        <v>369</v>
      </c>
      <c r="J1125" s="137">
        <f t="shared" si="100"/>
        <v>862560</v>
      </c>
    </row>
    <row r="1126" spans="1:10" ht="22.5" customHeight="1">
      <c r="A1126" s="1666"/>
      <c r="B1126" s="1667"/>
      <c r="C1126" s="301" t="s">
        <v>148</v>
      </c>
      <c r="D1126" s="41">
        <v>3437500</v>
      </c>
      <c r="E1126" s="41">
        <v>3435000</v>
      </c>
      <c r="F1126" s="398" t="s">
        <v>697</v>
      </c>
      <c r="G1126" s="397">
        <f t="shared" si="101"/>
        <v>-2500</v>
      </c>
      <c r="H1126" s="395" t="s">
        <v>299</v>
      </c>
      <c r="J1126" s="137">
        <f t="shared" si="100"/>
        <v>-2500</v>
      </c>
    </row>
    <row r="1127" spans="1:10" ht="22.5" customHeight="1" thickBot="1">
      <c r="A1127" s="1666"/>
      <c r="B1127" s="1667"/>
      <c r="C1127" s="399" t="s">
        <v>179</v>
      </c>
      <c r="D1127" s="400">
        <f>SUM(D1122:D1126)</f>
        <v>65383870</v>
      </c>
      <c r="E1127" s="400">
        <f>SUM(E1122:E1126)</f>
        <v>65967060</v>
      </c>
      <c r="F1127" s="401" t="s">
        <v>904</v>
      </c>
      <c r="G1127" s="397">
        <f t="shared" si="101"/>
        <v>583190</v>
      </c>
      <c r="H1127" s="403" t="s">
        <v>25</v>
      </c>
      <c r="J1127" s="137">
        <f t="shared" si="100"/>
        <v>583190</v>
      </c>
    </row>
    <row r="1128" spans="1:10" ht="22.5" customHeight="1" thickBot="1">
      <c r="A1128" s="1656" t="s">
        <v>828</v>
      </c>
      <c r="B1128" s="1657"/>
      <c r="C1128" s="1657"/>
      <c r="D1128" s="405">
        <f>SUM(D1104:D1116)+D1121+D1127</f>
        <v>255733449</v>
      </c>
      <c r="E1128" s="405">
        <f>SUM(E1104:E1116)+E1121+E1127</f>
        <v>256895574</v>
      </c>
      <c r="F1128" s="406" t="s">
        <v>904</v>
      </c>
      <c r="G1128" s="407">
        <f>SUM(G1104:G1116)+G1121+G1127</f>
        <v>1162125</v>
      </c>
      <c r="H1128" s="404"/>
      <c r="J1128" s="137">
        <f t="shared" si="100"/>
        <v>1162125</v>
      </c>
    </row>
    <row r="1129" spans="1:10" ht="22.5" customHeight="1">
      <c r="A1129" s="1658" t="s">
        <v>829</v>
      </c>
      <c r="B1129" s="1659"/>
      <c r="C1129" s="1660"/>
      <c r="D1129" s="725">
        <v>-3061348</v>
      </c>
      <c r="E1129" s="725">
        <v>-3061348</v>
      </c>
      <c r="F1129" s="726" t="s">
        <v>707</v>
      </c>
      <c r="G1129" s="727">
        <f>E1129-D1129</f>
        <v>0</v>
      </c>
      <c r="H1129" s="746" t="s">
        <v>707</v>
      </c>
      <c r="J1129" s="137">
        <f t="shared" si="100"/>
        <v>0</v>
      </c>
    </row>
    <row r="1130" spans="1:10" ht="22.5" customHeight="1" thickBot="1">
      <c r="A1130" s="1658" t="s">
        <v>843</v>
      </c>
      <c r="B1130" s="1659"/>
      <c r="C1130" s="1660"/>
      <c r="D1130" s="728">
        <v>-3156200</v>
      </c>
      <c r="E1130" s="728">
        <v>-3186730</v>
      </c>
      <c r="F1130" s="729" t="s">
        <v>697</v>
      </c>
      <c r="G1130" s="730">
        <f>E1130-D1130</f>
        <v>-30530</v>
      </c>
      <c r="H1130" s="731" t="s">
        <v>707</v>
      </c>
      <c r="J1130" s="137">
        <f t="shared" si="100"/>
        <v>-30530</v>
      </c>
    </row>
    <row r="1131" spans="1:10" ht="22.5" customHeight="1" thickBot="1">
      <c r="A1131" s="1656" t="s">
        <v>416</v>
      </c>
      <c r="B1131" s="1657"/>
      <c r="C1131" s="1657"/>
      <c r="D1131" s="405">
        <f>SUM(D1128:D1130)</f>
        <v>249515901</v>
      </c>
      <c r="E1131" s="405">
        <f>SUM(E1128:E1130)</f>
        <v>250647496</v>
      </c>
      <c r="F1131" s="406" t="s">
        <v>904</v>
      </c>
      <c r="G1131" s="407">
        <f>SUM(G1128:G1130)</f>
        <v>1131595</v>
      </c>
      <c r="H1131" s="404"/>
      <c r="J1131" s="137">
        <f t="shared" si="100"/>
        <v>1131595</v>
      </c>
    </row>
    <row r="1132" spans="1:10">
      <c r="J1132" s="137">
        <f t="shared" si="100"/>
        <v>0</v>
      </c>
    </row>
    <row r="1133" spans="1:10" ht="59.25" customHeight="1">
      <c r="A1133" s="1583" t="s">
        <v>821</v>
      </c>
      <c r="B1133" s="1583"/>
      <c r="C1133" s="1583"/>
      <c r="D1133" s="1583"/>
      <c r="E1133" s="1583"/>
      <c r="F1133" s="1583"/>
      <c r="G1133" s="1583"/>
      <c r="H1133" s="1583"/>
    </row>
    <row r="1134" spans="1:10" ht="25.5" customHeight="1" thickBot="1">
      <c r="A1134" s="35" t="s">
        <v>908</v>
      </c>
    </row>
    <row r="1135" spans="1:10" ht="32.25" customHeight="1" thickBot="1">
      <c r="A1135" s="1670" t="s">
        <v>507</v>
      </c>
      <c r="B1135" s="1671"/>
      <c r="C1135" s="1672"/>
      <c r="D1135" s="39" t="s">
        <v>909</v>
      </c>
      <c r="E1135" s="39" t="s">
        <v>910</v>
      </c>
      <c r="F1135" s="1673" t="s">
        <v>465</v>
      </c>
      <c r="G1135" s="1674"/>
      <c r="H1135" s="40" t="s">
        <v>510</v>
      </c>
    </row>
    <row r="1136" spans="1:10" ht="21" customHeight="1">
      <c r="A1136" s="1631" t="s">
        <v>39</v>
      </c>
      <c r="B1136" s="1632"/>
      <c r="C1136" s="1633"/>
      <c r="D1136" s="668">
        <v>36120570</v>
      </c>
      <c r="E1136" s="668">
        <v>35635240</v>
      </c>
      <c r="F1136" s="669" t="s">
        <v>697</v>
      </c>
      <c r="G1136" s="670">
        <f>J1136</f>
        <v>-485330</v>
      </c>
      <c r="H1136" s="743" t="s">
        <v>707</v>
      </c>
      <c r="J1136" s="137">
        <f>SUM(E1136-D1136)</f>
        <v>-485330</v>
      </c>
    </row>
    <row r="1137" spans="1:10" ht="21" customHeight="1">
      <c r="A1137" s="1637" t="s">
        <v>41</v>
      </c>
      <c r="B1137" s="1638"/>
      <c r="C1137" s="1639"/>
      <c r="D1137" s="672">
        <v>35095606</v>
      </c>
      <c r="E1137" s="672">
        <v>34258656</v>
      </c>
      <c r="F1137" s="673" t="s">
        <v>911</v>
      </c>
      <c r="G1137" s="674">
        <f t="shared" ref="G1137:G1147" si="102">J1137</f>
        <v>-836950</v>
      </c>
      <c r="H1137" s="742" t="s">
        <v>707</v>
      </c>
      <c r="J1137" s="137">
        <f t="shared" ref="J1137:J1163" si="103">SUM(E1137-D1137)</f>
        <v>-836950</v>
      </c>
    </row>
    <row r="1138" spans="1:10" ht="21" customHeight="1">
      <c r="A1138" s="1658" t="s">
        <v>32</v>
      </c>
      <c r="B1138" s="1659"/>
      <c r="C1138" s="1660"/>
      <c r="D1138" s="41">
        <v>34718418</v>
      </c>
      <c r="E1138" s="41">
        <v>34718418</v>
      </c>
      <c r="F1138" s="398" t="s">
        <v>707</v>
      </c>
      <c r="G1138" s="397">
        <f t="shared" si="102"/>
        <v>0</v>
      </c>
      <c r="H1138" s="742" t="s">
        <v>707</v>
      </c>
      <c r="J1138" s="137">
        <f t="shared" si="103"/>
        <v>0</v>
      </c>
    </row>
    <row r="1139" spans="1:10" ht="21" customHeight="1">
      <c r="A1139" s="1658" t="s">
        <v>516</v>
      </c>
      <c r="B1139" s="1659"/>
      <c r="C1139" s="1660"/>
      <c r="D1139" s="41">
        <v>539500</v>
      </c>
      <c r="E1139" s="41">
        <v>539500</v>
      </c>
      <c r="F1139" s="398" t="s">
        <v>707</v>
      </c>
      <c r="G1139" s="397">
        <f t="shared" si="102"/>
        <v>0</v>
      </c>
      <c r="H1139" s="395" t="s">
        <v>25</v>
      </c>
      <c r="J1139" s="137">
        <f t="shared" si="103"/>
        <v>0</v>
      </c>
    </row>
    <row r="1140" spans="1:10" ht="21" customHeight="1">
      <c r="A1140" s="1658" t="s">
        <v>37</v>
      </c>
      <c r="B1140" s="1659"/>
      <c r="C1140" s="1660"/>
      <c r="D1140" s="41">
        <v>3010700</v>
      </c>
      <c r="E1140" s="41">
        <v>3010700</v>
      </c>
      <c r="F1140" s="398" t="s">
        <v>25</v>
      </c>
      <c r="G1140" s="397">
        <f t="shared" si="102"/>
        <v>0</v>
      </c>
      <c r="H1140" s="395" t="s">
        <v>25</v>
      </c>
      <c r="J1140" s="137">
        <f t="shared" si="103"/>
        <v>0</v>
      </c>
    </row>
    <row r="1141" spans="1:10" ht="21" customHeight="1">
      <c r="A1141" s="1658" t="s">
        <v>33</v>
      </c>
      <c r="B1141" s="1659"/>
      <c r="C1141" s="1660"/>
      <c r="D1141" s="41">
        <v>544500</v>
      </c>
      <c r="E1141" s="41">
        <v>544500</v>
      </c>
      <c r="F1141" s="398" t="s">
        <v>707</v>
      </c>
      <c r="G1141" s="397">
        <f t="shared" si="102"/>
        <v>0</v>
      </c>
      <c r="H1141" s="395" t="s">
        <v>25</v>
      </c>
      <c r="J1141" s="137">
        <f t="shared" si="103"/>
        <v>0</v>
      </c>
    </row>
    <row r="1142" spans="1:10" ht="21" customHeight="1">
      <c r="A1142" s="1658" t="s">
        <v>36</v>
      </c>
      <c r="B1142" s="1659"/>
      <c r="C1142" s="1660"/>
      <c r="D1142" s="41">
        <v>7105400</v>
      </c>
      <c r="E1142" s="41">
        <v>9626070</v>
      </c>
      <c r="F1142" s="398" t="s">
        <v>912</v>
      </c>
      <c r="G1142" s="397">
        <f t="shared" si="102"/>
        <v>2520670</v>
      </c>
      <c r="H1142" s="395" t="s">
        <v>913</v>
      </c>
      <c r="J1142" s="137">
        <f t="shared" si="103"/>
        <v>2520670</v>
      </c>
    </row>
    <row r="1143" spans="1:10" ht="21" customHeight="1">
      <c r="A1143" s="1658" t="s">
        <v>42</v>
      </c>
      <c r="B1143" s="1659"/>
      <c r="C1143" s="1660"/>
      <c r="D1143" s="41">
        <v>24957120</v>
      </c>
      <c r="E1143" s="41">
        <v>24957120</v>
      </c>
      <c r="F1143" s="398" t="s">
        <v>707</v>
      </c>
      <c r="G1143" s="397">
        <f t="shared" si="102"/>
        <v>0</v>
      </c>
      <c r="H1143" s="583" t="s">
        <v>707</v>
      </c>
      <c r="J1143" s="137">
        <f t="shared" si="103"/>
        <v>0</v>
      </c>
    </row>
    <row r="1144" spans="1:10" ht="21" customHeight="1">
      <c r="A1144" s="1658" t="s">
        <v>158</v>
      </c>
      <c r="B1144" s="1659"/>
      <c r="C1144" s="1660"/>
      <c r="D1144" s="41">
        <v>1207840</v>
      </c>
      <c r="E1144" s="41">
        <v>1207840</v>
      </c>
      <c r="F1144" s="398" t="s">
        <v>25</v>
      </c>
      <c r="G1144" s="397">
        <f t="shared" si="102"/>
        <v>0</v>
      </c>
      <c r="H1144" s="395" t="s">
        <v>25</v>
      </c>
      <c r="J1144" s="137">
        <f t="shared" si="103"/>
        <v>0</v>
      </c>
    </row>
    <row r="1145" spans="1:10" ht="21" customHeight="1">
      <c r="A1145" s="1658" t="s">
        <v>30</v>
      </c>
      <c r="B1145" s="1659"/>
      <c r="C1145" s="1660"/>
      <c r="D1145" s="41">
        <v>2335950</v>
      </c>
      <c r="E1145" s="41">
        <v>2335950</v>
      </c>
      <c r="F1145" s="398" t="s">
        <v>906</v>
      </c>
      <c r="G1145" s="397">
        <f t="shared" si="102"/>
        <v>0</v>
      </c>
      <c r="H1145" s="533" t="s">
        <v>25</v>
      </c>
      <c r="J1145" s="137">
        <f t="shared" si="103"/>
        <v>0</v>
      </c>
    </row>
    <row r="1146" spans="1:10" ht="21" customHeight="1">
      <c r="A1146" s="1658" t="s">
        <v>339</v>
      </c>
      <c r="B1146" s="1659"/>
      <c r="C1146" s="1660"/>
      <c r="D1146" s="41">
        <v>2513700</v>
      </c>
      <c r="E1146" s="41">
        <v>2645410</v>
      </c>
      <c r="F1146" s="398" t="s">
        <v>698</v>
      </c>
      <c r="G1146" s="397">
        <f t="shared" si="102"/>
        <v>131710</v>
      </c>
      <c r="H1146" s="395" t="s">
        <v>857</v>
      </c>
      <c r="J1146" s="137">
        <f t="shared" si="103"/>
        <v>131710</v>
      </c>
    </row>
    <row r="1147" spans="1:10" ht="21" customHeight="1">
      <c r="A1147" s="1658" t="s">
        <v>553</v>
      </c>
      <c r="B1147" s="1659"/>
      <c r="C1147" s="1660"/>
      <c r="D1147" s="41">
        <v>1577100</v>
      </c>
      <c r="E1147" s="41">
        <v>1624000</v>
      </c>
      <c r="F1147" s="398" t="s">
        <v>698</v>
      </c>
      <c r="G1147" s="397">
        <f t="shared" si="102"/>
        <v>46900</v>
      </c>
      <c r="H1147" s="395" t="s">
        <v>707</v>
      </c>
      <c r="J1147" s="137">
        <f t="shared" si="103"/>
        <v>46900</v>
      </c>
    </row>
    <row r="1148" spans="1:10" ht="21" customHeight="1">
      <c r="A1148" s="1661" t="s">
        <v>355</v>
      </c>
      <c r="B1148" s="1662"/>
      <c r="C1148" s="1663"/>
      <c r="D1148" s="41">
        <v>0</v>
      </c>
      <c r="E1148" s="41">
        <v>0</v>
      </c>
      <c r="F1148" s="398" t="s">
        <v>707</v>
      </c>
      <c r="G1148" s="397">
        <f>E1148-D1148</f>
        <v>0</v>
      </c>
      <c r="H1148" s="533" t="s">
        <v>25</v>
      </c>
      <c r="J1148" s="137">
        <f t="shared" si="103"/>
        <v>0</v>
      </c>
    </row>
    <row r="1149" spans="1:10" ht="21" customHeight="1">
      <c r="A1149" s="1664" t="s">
        <v>185</v>
      </c>
      <c r="B1149" s="1665"/>
      <c r="C1149" s="301" t="s">
        <v>587</v>
      </c>
      <c r="D1149" s="41">
        <v>16829130</v>
      </c>
      <c r="E1149" s="41">
        <v>18594040</v>
      </c>
      <c r="F1149" s="398" t="s">
        <v>912</v>
      </c>
      <c r="G1149" s="397">
        <f t="shared" ref="G1149:G1159" si="104">J1149</f>
        <v>1764910</v>
      </c>
      <c r="H1149" s="395" t="s">
        <v>369</v>
      </c>
      <c r="J1149" s="137">
        <f t="shared" si="103"/>
        <v>1764910</v>
      </c>
    </row>
    <row r="1150" spans="1:10" ht="21" customHeight="1">
      <c r="A1150" s="1666"/>
      <c r="B1150" s="1667"/>
      <c r="C1150" s="301" t="s">
        <v>572</v>
      </c>
      <c r="D1150" s="41">
        <v>21975750</v>
      </c>
      <c r="E1150" s="41">
        <v>24348790</v>
      </c>
      <c r="F1150" s="398" t="s">
        <v>912</v>
      </c>
      <c r="G1150" s="397">
        <f t="shared" si="104"/>
        <v>2373040</v>
      </c>
      <c r="H1150" s="395" t="s">
        <v>369</v>
      </c>
      <c r="J1150" s="137">
        <f t="shared" si="103"/>
        <v>2373040</v>
      </c>
    </row>
    <row r="1151" spans="1:10" ht="21" customHeight="1">
      <c r="A1151" s="1666"/>
      <c r="B1151" s="1667"/>
      <c r="C1151" s="301" t="s">
        <v>515</v>
      </c>
      <c r="D1151" s="41">
        <v>3106190</v>
      </c>
      <c r="E1151" s="41">
        <v>3374610</v>
      </c>
      <c r="F1151" s="398" t="s">
        <v>912</v>
      </c>
      <c r="G1151" s="397">
        <f t="shared" si="104"/>
        <v>268420</v>
      </c>
      <c r="H1151" s="395" t="s">
        <v>369</v>
      </c>
      <c r="J1151" s="137">
        <f t="shared" si="103"/>
        <v>268420</v>
      </c>
    </row>
    <row r="1152" spans="1:10" ht="21" customHeight="1">
      <c r="A1152" s="1666"/>
      <c r="B1152" s="1667"/>
      <c r="C1152" s="301" t="s">
        <v>514</v>
      </c>
      <c r="D1152" s="42">
        <v>-708960</v>
      </c>
      <c r="E1152" s="41">
        <v>-715720</v>
      </c>
      <c r="F1152" s="398" t="s">
        <v>707</v>
      </c>
      <c r="G1152" s="397">
        <f t="shared" si="104"/>
        <v>-6760</v>
      </c>
      <c r="H1152" s="395" t="s">
        <v>369</v>
      </c>
      <c r="J1152" s="137">
        <f t="shared" si="103"/>
        <v>-6760</v>
      </c>
    </row>
    <row r="1153" spans="1:10" ht="21" customHeight="1">
      <c r="A1153" s="1668"/>
      <c r="B1153" s="1669"/>
      <c r="C1153" s="301" t="s">
        <v>179</v>
      </c>
      <c r="D1153" s="41">
        <f>SUM(D1149:D1151)+D1152</f>
        <v>41202110</v>
      </c>
      <c r="E1153" s="41">
        <f>SUM(E1149:E1151)+E1152</f>
        <v>45601720</v>
      </c>
      <c r="F1153" s="398" t="s">
        <v>912</v>
      </c>
      <c r="G1153" s="397">
        <f t="shared" si="104"/>
        <v>4399610</v>
      </c>
      <c r="H1153" s="583" t="s">
        <v>25</v>
      </c>
      <c r="J1153" s="137">
        <f t="shared" si="103"/>
        <v>4399610</v>
      </c>
    </row>
    <row r="1154" spans="1:10" ht="21" customHeight="1">
      <c r="A1154" s="1664" t="s">
        <v>178</v>
      </c>
      <c r="B1154" s="1665"/>
      <c r="C1154" s="301" t="s">
        <v>513</v>
      </c>
      <c r="D1154" s="41">
        <v>41681570</v>
      </c>
      <c r="E1154" s="41">
        <v>42007340</v>
      </c>
      <c r="F1154" s="398" t="s">
        <v>912</v>
      </c>
      <c r="G1154" s="397">
        <f t="shared" si="104"/>
        <v>325770</v>
      </c>
      <c r="H1154" s="395" t="s">
        <v>369</v>
      </c>
      <c r="J1154" s="137">
        <f t="shared" si="103"/>
        <v>325770</v>
      </c>
    </row>
    <row r="1155" spans="1:10" ht="21" customHeight="1">
      <c r="A1155" s="1666"/>
      <c r="B1155" s="1667"/>
      <c r="C1155" s="301" t="s">
        <v>511</v>
      </c>
      <c r="D1155" s="41">
        <v>2246860</v>
      </c>
      <c r="E1155" s="41">
        <v>2378370</v>
      </c>
      <c r="F1155" s="398" t="s">
        <v>698</v>
      </c>
      <c r="G1155" s="397">
        <f t="shared" si="104"/>
        <v>131510</v>
      </c>
      <c r="H1155" s="395" t="s">
        <v>369</v>
      </c>
      <c r="J1155" s="137">
        <f t="shared" si="103"/>
        <v>131510</v>
      </c>
    </row>
    <row r="1156" spans="1:10" ht="21" customHeight="1">
      <c r="A1156" s="1666"/>
      <c r="B1156" s="1667"/>
      <c r="C1156" s="301" t="s">
        <v>29</v>
      </c>
      <c r="D1156" s="41">
        <v>2510920</v>
      </c>
      <c r="E1156" s="41">
        <v>2512860</v>
      </c>
      <c r="F1156" s="398" t="s">
        <v>698</v>
      </c>
      <c r="G1156" s="397">
        <f t="shared" si="104"/>
        <v>1940</v>
      </c>
      <c r="H1156" s="395" t="s">
        <v>369</v>
      </c>
      <c r="J1156" s="137">
        <f t="shared" si="103"/>
        <v>1940</v>
      </c>
    </row>
    <row r="1157" spans="1:10" ht="21" customHeight="1">
      <c r="A1157" s="1666"/>
      <c r="B1157" s="1667"/>
      <c r="C1157" s="301" t="s">
        <v>45</v>
      </c>
      <c r="D1157" s="41">
        <v>16092710</v>
      </c>
      <c r="E1157" s="41">
        <v>16211770</v>
      </c>
      <c r="F1157" s="398" t="s">
        <v>698</v>
      </c>
      <c r="G1157" s="397">
        <f t="shared" si="104"/>
        <v>119060</v>
      </c>
      <c r="H1157" s="395" t="s">
        <v>369</v>
      </c>
      <c r="J1157" s="137">
        <f t="shared" si="103"/>
        <v>119060</v>
      </c>
    </row>
    <row r="1158" spans="1:10" ht="21" customHeight="1">
      <c r="A1158" s="1666"/>
      <c r="B1158" s="1667"/>
      <c r="C1158" s="301" t="s">
        <v>148</v>
      </c>
      <c r="D1158" s="41">
        <v>3435000</v>
      </c>
      <c r="E1158" s="41">
        <v>3440000</v>
      </c>
      <c r="F1158" s="398" t="s">
        <v>912</v>
      </c>
      <c r="G1158" s="397">
        <f t="shared" si="104"/>
        <v>5000</v>
      </c>
      <c r="H1158" s="395" t="s">
        <v>299</v>
      </c>
      <c r="J1158" s="137">
        <f t="shared" si="103"/>
        <v>5000</v>
      </c>
    </row>
    <row r="1159" spans="1:10" ht="21" customHeight="1" thickBot="1">
      <c r="A1159" s="1666"/>
      <c r="B1159" s="1667"/>
      <c r="C1159" s="399" t="s">
        <v>179</v>
      </c>
      <c r="D1159" s="400">
        <f>SUM(D1154:D1158)</f>
        <v>65967060</v>
      </c>
      <c r="E1159" s="400">
        <f>SUM(E1154:E1158)</f>
        <v>66550340</v>
      </c>
      <c r="F1159" s="401" t="s">
        <v>698</v>
      </c>
      <c r="G1159" s="397">
        <f t="shared" si="104"/>
        <v>583280</v>
      </c>
      <c r="H1159" s="403" t="s">
        <v>25</v>
      </c>
      <c r="J1159" s="137">
        <f t="shared" si="103"/>
        <v>583280</v>
      </c>
    </row>
    <row r="1160" spans="1:10" ht="21" customHeight="1" thickBot="1">
      <c r="A1160" s="1656" t="s">
        <v>828</v>
      </c>
      <c r="B1160" s="1657"/>
      <c r="C1160" s="1657"/>
      <c r="D1160" s="405">
        <f>SUM(D1136:D1148)+D1153+D1159</f>
        <v>256895574</v>
      </c>
      <c r="E1160" s="405">
        <f>SUM(E1136:E1148)+E1153+E1159</f>
        <v>263255464</v>
      </c>
      <c r="F1160" s="406" t="s">
        <v>698</v>
      </c>
      <c r="G1160" s="407">
        <f>SUM(G1136:G1148)+G1153+G1159</f>
        <v>6359890</v>
      </c>
      <c r="H1160" s="404"/>
      <c r="J1160" s="137">
        <f t="shared" si="103"/>
        <v>6359890</v>
      </c>
    </row>
    <row r="1161" spans="1:10" ht="21" customHeight="1">
      <c r="A1161" s="1658" t="s">
        <v>829</v>
      </c>
      <c r="B1161" s="1659"/>
      <c r="C1161" s="1660"/>
      <c r="D1161" s="725">
        <v>-3061348</v>
      </c>
      <c r="E1161" s="725">
        <v>-3061348</v>
      </c>
      <c r="F1161" s="726" t="s">
        <v>707</v>
      </c>
      <c r="G1161" s="727">
        <f>E1161-D1161</f>
        <v>0</v>
      </c>
      <c r="H1161" s="747" t="s">
        <v>707</v>
      </c>
      <c r="J1161" s="137">
        <f t="shared" si="103"/>
        <v>0</v>
      </c>
    </row>
    <row r="1162" spans="1:10" ht="21" customHeight="1" thickBot="1">
      <c r="A1162" s="1658" t="s">
        <v>843</v>
      </c>
      <c r="B1162" s="1659"/>
      <c r="C1162" s="1660"/>
      <c r="D1162" s="728">
        <v>-3186730</v>
      </c>
      <c r="E1162" s="728">
        <v>-2300000</v>
      </c>
      <c r="F1162" s="729" t="s">
        <v>911</v>
      </c>
      <c r="G1162" s="730">
        <f>E1162-D1162</f>
        <v>886730</v>
      </c>
      <c r="H1162" s="731" t="s">
        <v>707</v>
      </c>
      <c r="J1162" s="137">
        <f t="shared" si="103"/>
        <v>886730</v>
      </c>
    </row>
    <row r="1163" spans="1:10" ht="21" customHeight="1" thickBot="1">
      <c r="A1163" s="1656" t="s">
        <v>416</v>
      </c>
      <c r="B1163" s="1657"/>
      <c r="C1163" s="1657"/>
      <c r="D1163" s="405">
        <f>SUM(D1160:D1162)</f>
        <v>250647496</v>
      </c>
      <c r="E1163" s="405">
        <f>SUM(E1160:E1162)</f>
        <v>257894116</v>
      </c>
      <c r="F1163" s="406" t="s">
        <v>698</v>
      </c>
      <c r="G1163" s="407">
        <f>SUM(G1160:G1162)</f>
        <v>7246620</v>
      </c>
      <c r="H1163" s="404"/>
      <c r="J1163" s="137">
        <f t="shared" si="103"/>
        <v>7246620</v>
      </c>
    </row>
    <row r="1166" spans="1:10" ht="46.5" customHeight="1">
      <c r="A1166" s="1583" t="s">
        <v>821</v>
      </c>
      <c r="B1166" s="1583"/>
      <c r="C1166" s="1583"/>
      <c r="D1166" s="1583"/>
      <c r="E1166" s="1583"/>
      <c r="F1166" s="1583"/>
      <c r="G1166" s="1583"/>
      <c r="H1166" s="1583"/>
    </row>
    <row r="1167" spans="1:10" ht="20.25" thickBot="1">
      <c r="A1167" s="35" t="s">
        <v>920</v>
      </c>
    </row>
    <row r="1168" spans="1:10" ht="26.25" customHeight="1" thickBot="1">
      <c r="A1168" s="1651" t="s">
        <v>507</v>
      </c>
      <c r="B1168" s="1652"/>
      <c r="C1168" s="1653"/>
      <c r="D1168" s="39" t="s">
        <v>921</v>
      </c>
      <c r="E1168" s="39" t="s">
        <v>922</v>
      </c>
      <c r="F1168" s="1654" t="s">
        <v>465</v>
      </c>
      <c r="G1168" s="1655"/>
      <c r="H1168" s="40" t="s">
        <v>510</v>
      </c>
    </row>
    <row r="1169" spans="1:10" ht="21" customHeight="1">
      <c r="A1169" s="1631" t="s">
        <v>39</v>
      </c>
      <c r="B1169" s="1632"/>
      <c r="C1169" s="1633"/>
      <c r="D1169" s="668">
        <v>35594707</v>
      </c>
      <c r="E1169" s="668">
        <v>35283180</v>
      </c>
      <c r="F1169" s="669" t="s">
        <v>697</v>
      </c>
      <c r="G1169" s="670">
        <f>J1169</f>
        <v>-311527</v>
      </c>
      <c r="H1169" s="743" t="s">
        <v>707</v>
      </c>
      <c r="J1169" s="137">
        <f>SUM(E1169-D1169)</f>
        <v>-311527</v>
      </c>
    </row>
    <row r="1170" spans="1:10" ht="21" customHeight="1">
      <c r="A1170" s="1637" t="s">
        <v>41</v>
      </c>
      <c r="B1170" s="1638"/>
      <c r="C1170" s="1639"/>
      <c r="D1170" s="672">
        <v>34231426</v>
      </c>
      <c r="E1170" s="672">
        <v>34231426</v>
      </c>
      <c r="F1170" s="673" t="s">
        <v>923</v>
      </c>
      <c r="G1170" s="674">
        <f t="shared" ref="G1170:G1180" si="105">J1170</f>
        <v>0</v>
      </c>
      <c r="H1170" s="742" t="s">
        <v>707</v>
      </c>
      <c r="J1170" s="137">
        <f t="shared" ref="J1170:J1196" si="106">SUM(E1170-D1170)</f>
        <v>0</v>
      </c>
    </row>
    <row r="1171" spans="1:10" ht="21" customHeight="1">
      <c r="A1171" s="1637" t="s">
        <v>32</v>
      </c>
      <c r="B1171" s="1638"/>
      <c r="C1171" s="1639"/>
      <c r="D1171" s="41">
        <v>34718418</v>
      </c>
      <c r="E1171" s="41">
        <v>34718418</v>
      </c>
      <c r="F1171" s="398" t="s">
        <v>707</v>
      </c>
      <c r="G1171" s="397">
        <f t="shared" si="105"/>
        <v>0</v>
      </c>
      <c r="H1171" s="742" t="s">
        <v>707</v>
      </c>
      <c r="J1171" s="137">
        <f t="shared" si="106"/>
        <v>0</v>
      </c>
    </row>
    <row r="1172" spans="1:10" ht="21" customHeight="1">
      <c r="A1172" s="1637" t="s">
        <v>516</v>
      </c>
      <c r="B1172" s="1638"/>
      <c r="C1172" s="1639"/>
      <c r="D1172" s="41">
        <v>539500</v>
      </c>
      <c r="E1172" s="41">
        <v>539500</v>
      </c>
      <c r="F1172" s="398" t="s">
        <v>707</v>
      </c>
      <c r="G1172" s="397">
        <f t="shared" si="105"/>
        <v>0</v>
      </c>
      <c r="H1172" s="395" t="s">
        <v>25</v>
      </c>
      <c r="J1172" s="137">
        <f t="shared" si="106"/>
        <v>0</v>
      </c>
    </row>
    <row r="1173" spans="1:10" ht="21" customHeight="1">
      <c r="A1173" s="1637" t="s">
        <v>37</v>
      </c>
      <c r="B1173" s="1638"/>
      <c r="C1173" s="1639"/>
      <c r="D1173" s="41">
        <v>3010700</v>
      </c>
      <c r="E1173" s="41">
        <v>3010700</v>
      </c>
      <c r="F1173" s="398" t="s">
        <v>25</v>
      </c>
      <c r="G1173" s="397">
        <f t="shared" si="105"/>
        <v>0</v>
      </c>
      <c r="H1173" s="395" t="s">
        <v>25</v>
      </c>
      <c r="J1173" s="137">
        <f t="shared" si="106"/>
        <v>0</v>
      </c>
    </row>
    <row r="1174" spans="1:10" ht="21" customHeight="1">
      <c r="A1174" s="1637" t="s">
        <v>33</v>
      </c>
      <c r="B1174" s="1638"/>
      <c r="C1174" s="1639"/>
      <c r="D1174" s="41">
        <v>544500</v>
      </c>
      <c r="E1174" s="41">
        <v>544500</v>
      </c>
      <c r="F1174" s="398" t="s">
        <v>707</v>
      </c>
      <c r="G1174" s="397">
        <f t="shared" si="105"/>
        <v>0</v>
      </c>
      <c r="H1174" s="395" t="s">
        <v>25</v>
      </c>
      <c r="J1174" s="137">
        <f t="shared" si="106"/>
        <v>0</v>
      </c>
    </row>
    <row r="1175" spans="1:10" ht="21" customHeight="1">
      <c r="A1175" s="1637" t="s">
        <v>36</v>
      </c>
      <c r="B1175" s="1638"/>
      <c r="C1175" s="1639"/>
      <c r="D1175" s="41">
        <v>9705590</v>
      </c>
      <c r="E1175" s="41">
        <v>9920640</v>
      </c>
      <c r="F1175" s="398" t="s">
        <v>912</v>
      </c>
      <c r="G1175" s="397">
        <f t="shared" si="105"/>
        <v>215050</v>
      </c>
      <c r="H1175" s="395" t="s">
        <v>913</v>
      </c>
      <c r="J1175" s="137">
        <f t="shared" si="106"/>
        <v>215050</v>
      </c>
    </row>
    <row r="1176" spans="1:10" ht="21" customHeight="1">
      <c r="A1176" s="1637" t="s">
        <v>42</v>
      </c>
      <c r="B1176" s="1638"/>
      <c r="C1176" s="1639"/>
      <c r="D1176" s="41">
        <v>24957120</v>
      </c>
      <c r="E1176" s="41">
        <v>24957120</v>
      </c>
      <c r="F1176" s="398" t="s">
        <v>707</v>
      </c>
      <c r="G1176" s="397">
        <f t="shared" si="105"/>
        <v>0</v>
      </c>
      <c r="H1176" s="583" t="s">
        <v>707</v>
      </c>
      <c r="J1176" s="137">
        <f t="shared" si="106"/>
        <v>0</v>
      </c>
    </row>
    <row r="1177" spans="1:10" ht="21" customHeight="1">
      <c r="A1177" s="1637" t="s">
        <v>158</v>
      </c>
      <c r="B1177" s="1638"/>
      <c r="C1177" s="1639"/>
      <c r="D1177" s="41">
        <v>1207840</v>
      </c>
      <c r="E1177" s="41">
        <v>1207840</v>
      </c>
      <c r="F1177" s="398" t="s">
        <v>25</v>
      </c>
      <c r="G1177" s="397">
        <f t="shared" si="105"/>
        <v>0</v>
      </c>
      <c r="H1177" s="395" t="s">
        <v>25</v>
      </c>
      <c r="J1177" s="137">
        <f t="shared" si="106"/>
        <v>0</v>
      </c>
    </row>
    <row r="1178" spans="1:10" ht="21" customHeight="1">
      <c r="A1178" s="1637" t="s">
        <v>30</v>
      </c>
      <c r="B1178" s="1638"/>
      <c r="C1178" s="1639"/>
      <c r="D1178" s="41">
        <v>2335950</v>
      </c>
      <c r="E1178" s="41">
        <v>2335950</v>
      </c>
      <c r="F1178" s="398" t="s">
        <v>707</v>
      </c>
      <c r="G1178" s="397">
        <f t="shared" si="105"/>
        <v>0</v>
      </c>
      <c r="H1178" s="533" t="s">
        <v>25</v>
      </c>
      <c r="J1178" s="137">
        <f t="shared" si="106"/>
        <v>0</v>
      </c>
    </row>
    <row r="1179" spans="1:10" ht="21" customHeight="1">
      <c r="A1179" s="1637" t="s">
        <v>339</v>
      </c>
      <c r="B1179" s="1638"/>
      <c r="C1179" s="1639"/>
      <c r="D1179" s="41">
        <v>2796950</v>
      </c>
      <c r="E1179" s="41">
        <v>2617570</v>
      </c>
      <c r="F1179" s="398" t="s">
        <v>924</v>
      </c>
      <c r="G1179" s="397">
        <f t="shared" si="105"/>
        <v>-179380</v>
      </c>
      <c r="H1179" s="395" t="s">
        <v>857</v>
      </c>
      <c r="J1179" s="137">
        <f t="shared" si="106"/>
        <v>-179380</v>
      </c>
    </row>
    <row r="1180" spans="1:10" ht="21" customHeight="1">
      <c r="A1180" s="1637" t="s">
        <v>553</v>
      </c>
      <c r="B1180" s="1638"/>
      <c r="C1180" s="1639"/>
      <c r="D1180" s="41">
        <v>1101000</v>
      </c>
      <c r="E1180" s="41">
        <v>1318500</v>
      </c>
      <c r="F1180" s="398" t="s">
        <v>698</v>
      </c>
      <c r="G1180" s="397">
        <f t="shared" si="105"/>
        <v>217500</v>
      </c>
      <c r="H1180" s="395" t="s">
        <v>707</v>
      </c>
      <c r="J1180" s="137">
        <f t="shared" si="106"/>
        <v>217500</v>
      </c>
    </row>
    <row r="1181" spans="1:10" ht="21" customHeight="1">
      <c r="A1181" s="1640" t="s">
        <v>355</v>
      </c>
      <c r="B1181" s="1641"/>
      <c r="C1181" s="1642"/>
      <c r="D1181" s="41">
        <v>0</v>
      </c>
      <c r="E1181" s="41">
        <v>0</v>
      </c>
      <c r="F1181" s="398" t="s">
        <v>707</v>
      </c>
      <c r="G1181" s="397">
        <f>E1181-D1181</f>
        <v>0</v>
      </c>
      <c r="H1181" s="533" t="s">
        <v>25</v>
      </c>
      <c r="J1181" s="137">
        <f t="shared" si="106"/>
        <v>0</v>
      </c>
    </row>
    <row r="1182" spans="1:10" ht="21" customHeight="1">
      <c r="A1182" s="1643" t="s">
        <v>185</v>
      </c>
      <c r="B1182" s="1644"/>
      <c r="C1182" s="301" t="s">
        <v>587</v>
      </c>
      <c r="D1182" s="41">
        <v>17503440</v>
      </c>
      <c r="E1182" s="41">
        <v>18428360</v>
      </c>
      <c r="F1182" s="398" t="s">
        <v>912</v>
      </c>
      <c r="G1182" s="397">
        <f t="shared" ref="G1182:G1192" si="107">J1182</f>
        <v>924920</v>
      </c>
      <c r="H1182" s="395" t="s">
        <v>369</v>
      </c>
      <c r="J1182" s="137">
        <f t="shared" si="106"/>
        <v>924920</v>
      </c>
    </row>
    <row r="1183" spans="1:10" ht="21" customHeight="1">
      <c r="A1183" s="1645"/>
      <c r="B1183" s="1646"/>
      <c r="C1183" s="301" t="s">
        <v>572</v>
      </c>
      <c r="D1183" s="41">
        <v>22870740</v>
      </c>
      <c r="E1183" s="41">
        <v>24124250</v>
      </c>
      <c r="F1183" s="398" t="s">
        <v>912</v>
      </c>
      <c r="G1183" s="397">
        <f t="shared" si="107"/>
        <v>1253510</v>
      </c>
      <c r="H1183" s="395" t="s">
        <v>369</v>
      </c>
      <c r="J1183" s="137">
        <f t="shared" si="106"/>
        <v>1253510</v>
      </c>
    </row>
    <row r="1184" spans="1:10" ht="21" customHeight="1">
      <c r="A1184" s="1645"/>
      <c r="B1184" s="1646"/>
      <c r="C1184" s="301" t="s">
        <v>515</v>
      </c>
      <c r="D1184" s="41">
        <v>3222490</v>
      </c>
      <c r="E1184" s="41">
        <v>3351500</v>
      </c>
      <c r="F1184" s="398" t="s">
        <v>912</v>
      </c>
      <c r="G1184" s="397">
        <f t="shared" si="107"/>
        <v>129010</v>
      </c>
      <c r="H1184" s="395" t="s">
        <v>369</v>
      </c>
      <c r="J1184" s="137">
        <f t="shared" si="106"/>
        <v>129010</v>
      </c>
    </row>
    <row r="1185" spans="1:10" ht="21" customHeight="1">
      <c r="A1185" s="1645"/>
      <c r="B1185" s="1646"/>
      <c r="C1185" s="301" t="s">
        <v>514</v>
      </c>
      <c r="D1185" s="42">
        <v>-729240</v>
      </c>
      <c r="E1185" s="41">
        <v>-742760</v>
      </c>
      <c r="F1185" s="398" t="s">
        <v>707</v>
      </c>
      <c r="G1185" s="397">
        <f t="shared" si="107"/>
        <v>-13520</v>
      </c>
      <c r="H1185" s="395" t="s">
        <v>369</v>
      </c>
      <c r="J1185" s="137">
        <f t="shared" si="106"/>
        <v>-13520</v>
      </c>
    </row>
    <row r="1186" spans="1:10" ht="21" customHeight="1">
      <c r="A1186" s="1647"/>
      <c r="B1186" s="1648"/>
      <c r="C1186" s="301" t="s">
        <v>179</v>
      </c>
      <c r="D1186" s="41">
        <f>SUM(D1182:D1184)+D1185</f>
        <v>42867430</v>
      </c>
      <c r="E1186" s="41">
        <f>SUM(E1182:E1184)+E1185</f>
        <v>45161350</v>
      </c>
      <c r="F1186" s="398" t="s">
        <v>912</v>
      </c>
      <c r="G1186" s="397">
        <f t="shared" si="107"/>
        <v>2293920</v>
      </c>
      <c r="H1186" s="583" t="s">
        <v>25</v>
      </c>
      <c r="J1186" s="137">
        <f t="shared" si="106"/>
        <v>2293920</v>
      </c>
    </row>
    <row r="1187" spans="1:10" ht="21" customHeight="1">
      <c r="A1187" s="1643" t="s">
        <v>178</v>
      </c>
      <c r="B1187" s="1644"/>
      <c r="C1187" s="301" t="s">
        <v>513</v>
      </c>
      <c r="D1187" s="41">
        <v>38624250</v>
      </c>
      <c r="E1187" s="41">
        <v>65356240</v>
      </c>
      <c r="F1187" s="398" t="s">
        <v>912</v>
      </c>
      <c r="G1187" s="397">
        <f t="shared" si="107"/>
        <v>26731990</v>
      </c>
      <c r="H1187" s="395" t="s">
        <v>369</v>
      </c>
      <c r="J1187" s="137">
        <f t="shared" si="106"/>
        <v>26731990</v>
      </c>
    </row>
    <row r="1188" spans="1:10" ht="21" customHeight="1">
      <c r="A1188" s="1645"/>
      <c r="B1188" s="1646"/>
      <c r="C1188" s="301" t="s">
        <v>511</v>
      </c>
      <c r="D1188" s="41">
        <v>2529140</v>
      </c>
      <c r="E1188" s="41">
        <v>2322950</v>
      </c>
      <c r="F1188" s="398" t="s">
        <v>924</v>
      </c>
      <c r="G1188" s="397">
        <f t="shared" si="107"/>
        <v>-206190</v>
      </c>
      <c r="H1188" s="395" t="s">
        <v>369</v>
      </c>
      <c r="J1188" s="137">
        <f t="shared" si="106"/>
        <v>-206190</v>
      </c>
    </row>
    <row r="1189" spans="1:10" ht="21" customHeight="1">
      <c r="A1189" s="1645"/>
      <c r="B1189" s="1646"/>
      <c r="C1189" s="301" t="s">
        <v>29</v>
      </c>
      <c r="D1189" s="41">
        <v>2695540</v>
      </c>
      <c r="E1189" s="41">
        <v>2525140</v>
      </c>
      <c r="F1189" s="398" t="s">
        <v>924</v>
      </c>
      <c r="G1189" s="397">
        <f t="shared" si="107"/>
        <v>-170400</v>
      </c>
      <c r="H1189" s="395" t="s">
        <v>369</v>
      </c>
      <c r="J1189" s="137">
        <f t="shared" si="106"/>
        <v>-170400</v>
      </c>
    </row>
    <row r="1190" spans="1:10" ht="21" customHeight="1">
      <c r="A1190" s="1645"/>
      <c r="B1190" s="1646"/>
      <c r="C1190" s="301" t="s">
        <v>45</v>
      </c>
      <c r="D1190" s="41">
        <v>13554460</v>
      </c>
      <c r="E1190" s="41">
        <v>23043060</v>
      </c>
      <c r="F1190" s="398" t="s">
        <v>698</v>
      </c>
      <c r="G1190" s="397">
        <f t="shared" si="107"/>
        <v>9488600</v>
      </c>
      <c r="H1190" s="395" t="s">
        <v>369</v>
      </c>
      <c r="J1190" s="137">
        <f t="shared" si="106"/>
        <v>9488600</v>
      </c>
    </row>
    <row r="1191" spans="1:10" ht="21" customHeight="1">
      <c r="A1191" s="1645"/>
      <c r="B1191" s="1646"/>
      <c r="C1191" s="301" t="s">
        <v>148</v>
      </c>
      <c r="D1191" s="41">
        <v>3442500</v>
      </c>
      <c r="E1191" s="41">
        <v>3437500</v>
      </c>
      <c r="F1191" s="398" t="s">
        <v>924</v>
      </c>
      <c r="G1191" s="397">
        <f t="shared" si="107"/>
        <v>-5000</v>
      </c>
      <c r="H1191" s="395" t="s">
        <v>299</v>
      </c>
      <c r="J1191" s="137">
        <f t="shared" si="106"/>
        <v>-5000</v>
      </c>
    </row>
    <row r="1192" spans="1:10" ht="21" customHeight="1" thickBot="1">
      <c r="A1192" s="1649"/>
      <c r="B1192" s="1650"/>
      <c r="C1192" s="399" t="s">
        <v>179</v>
      </c>
      <c r="D1192" s="400">
        <f>SUM(D1187:D1191)</f>
        <v>60845890</v>
      </c>
      <c r="E1192" s="400">
        <f>SUM(E1187:E1191)</f>
        <v>96684890</v>
      </c>
      <c r="F1192" s="401" t="s">
        <v>698</v>
      </c>
      <c r="G1192" s="397">
        <f t="shared" si="107"/>
        <v>35839000</v>
      </c>
      <c r="H1192" s="403" t="s">
        <v>25</v>
      </c>
      <c r="J1192" s="137">
        <f t="shared" si="106"/>
        <v>35839000</v>
      </c>
    </row>
    <row r="1193" spans="1:10" ht="21" customHeight="1" thickBot="1">
      <c r="A1193" s="1628" t="s">
        <v>828</v>
      </c>
      <c r="B1193" s="1629"/>
      <c r="C1193" s="1630"/>
      <c r="D1193" s="405">
        <f>SUM(D1169:D1181)+D1186+D1192</f>
        <v>254457021</v>
      </c>
      <c r="E1193" s="405">
        <f>SUM(E1169:E1181)+E1186+E1192</f>
        <v>292531584</v>
      </c>
      <c r="F1193" s="406" t="s">
        <v>698</v>
      </c>
      <c r="G1193" s="407">
        <f>SUM(G1169:G1181)+G1186+G1192</f>
        <v>38074563</v>
      </c>
      <c r="H1193" s="404"/>
      <c r="J1193" s="137">
        <f t="shared" si="106"/>
        <v>38074563</v>
      </c>
    </row>
    <row r="1194" spans="1:10" ht="21" customHeight="1">
      <c r="A1194" s="1631" t="s">
        <v>829</v>
      </c>
      <c r="B1194" s="1632"/>
      <c r="C1194" s="1633"/>
      <c r="D1194" s="725">
        <v>-3061348</v>
      </c>
      <c r="E1194" s="725">
        <v>-3061348</v>
      </c>
      <c r="F1194" s="726" t="s">
        <v>707</v>
      </c>
      <c r="G1194" s="727">
        <f>E1194-D1194</f>
        <v>0</v>
      </c>
      <c r="H1194" s="752" t="s">
        <v>707</v>
      </c>
      <c r="J1194" s="137">
        <f t="shared" si="106"/>
        <v>0</v>
      </c>
    </row>
    <row r="1195" spans="1:10" ht="21" customHeight="1" thickBot="1">
      <c r="A1195" s="1634" t="s">
        <v>843</v>
      </c>
      <c r="B1195" s="1635"/>
      <c r="C1195" s="1636"/>
      <c r="D1195" s="728">
        <v>-2300000</v>
      </c>
      <c r="E1195" s="728">
        <v>-1600000</v>
      </c>
      <c r="F1195" s="729" t="s">
        <v>925</v>
      </c>
      <c r="G1195" s="730">
        <f>E1195-D1195</f>
        <v>700000</v>
      </c>
      <c r="H1195" s="731" t="s">
        <v>707</v>
      </c>
      <c r="J1195" s="137">
        <f t="shared" si="106"/>
        <v>700000</v>
      </c>
    </row>
    <row r="1196" spans="1:10" ht="21" customHeight="1" thickBot="1">
      <c r="A1196" s="1628" t="s">
        <v>416</v>
      </c>
      <c r="B1196" s="1629"/>
      <c r="C1196" s="1630"/>
      <c r="D1196" s="405">
        <f>SUM(D1193:D1195)</f>
        <v>249095673</v>
      </c>
      <c r="E1196" s="405">
        <f>SUM(E1193:E1195)</f>
        <v>287870236</v>
      </c>
      <c r="F1196" s="406" t="s">
        <v>698</v>
      </c>
      <c r="G1196" s="407">
        <f>SUM(G1193:G1195)</f>
        <v>38774563</v>
      </c>
      <c r="H1196" s="404"/>
      <c r="J1196" s="137">
        <f t="shared" si="106"/>
        <v>38774563</v>
      </c>
    </row>
    <row r="1199" spans="1:10" ht="58.5" customHeight="1">
      <c r="A1199" s="1583" t="s">
        <v>821</v>
      </c>
      <c r="B1199" s="1583"/>
      <c r="C1199" s="1583"/>
      <c r="D1199" s="1583"/>
      <c r="E1199" s="1583"/>
      <c r="F1199" s="1583"/>
      <c r="G1199" s="1583"/>
      <c r="H1199" s="1583"/>
    </row>
    <row r="1200" spans="1:10" ht="32.25" customHeight="1" thickBot="1">
      <c r="A1200" s="35" t="s">
        <v>931</v>
      </c>
    </row>
    <row r="1201" spans="1:10" ht="35.25" customHeight="1" thickBot="1">
      <c r="A1201" s="1651" t="s">
        <v>507</v>
      </c>
      <c r="B1201" s="1652"/>
      <c r="C1201" s="1653"/>
      <c r="D1201" s="39" t="s">
        <v>933</v>
      </c>
      <c r="E1201" s="39" t="s">
        <v>932</v>
      </c>
      <c r="F1201" s="1654" t="s">
        <v>465</v>
      </c>
      <c r="G1201" s="1655"/>
      <c r="H1201" s="40" t="s">
        <v>510</v>
      </c>
    </row>
    <row r="1202" spans="1:10" ht="20.25" customHeight="1">
      <c r="A1202" s="1631" t="s">
        <v>39</v>
      </c>
      <c r="B1202" s="1632"/>
      <c r="C1202" s="1633"/>
      <c r="D1202" s="668">
        <v>35283180</v>
      </c>
      <c r="E1202" s="668">
        <v>35899430</v>
      </c>
      <c r="F1202" s="669" t="s">
        <v>935</v>
      </c>
      <c r="G1202" s="670">
        <f>J1202</f>
        <v>616250</v>
      </c>
      <c r="H1202" s="753" t="s">
        <v>936</v>
      </c>
      <c r="J1202" s="137">
        <f>SUM(E1202-D1202)</f>
        <v>616250</v>
      </c>
    </row>
    <row r="1203" spans="1:10" ht="20.25" customHeight="1">
      <c r="A1203" s="1637" t="s">
        <v>41</v>
      </c>
      <c r="B1203" s="1638"/>
      <c r="C1203" s="1639"/>
      <c r="D1203" s="672">
        <v>34231426</v>
      </c>
      <c r="E1203" s="672">
        <v>34184036</v>
      </c>
      <c r="F1203" s="673" t="s">
        <v>934</v>
      </c>
      <c r="G1203" s="674">
        <f t="shared" ref="G1203:G1213" si="108">J1203</f>
        <v>-47390</v>
      </c>
      <c r="H1203" s="742" t="s">
        <v>707</v>
      </c>
      <c r="J1203" s="137">
        <f t="shared" ref="J1203:J1229" si="109">SUM(E1203-D1203)</f>
        <v>-47390</v>
      </c>
    </row>
    <row r="1204" spans="1:10" ht="20.25" customHeight="1">
      <c r="A1204" s="1637" t="s">
        <v>32</v>
      </c>
      <c r="B1204" s="1638"/>
      <c r="C1204" s="1639"/>
      <c r="D1204" s="41">
        <v>34718418</v>
      </c>
      <c r="E1204" s="41">
        <v>34718418</v>
      </c>
      <c r="F1204" s="398" t="s">
        <v>707</v>
      </c>
      <c r="G1204" s="397">
        <f t="shared" si="108"/>
        <v>0</v>
      </c>
      <c r="H1204" s="742" t="s">
        <v>707</v>
      </c>
      <c r="J1204" s="137">
        <f t="shared" si="109"/>
        <v>0</v>
      </c>
    </row>
    <row r="1205" spans="1:10" ht="20.25" customHeight="1">
      <c r="A1205" s="1637" t="s">
        <v>516</v>
      </c>
      <c r="B1205" s="1638"/>
      <c r="C1205" s="1639"/>
      <c r="D1205" s="41">
        <v>539500</v>
      </c>
      <c r="E1205" s="41">
        <v>539500</v>
      </c>
      <c r="F1205" s="398" t="s">
        <v>707</v>
      </c>
      <c r="G1205" s="397">
        <f t="shared" si="108"/>
        <v>0</v>
      </c>
      <c r="H1205" s="395" t="s">
        <v>25</v>
      </c>
      <c r="J1205" s="137">
        <f t="shared" si="109"/>
        <v>0</v>
      </c>
    </row>
    <row r="1206" spans="1:10" ht="20.25" customHeight="1">
      <c r="A1206" s="1637" t="s">
        <v>37</v>
      </c>
      <c r="B1206" s="1638"/>
      <c r="C1206" s="1639"/>
      <c r="D1206" s="41">
        <v>3010700</v>
      </c>
      <c r="E1206" s="41">
        <v>3010700</v>
      </c>
      <c r="F1206" s="398" t="s">
        <v>25</v>
      </c>
      <c r="G1206" s="397">
        <f t="shared" si="108"/>
        <v>0</v>
      </c>
      <c r="H1206" s="395" t="s">
        <v>25</v>
      </c>
      <c r="J1206" s="137">
        <f t="shared" si="109"/>
        <v>0</v>
      </c>
    </row>
    <row r="1207" spans="1:10" ht="20.25" customHeight="1">
      <c r="A1207" s="1637" t="s">
        <v>33</v>
      </c>
      <c r="B1207" s="1638"/>
      <c r="C1207" s="1639"/>
      <c r="D1207" s="41">
        <v>544500</v>
      </c>
      <c r="E1207" s="41">
        <v>544500</v>
      </c>
      <c r="F1207" s="398" t="s">
        <v>707</v>
      </c>
      <c r="G1207" s="397">
        <f t="shared" si="108"/>
        <v>0</v>
      </c>
      <c r="H1207" s="395" t="s">
        <v>25</v>
      </c>
      <c r="J1207" s="137">
        <f t="shared" si="109"/>
        <v>0</v>
      </c>
    </row>
    <row r="1208" spans="1:10" ht="20.25" customHeight="1">
      <c r="A1208" s="1637" t="s">
        <v>36</v>
      </c>
      <c r="B1208" s="1638"/>
      <c r="C1208" s="1639"/>
      <c r="D1208" s="41">
        <v>9920640</v>
      </c>
      <c r="E1208" s="41">
        <v>9914530</v>
      </c>
      <c r="F1208" s="398" t="s">
        <v>934</v>
      </c>
      <c r="G1208" s="397">
        <f t="shared" si="108"/>
        <v>-6110</v>
      </c>
      <c r="H1208" s="395" t="s">
        <v>926</v>
      </c>
      <c r="J1208" s="137">
        <f t="shared" si="109"/>
        <v>-6110</v>
      </c>
    </row>
    <row r="1209" spans="1:10" ht="20.25" customHeight="1">
      <c r="A1209" s="1637" t="s">
        <v>42</v>
      </c>
      <c r="B1209" s="1638"/>
      <c r="C1209" s="1639"/>
      <c r="D1209" s="41">
        <v>24957120</v>
      </c>
      <c r="E1209" s="41">
        <v>24957120</v>
      </c>
      <c r="F1209" s="398" t="s">
        <v>707</v>
      </c>
      <c r="G1209" s="397">
        <f t="shared" si="108"/>
        <v>0</v>
      </c>
      <c r="H1209" s="583" t="s">
        <v>707</v>
      </c>
      <c r="J1209" s="137">
        <f t="shared" si="109"/>
        <v>0</v>
      </c>
    </row>
    <row r="1210" spans="1:10" ht="20.25" customHeight="1">
      <c r="A1210" s="1637" t="s">
        <v>158</v>
      </c>
      <c r="B1210" s="1638"/>
      <c r="C1210" s="1639"/>
      <c r="D1210" s="41">
        <v>1207840</v>
      </c>
      <c r="E1210" s="41">
        <v>1207840</v>
      </c>
      <c r="F1210" s="398" t="s">
        <v>25</v>
      </c>
      <c r="G1210" s="397">
        <f t="shared" si="108"/>
        <v>0</v>
      </c>
      <c r="H1210" s="395" t="s">
        <v>25</v>
      </c>
      <c r="J1210" s="137">
        <f t="shared" si="109"/>
        <v>0</v>
      </c>
    </row>
    <row r="1211" spans="1:10" ht="20.25" customHeight="1">
      <c r="A1211" s="1637" t="s">
        <v>30</v>
      </c>
      <c r="B1211" s="1638"/>
      <c r="C1211" s="1639"/>
      <c r="D1211" s="41">
        <v>2335950</v>
      </c>
      <c r="E1211" s="41">
        <v>2335950</v>
      </c>
      <c r="F1211" s="398" t="s">
        <v>707</v>
      </c>
      <c r="G1211" s="397">
        <f t="shared" si="108"/>
        <v>0</v>
      </c>
      <c r="H1211" s="533" t="s">
        <v>25</v>
      </c>
      <c r="J1211" s="137">
        <f t="shared" si="109"/>
        <v>0</v>
      </c>
    </row>
    <row r="1212" spans="1:10" ht="20.25" customHeight="1">
      <c r="A1212" s="1637" t="s">
        <v>339</v>
      </c>
      <c r="B1212" s="1638"/>
      <c r="C1212" s="1639"/>
      <c r="D1212" s="41">
        <v>2617570</v>
      </c>
      <c r="E1212" s="41">
        <v>2232770</v>
      </c>
      <c r="F1212" s="398" t="s">
        <v>924</v>
      </c>
      <c r="G1212" s="397">
        <f t="shared" si="108"/>
        <v>-384800</v>
      </c>
      <c r="H1212" s="395" t="s">
        <v>857</v>
      </c>
      <c r="J1212" s="137">
        <f t="shared" si="109"/>
        <v>-384800</v>
      </c>
    </row>
    <row r="1213" spans="1:10" ht="20.25" customHeight="1">
      <c r="A1213" s="1637" t="s">
        <v>553</v>
      </c>
      <c r="B1213" s="1638"/>
      <c r="C1213" s="1639"/>
      <c r="D1213" s="41">
        <v>1318500</v>
      </c>
      <c r="E1213" s="41">
        <v>2023500</v>
      </c>
      <c r="F1213" s="398" t="s">
        <v>698</v>
      </c>
      <c r="G1213" s="397">
        <f t="shared" si="108"/>
        <v>705000</v>
      </c>
      <c r="H1213" s="395" t="s">
        <v>707</v>
      </c>
      <c r="J1213" s="137">
        <f t="shared" si="109"/>
        <v>705000</v>
      </c>
    </row>
    <row r="1214" spans="1:10" ht="20.25" customHeight="1">
      <c r="A1214" s="1640" t="s">
        <v>355</v>
      </c>
      <c r="B1214" s="1641"/>
      <c r="C1214" s="1642"/>
      <c r="D1214" s="41">
        <v>0</v>
      </c>
      <c r="E1214" s="41">
        <v>1275500</v>
      </c>
      <c r="F1214" s="398" t="s">
        <v>935</v>
      </c>
      <c r="G1214" s="397">
        <f>E1214-D1214</f>
        <v>1275500</v>
      </c>
      <c r="H1214" s="533" t="s">
        <v>25</v>
      </c>
      <c r="J1214" s="137">
        <f t="shared" si="109"/>
        <v>1275500</v>
      </c>
    </row>
    <row r="1215" spans="1:10" ht="20.25" customHeight="1">
      <c r="A1215" s="1643" t="s">
        <v>185</v>
      </c>
      <c r="B1215" s="1644"/>
      <c r="C1215" s="301" t="s">
        <v>587</v>
      </c>
      <c r="D1215" s="41">
        <v>18428360</v>
      </c>
      <c r="E1215" s="41">
        <v>18477000</v>
      </c>
      <c r="F1215" s="398" t="s">
        <v>935</v>
      </c>
      <c r="G1215" s="397">
        <f t="shared" ref="G1215:G1225" si="110">J1215</f>
        <v>48640</v>
      </c>
      <c r="H1215" s="395" t="s">
        <v>369</v>
      </c>
      <c r="J1215" s="137">
        <f t="shared" si="109"/>
        <v>48640</v>
      </c>
    </row>
    <row r="1216" spans="1:10" ht="20.25" customHeight="1">
      <c r="A1216" s="1645"/>
      <c r="B1216" s="1646"/>
      <c r="C1216" s="301" t="s">
        <v>572</v>
      </c>
      <c r="D1216" s="41">
        <v>24124250</v>
      </c>
      <c r="E1216" s="41">
        <v>24190170</v>
      </c>
      <c r="F1216" s="398" t="s">
        <v>791</v>
      </c>
      <c r="G1216" s="397">
        <f t="shared" si="110"/>
        <v>65920</v>
      </c>
      <c r="H1216" s="395" t="s">
        <v>369</v>
      </c>
      <c r="J1216" s="137">
        <f t="shared" si="109"/>
        <v>65920</v>
      </c>
    </row>
    <row r="1217" spans="1:10" ht="20.25" customHeight="1">
      <c r="A1217" s="1645"/>
      <c r="B1217" s="1646"/>
      <c r="C1217" s="301" t="s">
        <v>515</v>
      </c>
      <c r="D1217" s="41">
        <v>3351500</v>
      </c>
      <c r="E1217" s="41">
        <v>3358290</v>
      </c>
      <c r="F1217" s="398" t="s">
        <v>791</v>
      </c>
      <c r="G1217" s="397">
        <f t="shared" si="110"/>
        <v>6790</v>
      </c>
      <c r="H1217" s="395" t="s">
        <v>369</v>
      </c>
      <c r="J1217" s="137">
        <f t="shared" si="109"/>
        <v>6790</v>
      </c>
    </row>
    <row r="1218" spans="1:10" ht="20.25" customHeight="1">
      <c r="A1218" s="1645"/>
      <c r="B1218" s="1646"/>
      <c r="C1218" s="301" t="s">
        <v>514</v>
      </c>
      <c r="D1218" s="42">
        <v>-742760</v>
      </c>
      <c r="E1218" s="41">
        <v>-742760</v>
      </c>
      <c r="F1218" s="398" t="s">
        <v>707</v>
      </c>
      <c r="G1218" s="397">
        <f t="shared" si="110"/>
        <v>0</v>
      </c>
      <c r="H1218" s="395" t="s">
        <v>369</v>
      </c>
      <c r="J1218" s="137">
        <f t="shared" si="109"/>
        <v>0</v>
      </c>
    </row>
    <row r="1219" spans="1:10" ht="20.25" customHeight="1">
      <c r="A1219" s="1647"/>
      <c r="B1219" s="1648"/>
      <c r="C1219" s="301" t="s">
        <v>179</v>
      </c>
      <c r="D1219" s="41">
        <f>SUM(D1215:D1217)+D1218</f>
        <v>45161350</v>
      </c>
      <c r="E1219" s="41">
        <f>SUM(E1215:E1217)+E1218</f>
        <v>45282700</v>
      </c>
      <c r="F1219" s="398" t="s">
        <v>791</v>
      </c>
      <c r="G1219" s="397">
        <f t="shared" si="110"/>
        <v>121350</v>
      </c>
      <c r="H1219" s="583" t="s">
        <v>25</v>
      </c>
      <c r="J1219" s="137">
        <f t="shared" si="109"/>
        <v>121350</v>
      </c>
    </row>
    <row r="1220" spans="1:10" ht="20.25" customHeight="1">
      <c r="A1220" s="1643" t="s">
        <v>178</v>
      </c>
      <c r="B1220" s="1644"/>
      <c r="C1220" s="301" t="s">
        <v>513</v>
      </c>
      <c r="D1220" s="41">
        <v>65356240</v>
      </c>
      <c r="E1220" s="41">
        <v>42697200</v>
      </c>
      <c r="F1220" s="398" t="s">
        <v>934</v>
      </c>
      <c r="G1220" s="397">
        <f t="shared" si="110"/>
        <v>-22659040</v>
      </c>
      <c r="H1220" s="395" t="s">
        <v>369</v>
      </c>
      <c r="J1220" s="137">
        <f t="shared" si="109"/>
        <v>-22659040</v>
      </c>
    </row>
    <row r="1221" spans="1:10" ht="20.25" customHeight="1">
      <c r="A1221" s="1645"/>
      <c r="B1221" s="1646"/>
      <c r="C1221" s="301" t="s">
        <v>511</v>
      </c>
      <c r="D1221" s="41">
        <v>2322950</v>
      </c>
      <c r="E1221" s="41">
        <v>2056610</v>
      </c>
      <c r="F1221" s="398" t="s">
        <v>934</v>
      </c>
      <c r="G1221" s="397">
        <f t="shared" si="110"/>
        <v>-266340</v>
      </c>
      <c r="H1221" s="395" t="s">
        <v>369</v>
      </c>
      <c r="J1221" s="137">
        <f t="shared" si="109"/>
        <v>-266340</v>
      </c>
    </row>
    <row r="1222" spans="1:10" ht="20.25" customHeight="1">
      <c r="A1222" s="1645"/>
      <c r="B1222" s="1646"/>
      <c r="C1222" s="301" t="s">
        <v>29</v>
      </c>
      <c r="D1222" s="41">
        <v>2525140</v>
      </c>
      <c r="E1222" s="41">
        <v>2491600</v>
      </c>
      <c r="F1222" s="398" t="s">
        <v>934</v>
      </c>
      <c r="G1222" s="397">
        <f t="shared" si="110"/>
        <v>-33540</v>
      </c>
      <c r="H1222" s="395" t="s">
        <v>369</v>
      </c>
      <c r="J1222" s="137">
        <f t="shared" si="109"/>
        <v>-33540</v>
      </c>
    </row>
    <row r="1223" spans="1:10" ht="20.25" customHeight="1">
      <c r="A1223" s="1645"/>
      <c r="B1223" s="1646"/>
      <c r="C1223" s="301" t="s">
        <v>45</v>
      </c>
      <c r="D1223" s="41">
        <v>23043060</v>
      </c>
      <c r="E1223" s="41">
        <v>15067340</v>
      </c>
      <c r="F1223" s="398" t="s">
        <v>934</v>
      </c>
      <c r="G1223" s="397">
        <f t="shared" si="110"/>
        <v>-7975720</v>
      </c>
      <c r="H1223" s="395" t="s">
        <v>369</v>
      </c>
      <c r="J1223" s="137">
        <f t="shared" si="109"/>
        <v>-7975720</v>
      </c>
    </row>
    <row r="1224" spans="1:10" ht="20.25" customHeight="1">
      <c r="A1224" s="1645"/>
      <c r="B1224" s="1646"/>
      <c r="C1224" s="301" t="s">
        <v>148</v>
      </c>
      <c r="D1224" s="41">
        <v>3437500</v>
      </c>
      <c r="E1224" s="41">
        <v>3420000</v>
      </c>
      <c r="F1224" s="398" t="s">
        <v>934</v>
      </c>
      <c r="G1224" s="397">
        <f t="shared" si="110"/>
        <v>-17500</v>
      </c>
      <c r="H1224" s="395" t="s">
        <v>299</v>
      </c>
      <c r="J1224" s="137">
        <f t="shared" si="109"/>
        <v>-17500</v>
      </c>
    </row>
    <row r="1225" spans="1:10" ht="20.25" customHeight="1" thickBot="1">
      <c r="A1225" s="1649"/>
      <c r="B1225" s="1650"/>
      <c r="C1225" s="399" t="s">
        <v>179</v>
      </c>
      <c r="D1225" s="400">
        <f>SUM(D1220:D1224)</f>
        <v>96684890</v>
      </c>
      <c r="E1225" s="400">
        <f>SUM(E1220:E1224)</f>
        <v>65732750</v>
      </c>
      <c r="F1225" s="401" t="s">
        <v>934</v>
      </c>
      <c r="G1225" s="397">
        <f t="shared" si="110"/>
        <v>-30952140</v>
      </c>
      <c r="H1225" s="403" t="s">
        <v>25</v>
      </c>
      <c r="J1225" s="137">
        <f t="shared" si="109"/>
        <v>-30952140</v>
      </c>
    </row>
    <row r="1226" spans="1:10" ht="20.25" customHeight="1" thickBot="1">
      <c r="A1226" s="1628" t="s">
        <v>828</v>
      </c>
      <c r="B1226" s="1629"/>
      <c r="C1226" s="1630"/>
      <c r="D1226" s="405">
        <f>SUM(D1202:D1214)+D1219+D1225</f>
        <v>292531584</v>
      </c>
      <c r="E1226" s="405">
        <f>SUM(E1202:E1214)+E1219+E1225</f>
        <v>263859244</v>
      </c>
      <c r="F1226" s="406" t="s">
        <v>934</v>
      </c>
      <c r="G1226" s="407">
        <f>SUM(G1202:G1214)+G1219+G1225</f>
        <v>-28672340</v>
      </c>
      <c r="H1226" s="404"/>
      <c r="J1226" s="137">
        <f t="shared" si="109"/>
        <v>-28672340</v>
      </c>
    </row>
    <row r="1227" spans="1:10" ht="20.25" customHeight="1">
      <c r="A1227" s="1631" t="s">
        <v>829</v>
      </c>
      <c r="B1227" s="1632"/>
      <c r="C1227" s="1633"/>
      <c r="D1227" s="725">
        <v>-3061348</v>
      </c>
      <c r="E1227" s="725">
        <v>-3061348</v>
      </c>
      <c r="F1227" s="726" t="s">
        <v>707</v>
      </c>
      <c r="G1227" s="727">
        <f>E1227-D1227</f>
        <v>0</v>
      </c>
      <c r="H1227" s="752" t="s">
        <v>707</v>
      </c>
      <c r="J1227" s="137">
        <f t="shared" si="109"/>
        <v>0</v>
      </c>
    </row>
    <row r="1228" spans="1:10" ht="20.25" customHeight="1" thickBot="1">
      <c r="A1228" s="1634" t="s">
        <v>843</v>
      </c>
      <c r="B1228" s="1635"/>
      <c r="C1228" s="1636"/>
      <c r="D1228" s="728">
        <v>-1600000</v>
      </c>
      <c r="E1228" s="728">
        <v>-1600000</v>
      </c>
      <c r="F1228" s="729" t="s">
        <v>926</v>
      </c>
      <c r="G1228" s="730">
        <f>E1228-D1228</f>
        <v>0</v>
      </c>
      <c r="H1228" s="731" t="s">
        <v>707</v>
      </c>
      <c r="J1228" s="137">
        <f t="shared" si="109"/>
        <v>0</v>
      </c>
    </row>
    <row r="1229" spans="1:10" ht="20.25" customHeight="1" thickBot="1">
      <c r="A1229" s="1628" t="s">
        <v>416</v>
      </c>
      <c r="B1229" s="1629"/>
      <c r="C1229" s="1630"/>
      <c r="D1229" s="405">
        <f>SUM(D1226:D1228)</f>
        <v>287870236</v>
      </c>
      <c r="E1229" s="405">
        <f>SUM(E1226:E1228)</f>
        <v>259197896</v>
      </c>
      <c r="F1229" s="406" t="s">
        <v>934</v>
      </c>
      <c r="G1229" s="407">
        <f>SUM(G1226:G1228)</f>
        <v>-28672340</v>
      </c>
      <c r="H1229" s="404"/>
      <c r="J1229" s="137">
        <f t="shared" si="109"/>
        <v>-28672340</v>
      </c>
    </row>
    <row r="1232" spans="1:10" ht="63.75" customHeight="1">
      <c r="A1232" s="1583" t="s">
        <v>821</v>
      </c>
      <c r="B1232" s="1583"/>
      <c r="C1232" s="1583"/>
      <c r="D1232" s="1583"/>
      <c r="E1232" s="1583"/>
      <c r="F1232" s="1583"/>
      <c r="G1232" s="1583"/>
      <c r="H1232" s="1583"/>
    </row>
    <row r="1233" spans="1:10" ht="20.25" thickBot="1">
      <c r="A1233" s="35" t="s">
        <v>957</v>
      </c>
    </row>
    <row r="1234" spans="1:10" ht="32.25" customHeight="1" thickBot="1">
      <c r="A1234" s="1651" t="s">
        <v>507</v>
      </c>
      <c r="B1234" s="1652"/>
      <c r="C1234" s="1653"/>
      <c r="D1234" s="39" t="s">
        <v>958</v>
      </c>
      <c r="E1234" s="39" t="s">
        <v>959</v>
      </c>
      <c r="F1234" s="1654" t="s">
        <v>465</v>
      </c>
      <c r="G1234" s="1655"/>
      <c r="H1234" s="40" t="s">
        <v>510</v>
      </c>
    </row>
    <row r="1235" spans="1:10" ht="20.25" customHeight="1">
      <c r="A1235" s="1631" t="s">
        <v>39</v>
      </c>
      <c r="B1235" s="1632"/>
      <c r="C1235" s="1633"/>
      <c r="D1235" s="668">
        <v>36630040</v>
      </c>
      <c r="E1235" s="668">
        <v>37928855</v>
      </c>
      <c r="F1235" s="669" t="s">
        <v>698</v>
      </c>
      <c r="G1235" s="670">
        <f>J1235</f>
        <v>1298815</v>
      </c>
      <c r="H1235" s="753" t="s">
        <v>962</v>
      </c>
      <c r="J1235" s="137">
        <f>SUM(E1235-D1235)</f>
        <v>1298815</v>
      </c>
    </row>
    <row r="1236" spans="1:10" ht="20.25" customHeight="1">
      <c r="A1236" s="1637" t="s">
        <v>41</v>
      </c>
      <c r="B1236" s="1638"/>
      <c r="C1236" s="1639"/>
      <c r="D1236" s="672">
        <v>34249576</v>
      </c>
      <c r="E1236" s="672">
        <v>33754495</v>
      </c>
      <c r="F1236" s="673" t="s">
        <v>934</v>
      </c>
      <c r="G1236" s="674">
        <f t="shared" ref="G1236:G1246" si="111">J1236</f>
        <v>-495081</v>
      </c>
      <c r="H1236" s="742" t="s">
        <v>707</v>
      </c>
      <c r="J1236" s="137">
        <f t="shared" ref="J1236:J1262" si="112">SUM(E1236-D1236)</f>
        <v>-495081</v>
      </c>
    </row>
    <row r="1237" spans="1:10" ht="20.25" customHeight="1">
      <c r="A1237" s="1637" t="s">
        <v>32</v>
      </c>
      <c r="B1237" s="1638"/>
      <c r="C1237" s="1639"/>
      <c r="D1237" s="41">
        <v>34623718</v>
      </c>
      <c r="E1237" s="41">
        <v>36684020</v>
      </c>
      <c r="F1237" s="398" t="s">
        <v>960</v>
      </c>
      <c r="G1237" s="397">
        <f t="shared" si="111"/>
        <v>2060302</v>
      </c>
      <c r="H1237" s="756" t="s">
        <v>963</v>
      </c>
      <c r="J1237" s="137">
        <f t="shared" si="112"/>
        <v>2060302</v>
      </c>
    </row>
    <row r="1238" spans="1:10" ht="20.25" customHeight="1">
      <c r="A1238" s="1637" t="s">
        <v>516</v>
      </c>
      <c r="B1238" s="1638"/>
      <c r="C1238" s="1639"/>
      <c r="D1238" s="41">
        <v>539500</v>
      </c>
      <c r="E1238" s="41">
        <v>539500</v>
      </c>
      <c r="F1238" s="398" t="s">
        <v>707</v>
      </c>
      <c r="G1238" s="397">
        <f t="shared" si="111"/>
        <v>0</v>
      </c>
      <c r="H1238" s="395" t="s">
        <v>25</v>
      </c>
      <c r="J1238" s="137">
        <f t="shared" si="112"/>
        <v>0</v>
      </c>
    </row>
    <row r="1239" spans="1:10" ht="20.25" customHeight="1">
      <c r="A1239" s="1637" t="s">
        <v>37</v>
      </c>
      <c r="B1239" s="1638"/>
      <c r="C1239" s="1639"/>
      <c r="D1239" s="41">
        <v>3010700</v>
      </c>
      <c r="E1239" s="41">
        <v>3010700</v>
      </c>
      <c r="F1239" s="398" t="s">
        <v>25</v>
      </c>
      <c r="G1239" s="397">
        <f t="shared" si="111"/>
        <v>0</v>
      </c>
      <c r="H1239" s="395" t="s">
        <v>25</v>
      </c>
      <c r="J1239" s="137">
        <f t="shared" si="112"/>
        <v>0</v>
      </c>
    </row>
    <row r="1240" spans="1:10" ht="20.25" customHeight="1">
      <c r="A1240" s="1637" t="s">
        <v>33</v>
      </c>
      <c r="B1240" s="1638"/>
      <c r="C1240" s="1639"/>
      <c r="D1240" s="41">
        <v>544500</v>
      </c>
      <c r="E1240" s="41">
        <v>544500</v>
      </c>
      <c r="F1240" s="398" t="s">
        <v>707</v>
      </c>
      <c r="G1240" s="397">
        <f t="shared" si="111"/>
        <v>0</v>
      </c>
      <c r="H1240" s="395" t="s">
        <v>25</v>
      </c>
      <c r="J1240" s="137">
        <f t="shared" si="112"/>
        <v>0</v>
      </c>
    </row>
    <row r="1241" spans="1:10" ht="20.25" customHeight="1">
      <c r="A1241" s="1637" t="s">
        <v>36</v>
      </c>
      <c r="B1241" s="1638"/>
      <c r="C1241" s="1639"/>
      <c r="D1241" s="41">
        <v>9714810</v>
      </c>
      <c r="E1241" s="41">
        <v>9764780</v>
      </c>
      <c r="F1241" s="398" t="s">
        <v>960</v>
      </c>
      <c r="G1241" s="397">
        <f t="shared" si="111"/>
        <v>49970</v>
      </c>
      <c r="H1241" s="395" t="s">
        <v>964</v>
      </c>
      <c r="J1241" s="137">
        <f t="shared" si="112"/>
        <v>49970</v>
      </c>
    </row>
    <row r="1242" spans="1:10" ht="20.25" customHeight="1">
      <c r="A1242" s="1637" t="s">
        <v>42</v>
      </c>
      <c r="B1242" s="1638"/>
      <c r="C1242" s="1639"/>
      <c r="D1242" s="41">
        <v>24957120</v>
      </c>
      <c r="E1242" s="41">
        <v>24957120</v>
      </c>
      <c r="F1242" s="398" t="s">
        <v>707</v>
      </c>
      <c r="G1242" s="397">
        <f t="shared" si="111"/>
        <v>0</v>
      </c>
      <c r="H1242" s="583" t="s">
        <v>707</v>
      </c>
      <c r="J1242" s="137">
        <f t="shared" si="112"/>
        <v>0</v>
      </c>
    </row>
    <row r="1243" spans="1:10" ht="20.25" customHeight="1">
      <c r="A1243" s="1637" t="s">
        <v>158</v>
      </c>
      <c r="B1243" s="1638"/>
      <c r="C1243" s="1639"/>
      <c r="D1243" s="41">
        <v>1207840</v>
      </c>
      <c r="E1243" s="41">
        <v>1281049</v>
      </c>
      <c r="F1243" s="398" t="s">
        <v>960</v>
      </c>
      <c r="G1243" s="397">
        <f t="shared" si="111"/>
        <v>73209</v>
      </c>
      <c r="H1243" s="395" t="s">
        <v>965</v>
      </c>
      <c r="J1243" s="137">
        <f t="shared" si="112"/>
        <v>73209</v>
      </c>
    </row>
    <row r="1244" spans="1:10" ht="20.25" customHeight="1">
      <c r="A1244" s="1637" t="s">
        <v>30</v>
      </c>
      <c r="B1244" s="1638"/>
      <c r="C1244" s="1639"/>
      <c r="D1244" s="41">
        <v>2335950</v>
      </c>
      <c r="E1244" s="41">
        <v>2335950</v>
      </c>
      <c r="F1244" s="398" t="s">
        <v>707</v>
      </c>
      <c r="G1244" s="397">
        <f t="shared" si="111"/>
        <v>0</v>
      </c>
      <c r="H1244" s="533" t="s">
        <v>25</v>
      </c>
      <c r="J1244" s="137">
        <f t="shared" si="112"/>
        <v>0</v>
      </c>
    </row>
    <row r="1245" spans="1:10" ht="20.25" customHeight="1">
      <c r="A1245" s="1637" t="s">
        <v>339</v>
      </c>
      <c r="B1245" s="1638"/>
      <c r="C1245" s="1639"/>
      <c r="D1245" s="41">
        <v>2304550</v>
      </c>
      <c r="E1245" s="41">
        <v>2118410</v>
      </c>
      <c r="F1245" s="398" t="s">
        <v>729</v>
      </c>
      <c r="G1245" s="397">
        <f t="shared" si="111"/>
        <v>-186140</v>
      </c>
      <c r="H1245" s="395" t="s">
        <v>857</v>
      </c>
      <c r="J1245" s="137">
        <f t="shared" si="112"/>
        <v>-186140</v>
      </c>
    </row>
    <row r="1246" spans="1:10" ht="20.25" customHeight="1">
      <c r="A1246" s="1637" t="s">
        <v>553</v>
      </c>
      <c r="B1246" s="1638"/>
      <c r="C1246" s="1639"/>
      <c r="D1246" s="41">
        <v>1041230</v>
      </c>
      <c r="E1246" s="41">
        <v>983600</v>
      </c>
      <c r="F1246" s="398" t="s">
        <v>961</v>
      </c>
      <c r="G1246" s="397">
        <f t="shared" si="111"/>
        <v>-57630</v>
      </c>
      <c r="H1246" s="395" t="s">
        <v>707</v>
      </c>
      <c r="J1246" s="137">
        <f t="shared" si="112"/>
        <v>-57630</v>
      </c>
    </row>
    <row r="1247" spans="1:10" ht="20.25" customHeight="1">
      <c r="A1247" s="1640" t="s">
        <v>355</v>
      </c>
      <c r="B1247" s="1641"/>
      <c r="C1247" s="1642"/>
      <c r="D1247" s="41">
        <v>0</v>
      </c>
      <c r="E1247" s="41">
        <v>550000</v>
      </c>
      <c r="F1247" s="398" t="s">
        <v>698</v>
      </c>
      <c r="G1247" s="397">
        <f>E1247-D1247</f>
        <v>550000</v>
      </c>
      <c r="H1247" s="533" t="s">
        <v>966</v>
      </c>
      <c r="J1247" s="137">
        <f t="shared" si="112"/>
        <v>550000</v>
      </c>
    </row>
    <row r="1248" spans="1:10" ht="20.25" customHeight="1">
      <c r="A1248" s="1643" t="s">
        <v>185</v>
      </c>
      <c r="B1248" s="1644"/>
      <c r="C1248" s="301" t="s">
        <v>587</v>
      </c>
      <c r="D1248" s="41">
        <v>16366290</v>
      </c>
      <c r="E1248" s="41">
        <v>16774410</v>
      </c>
      <c r="F1248" s="398" t="s">
        <v>698</v>
      </c>
      <c r="G1248" s="397">
        <f t="shared" ref="G1248:G1258" si="113">J1248</f>
        <v>408120</v>
      </c>
      <c r="H1248" s="395" t="s">
        <v>369</v>
      </c>
      <c r="J1248" s="137">
        <f t="shared" si="112"/>
        <v>408120</v>
      </c>
    </row>
    <row r="1249" spans="1:10" ht="20.25" customHeight="1">
      <c r="A1249" s="1645"/>
      <c r="B1249" s="1646"/>
      <c r="C1249" s="301" t="s">
        <v>572</v>
      </c>
      <c r="D1249" s="41">
        <v>24215650</v>
      </c>
      <c r="E1249" s="41">
        <v>24824250</v>
      </c>
      <c r="F1249" s="398" t="s">
        <v>698</v>
      </c>
      <c r="G1249" s="397">
        <f t="shared" si="113"/>
        <v>608600</v>
      </c>
      <c r="H1249" s="395" t="s">
        <v>369</v>
      </c>
      <c r="J1249" s="137">
        <f t="shared" si="112"/>
        <v>608600</v>
      </c>
    </row>
    <row r="1250" spans="1:10" ht="20.25" customHeight="1">
      <c r="A1250" s="1645"/>
      <c r="B1250" s="1646"/>
      <c r="C1250" s="301" t="s">
        <v>515</v>
      </c>
      <c r="D1250" s="41">
        <v>3020110</v>
      </c>
      <c r="E1250" s="41">
        <v>3096020</v>
      </c>
      <c r="F1250" s="398" t="s">
        <v>698</v>
      </c>
      <c r="G1250" s="397">
        <f t="shared" si="113"/>
        <v>75910</v>
      </c>
      <c r="H1250" s="395" t="s">
        <v>369</v>
      </c>
      <c r="J1250" s="137">
        <f t="shared" si="112"/>
        <v>75910</v>
      </c>
    </row>
    <row r="1251" spans="1:10" ht="20.25" customHeight="1">
      <c r="A1251" s="1645"/>
      <c r="B1251" s="1646"/>
      <c r="C1251" s="301" t="s">
        <v>514</v>
      </c>
      <c r="D1251" s="42">
        <v>-786300</v>
      </c>
      <c r="E1251" s="41">
        <v>-786300</v>
      </c>
      <c r="F1251" s="398" t="s">
        <v>707</v>
      </c>
      <c r="G1251" s="397">
        <f t="shared" si="113"/>
        <v>0</v>
      </c>
      <c r="H1251" s="395" t="s">
        <v>369</v>
      </c>
      <c r="J1251" s="137">
        <f t="shared" si="112"/>
        <v>0</v>
      </c>
    </row>
    <row r="1252" spans="1:10" ht="20.25" customHeight="1">
      <c r="A1252" s="1647"/>
      <c r="B1252" s="1648"/>
      <c r="C1252" s="301" t="s">
        <v>179</v>
      </c>
      <c r="D1252" s="41">
        <f>SUM(D1248:D1250)+D1251</f>
        <v>42815750</v>
      </c>
      <c r="E1252" s="41">
        <f>SUM(E1248:E1250)+E1251</f>
        <v>43908380</v>
      </c>
      <c r="F1252" s="398" t="s">
        <v>698</v>
      </c>
      <c r="G1252" s="397">
        <f t="shared" si="113"/>
        <v>1092630</v>
      </c>
      <c r="H1252" s="583" t="s">
        <v>25</v>
      </c>
      <c r="J1252" s="137">
        <f t="shared" si="112"/>
        <v>1092630</v>
      </c>
    </row>
    <row r="1253" spans="1:10" ht="20.25" customHeight="1">
      <c r="A1253" s="1643" t="s">
        <v>178</v>
      </c>
      <c r="B1253" s="1644"/>
      <c r="C1253" s="301" t="s">
        <v>513</v>
      </c>
      <c r="D1253" s="41">
        <v>50949880</v>
      </c>
      <c r="E1253" s="41">
        <v>55436570</v>
      </c>
      <c r="F1253" s="398" t="s">
        <v>960</v>
      </c>
      <c r="G1253" s="397">
        <f t="shared" si="113"/>
        <v>4486690</v>
      </c>
      <c r="H1253" s="395" t="s">
        <v>369</v>
      </c>
      <c r="J1253" s="137">
        <f t="shared" si="112"/>
        <v>4486690</v>
      </c>
    </row>
    <row r="1254" spans="1:10" ht="20.25" customHeight="1">
      <c r="A1254" s="1645"/>
      <c r="B1254" s="1646"/>
      <c r="C1254" s="301" t="s">
        <v>511</v>
      </c>
      <c r="D1254" s="41">
        <v>2466710</v>
      </c>
      <c r="E1254" s="41">
        <v>2680510</v>
      </c>
      <c r="F1254" s="398" t="s">
        <v>960</v>
      </c>
      <c r="G1254" s="397">
        <f t="shared" si="113"/>
        <v>213800</v>
      </c>
      <c r="H1254" s="395" t="s">
        <v>369</v>
      </c>
      <c r="J1254" s="137">
        <f t="shared" si="112"/>
        <v>213800</v>
      </c>
    </row>
    <row r="1255" spans="1:10" ht="20.25" customHeight="1">
      <c r="A1255" s="1645"/>
      <c r="B1255" s="1646"/>
      <c r="C1255" s="301" t="s">
        <v>29</v>
      </c>
      <c r="D1255" s="41">
        <v>2369120</v>
      </c>
      <c r="E1255" s="41">
        <v>2455560</v>
      </c>
      <c r="F1255" s="398" t="s">
        <v>960</v>
      </c>
      <c r="G1255" s="397">
        <f t="shared" si="113"/>
        <v>86440</v>
      </c>
      <c r="H1255" s="395" t="s">
        <v>369</v>
      </c>
      <c r="J1255" s="137">
        <f t="shared" si="112"/>
        <v>86440</v>
      </c>
    </row>
    <row r="1256" spans="1:10" ht="20.25" customHeight="1">
      <c r="A1256" s="1645"/>
      <c r="B1256" s="1646"/>
      <c r="C1256" s="301" t="s">
        <v>45</v>
      </c>
      <c r="D1256" s="41">
        <v>20520060</v>
      </c>
      <c r="E1256" s="41">
        <v>28747800</v>
      </c>
      <c r="F1256" s="398" t="s">
        <v>960</v>
      </c>
      <c r="G1256" s="397">
        <f t="shared" si="113"/>
        <v>8227740</v>
      </c>
      <c r="H1256" s="395" t="s">
        <v>369</v>
      </c>
      <c r="J1256" s="137">
        <f t="shared" si="112"/>
        <v>8227740</v>
      </c>
    </row>
    <row r="1257" spans="1:10" ht="20.25" customHeight="1">
      <c r="A1257" s="1645"/>
      <c r="B1257" s="1646"/>
      <c r="C1257" s="301" t="s">
        <v>148</v>
      </c>
      <c r="D1257" s="41">
        <v>3437500</v>
      </c>
      <c r="E1257" s="41">
        <v>3445000</v>
      </c>
      <c r="F1257" s="398" t="s">
        <v>960</v>
      </c>
      <c r="G1257" s="397">
        <f t="shared" si="113"/>
        <v>7500</v>
      </c>
      <c r="H1257" s="395" t="s">
        <v>299</v>
      </c>
      <c r="J1257" s="137">
        <f t="shared" si="112"/>
        <v>7500</v>
      </c>
    </row>
    <row r="1258" spans="1:10" ht="20.25" customHeight="1" thickBot="1">
      <c r="A1258" s="1649"/>
      <c r="B1258" s="1650"/>
      <c r="C1258" s="399" t="s">
        <v>179</v>
      </c>
      <c r="D1258" s="400">
        <f>SUM(D1253:D1257)</f>
        <v>79743270</v>
      </c>
      <c r="E1258" s="400">
        <f>SUM(E1253:E1257)</f>
        <v>92765440</v>
      </c>
      <c r="F1258" s="401" t="s">
        <v>960</v>
      </c>
      <c r="G1258" s="397">
        <f t="shared" si="113"/>
        <v>13022170</v>
      </c>
      <c r="H1258" s="403" t="s">
        <v>25</v>
      </c>
      <c r="J1258" s="137">
        <f t="shared" si="112"/>
        <v>13022170</v>
      </c>
    </row>
    <row r="1259" spans="1:10" ht="20.25" customHeight="1" thickBot="1">
      <c r="A1259" s="1628" t="s">
        <v>828</v>
      </c>
      <c r="B1259" s="1629"/>
      <c r="C1259" s="1630"/>
      <c r="D1259" s="405">
        <f>SUM(D1235:D1247)+D1252+D1258</f>
        <v>273718554</v>
      </c>
      <c r="E1259" s="405">
        <f>SUM(E1235:E1247)+E1252+E1258</f>
        <v>291126799</v>
      </c>
      <c r="F1259" s="406" t="s">
        <v>934</v>
      </c>
      <c r="G1259" s="407">
        <f>SUM(G1235:G1247)+G1252+G1258</f>
        <v>17408245</v>
      </c>
      <c r="H1259" s="404"/>
      <c r="J1259" s="137">
        <f t="shared" si="112"/>
        <v>17408245</v>
      </c>
    </row>
    <row r="1260" spans="1:10" ht="20.25" customHeight="1">
      <c r="A1260" s="1631" t="s">
        <v>829</v>
      </c>
      <c r="B1260" s="1632"/>
      <c r="C1260" s="1633"/>
      <c r="D1260" s="725">
        <v>-3061348</v>
      </c>
      <c r="E1260" s="725">
        <v>0</v>
      </c>
      <c r="F1260" s="726" t="s">
        <v>707</v>
      </c>
      <c r="G1260" s="727">
        <f>E1260-D1260</f>
        <v>3061348</v>
      </c>
      <c r="H1260" s="755" t="s">
        <v>707</v>
      </c>
      <c r="J1260" s="137">
        <f t="shared" si="112"/>
        <v>3061348</v>
      </c>
    </row>
    <row r="1261" spans="1:10" ht="20.25" customHeight="1" thickBot="1">
      <c r="A1261" s="1634" t="s">
        <v>843</v>
      </c>
      <c r="B1261" s="1635"/>
      <c r="C1261" s="1636"/>
      <c r="D1261" s="728">
        <v>-3197330</v>
      </c>
      <c r="E1261" s="728">
        <v>-762580</v>
      </c>
      <c r="F1261" s="729" t="s">
        <v>926</v>
      </c>
      <c r="G1261" s="730">
        <f>E1261-D1261</f>
        <v>2434750</v>
      </c>
      <c r="H1261" s="731" t="s">
        <v>707</v>
      </c>
      <c r="J1261" s="137">
        <f t="shared" si="112"/>
        <v>2434750</v>
      </c>
    </row>
    <row r="1262" spans="1:10" ht="20.25" customHeight="1" thickBot="1">
      <c r="A1262" s="1628" t="s">
        <v>416</v>
      </c>
      <c r="B1262" s="1629"/>
      <c r="C1262" s="1630"/>
      <c r="D1262" s="405">
        <f>SUM(D1259:D1261)</f>
        <v>267459876</v>
      </c>
      <c r="E1262" s="405">
        <f>SUM(E1259:E1261)</f>
        <v>290364219</v>
      </c>
      <c r="F1262" s="406" t="s">
        <v>934</v>
      </c>
      <c r="G1262" s="407">
        <f>SUM(G1259:G1261)</f>
        <v>22904343</v>
      </c>
      <c r="H1262" s="404"/>
      <c r="J1262" s="137">
        <f t="shared" si="112"/>
        <v>22904343</v>
      </c>
    </row>
    <row r="1265" spans="1:10" ht="25.5">
      <c r="A1265" s="1583" t="s">
        <v>821</v>
      </c>
      <c r="B1265" s="1583"/>
      <c r="C1265" s="1583"/>
      <c r="D1265" s="1583"/>
      <c r="E1265" s="1583"/>
      <c r="F1265" s="1583"/>
      <c r="G1265" s="1583"/>
      <c r="H1265" s="1583"/>
    </row>
    <row r="1266" spans="1:10" ht="20.25" thickBot="1">
      <c r="A1266" s="35" t="s">
        <v>967</v>
      </c>
    </row>
    <row r="1267" spans="1:10" ht="26.25" thickBot="1">
      <c r="A1267" s="1651" t="s">
        <v>507</v>
      </c>
      <c r="B1267" s="1652"/>
      <c r="C1267" s="1653"/>
      <c r="D1267" s="39" t="s">
        <v>867</v>
      </c>
      <c r="E1267" s="39" t="s">
        <v>715</v>
      </c>
      <c r="F1267" s="1654" t="s">
        <v>465</v>
      </c>
      <c r="G1267" s="1655"/>
      <c r="H1267" s="40" t="s">
        <v>510</v>
      </c>
    </row>
    <row r="1268" spans="1:10">
      <c r="A1268" s="1631" t="s">
        <v>39</v>
      </c>
      <c r="B1268" s="1632"/>
      <c r="C1268" s="1633"/>
      <c r="D1268" s="668">
        <v>37928855</v>
      </c>
      <c r="E1268" s="668">
        <v>37729684</v>
      </c>
      <c r="F1268" s="669" t="s">
        <v>697</v>
      </c>
      <c r="G1268" s="670">
        <f>J1268</f>
        <v>-199171</v>
      </c>
      <c r="H1268" s="753" t="s">
        <v>707</v>
      </c>
      <c r="J1268" s="137">
        <f>SUM(E1268-D1268)</f>
        <v>-199171</v>
      </c>
    </row>
    <row r="1269" spans="1:10">
      <c r="A1269" s="1637" t="s">
        <v>41</v>
      </c>
      <c r="B1269" s="1638"/>
      <c r="C1269" s="1639"/>
      <c r="D1269" s="672">
        <v>33754495</v>
      </c>
      <c r="E1269" s="672">
        <v>34574305</v>
      </c>
      <c r="F1269" s="673" t="s">
        <v>698</v>
      </c>
      <c r="G1269" s="674">
        <f t="shared" ref="G1269:G1279" si="114">J1269</f>
        <v>819810</v>
      </c>
      <c r="H1269" s="742" t="s">
        <v>707</v>
      </c>
      <c r="J1269" s="137">
        <f t="shared" ref="J1269:J1295" si="115">SUM(E1269-D1269)</f>
        <v>819810</v>
      </c>
    </row>
    <row r="1270" spans="1:10">
      <c r="A1270" s="1637" t="s">
        <v>32</v>
      </c>
      <c r="B1270" s="1638"/>
      <c r="C1270" s="1639"/>
      <c r="D1270" s="41">
        <v>36684020</v>
      </c>
      <c r="E1270" s="41">
        <v>36684020</v>
      </c>
      <c r="F1270" s="398" t="s">
        <v>707</v>
      </c>
      <c r="G1270" s="397">
        <f t="shared" si="114"/>
        <v>0</v>
      </c>
      <c r="H1270" s="756" t="s">
        <v>963</v>
      </c>
      <c r="J1270" s="137">
        <f t="shared" si="115"/>
        <v>0</v>
      </c>
    </row>
    <row r="1271" spans="1:10">
      <c r="A1271" s="1637" t="s">
        <v>516</v>
      </c>
      <c r="B1271" s="1638"/>
      <c r="C1271" s="1639"/>
      <c r="D1271" s="41">
        <v>539500</v>
      </c>
      <c r="E1271" s="41">
        <v>539500</v>
      </c>
      <c r="F1271" s="398" t="s">
        <v>707</v>
      </c>
      <c r="G1271" s="397">
        <f t="shared" si="114"/>
        <v>0</v>
      </c>
      <c r="H1271" s="395" t="s">
        <v>25</v>
      </c>
      <c r="J1271" s="137">
        <f t="shared" si="115"/>
        <v>0</v>
      </c>
    </row>
    <row r="1272" spans="1:10">
      <c r="A1272" s="1637" t="s">
        <v>37</v>
      </c>
      <c r="B1272" s="1638"/>
      <c r="C1272" s="1639"/>
      <c r="D1272" s="41">
        <v>3010700</v>
      </c>
      <c r="E1272" s="41">
        <v>3010700</v>
      </c>
      <c r="F1272" s="398" t="s">
        <v>25</v>
      </c>
      <c r="G1272" s="397">
        <f t="shared" si="114"/>
        <v>0</v>
      </c>
      <c r="H1272" s="395" t="s">
        <v>25</v>
      </c>
      <c r="J1272" s="137">
        <f t="shared" si="115"/>
        <v>0</v>
      </c>
    </row>
    <row r="1273" spans="1:10">
      <c r="A1273" s="1637" t="s">
        <v>33</v>
      </c>
      <c r="B1273" s="1638"/>
      <c r="C1273" s="1639"/>
      <c r="D1273" s="41">
        <v>544500</v>
      </c>
      <c r="E1273" s="41">
        <v>544500</v>
      </c>
      <c r="F1273" s="398" t="s">
        <v>707</v>
      </c>
      <c r="G1273" s="397">
        <f t="shared" si="114"/>
        <v>0</v>
      </c>
      <c r="H1273" s="395" t="s">
        <v>25</v>
      </c>
      <c r="J1273" s="137">
        <f t="shared" si="115"/>
        <v>0</v>
      </c>
    </row>
    <row r="1274" spans="1:10">
      <c r="A1274" s="1637" t="s">
        <v>36</v>
      </c>
      <c r="B1274" s="1638"/>
      <c r="C1274" s="1639"/>
      <c r="D1274" s="41">
        <v>9764780</v>
      </c>
      <c r="E1274" s="41">
        <v>9847580</v>
      </c>
      <c r="F1274" s="398" t="s">
        <v>698</v>
      </c>
      <c r="G1274" s="397">
        <f t="shared" si="114"/>
        <v>82800</v>
      </c>
      <c r="H1274" s="395" t="s">
        <v>964</v>
      </c>
      <c r="J1274" s="137">
        <f t="shared" si="115"/>
        <v>82800</v>
      </c>
    </row>
    <row r="1275" spans="1:10">
      <c r="A1275" s="1637" t="s">
        <v>42</v>
      </c>
      <c r="B1275" s="1638"/>
      <c r="C1275" s="1639"/>
      <c r="D1275" s="41">
        <v>24957120</v>
      </c>
      <c r="E1275" s="41">
        <v>24957120</v>
      </c>
      <c r="F1275" s="398" t="s">
        <v>707</v>
      </c>
      <c r="G1275" s="397">
        <f t="shared" si="114"/>
        <v>0</v>
      </c>
      <c r="H1275" s="583" t="s">
        <v>707</v>
      </c>
      <c r="J1275" s="137">
        <f t="shared" si="115"/>
        <v>0</v>
      </c>
    </row>
    <row r="1276" spans="1:10">
      <c r="A1276" s="1637" t="s">
        <v>158</v>
      </c>
      <c r="B1276" s="1638"/>
      <c r="C1276" s="1639"/>
      <c r="D1276" s="41">
        <v>1281049</v>
      </c>
      <c r="E1276" s="41">
        <v>1281049</v>
      </c>
      <c r="F1276" s="398" t="s">
        <v>707</v>
      </c>
      <c r="G1276" s="397">
        <f t="shared" si="114"/>
        <v>0</v>
      </c>
      <c r="H1276" s="395" t="s">
        <v>965</v>
      </c>
      <c r="J1276" s="137">
        <f t="shared" si="115"/>
        <v>0</v>
      </c>
    </row>
    <row r="1277" spans="1:10">
      <c r="A1277" s="1637" t="s">
        <v>30</v>
      </c>
      <c r="B1277" s="1638"/>
      <c r="C1277" s="1639"/>
      <c r="D1277" s="41">
        <v>2335950</v>
      </c>
      <c r="E1277" s="41">
        <v>2335950</v>
      </c>
      <c r="F1277" s="398" t="s">
        <v>707</v>
      </c>
      <c r="G1277" s="397">
        <f t="shared" si="114"/>
        <v>0</v>
      </c>
      <c r="H1277" s="533" t="s">
        <v>25</v>
      </c>
      <c r="J1277" s="137">
        <f t="shared" si="115"/>
        <v>0</v>
      </c>
    </row>
    <row r="1278" spans="1:10">
      <c r="A1278" s="1637" t="s">
        <v>339</v>
      </c>
      <c r="B1278" s="1638"/>
      <c r="C1278" s="1639"/>
      <c r="D1278" s="41">
        <v>2118410</v>
      </c>
      <c r="E1278" s="41">
        <v>1926770</v>
      </c>
      <c r="F1278" s="398" t="s">
        <v>697</v>
      </c>
      <c r="G1278" s="397">
        <f t="shared" si="114"/>
        <v>-191640</v>
      </c>
      <c r="H1278" s="395" t="s">
        <v>857</v>
      </c>
      <c r="J1278" s="137">
        <f t="shared" si="115"/>
        <v>-191640</v>
      </c>
    </row>
    <row r="1279" spans="1:10">
      <c r="A1279" s="1637" t="s">
        <v>553</v>
      </c>
      <c r="B1279" s="1638"/>
      <c r="C1279" s="1639"/>
      <c r="D1279" s="41">
        <v>983600</v>
      </c>
      <c r="E1279" s="41">
        <v>885080</v>
      </c>
      <c r="F1279" s="398" t="s">
        <v>697</v>
      </c>
      <c r="G1279" s="397">
        <f t="shared" si="114"/>
        <v>-98520</v>
      </c>
      <c r="H1279" s="395" t="s">
        <v>707</v>
      </c>
      <c r="J1279" s="137">
        <f t="shared" si="115"/>
        <v>-98520</v>
      </c>
    </row>
    <row r="1280" spans="1:10">
      <c r="A1280" s="1640" t="s">
        <v>355</v>
      </c>
      <c r="B1280" s="1641"/>
      <c r="C1280" s="1642"/>
      <c r="D1280" s="41">
        <v>550000</v>
      </c>
      <c r="E1280" s="41">
        <v>2519900</v>
      </c>
      <c r="F1280" s="398" t="s">
        <v>698</v>
      </c>
      <c r="G1280" s="397">
        <f>E1280-D1280</f>
        <v>1969900</v>
      </c>
      <c r="H1280" s="533" t="s">
        <v>966</v>
      </c>
      <c r="J1280" s="137">
        <f t="shared" si="115"/>
        <v>1969900</v>
      </c>
    </row>
    <row r="1281" spans="1:10">
      <c r="A1281" s="1643" t="s">
        <v>185</v>
      </c>
      <c r="B1281" s="1644"/>
      <c r="C1281" s="301" t="s">
        <v>587</v>
      </c>
      <c r="D1281" s="41">
        <v>16774410</v>
      </c>
      <c r="E1281" s="41">
        <v>16920900</v>
      </c>
      <c r="F1281" s="398" t="s">
        <v>698</v>
      </c>
      <c r="G1281" s="397">
        <f t="shared" ref="G1281:G1291" si="116">J1281</f>
        <v>146490</v>
      </c>
      <c r="H1281" s="395" t="s">
        <v>369</v>
      </c>
      <c r="J1281" s="137">
        <f t="shared" si="115"/>
        <v>146490</v>
      </c>
    </row>
    <row r="1282" spans="1:10">
      <c r="A1282" s="1645"/>
      <c r="B1282" s="1646"/>
      <c r="C1282" s="301" t="s">
        <v>572</v>
      </c>
      <c r="D1282" s="41">
        <v>24824250</v>
      </c>
      <c r="E1282" s="41">
        <v>25042700</v>
      </c>
      <c r="F1282" s="398" t="s">
        <v>698</v>
      </c>
      <c r="G1282" s="397">
        <f t="shared" si="116"/>
        <v>218450</v>
      </c>
      <c r="H1282" s="395" t="s">
        <v>369</v>
      </c>
      <c r="J1282" s="137">
        <f t="shared" si="115"/>
        <v>218450</v>
      </c>
    </row>
    <row r="1283" spans="1:10">
      <c r="A1283" s="1645"/>
      <c r="B1283" s="1646"/>
      <c r="C1283" s="301" t="s">
        <v>515</v>
      </c>
      <c r="D1283" s="41">
        <v>3096020</v>
      </c>
      <c r="E1283" s="41">
        <v>3080250</v>
      </c>
      <c r="F1283" s="398" t="s">
        <v>697</v>
      </c>
      <c r="G1283" s="397">
        <f t="shared" si="116"/>
        <v>-15770</v>
      </c>
      <c r="H1283" s="395" t="s">
        <v>369</v>
      </c>
      <c r="J1283" s="137">
        <f t="shared" si="115"/>
        <v>-15770</v>
      </c>
    </row>
    <row r="1284" spans="1:10">
      <c r="A1284" s="1645"/>
      <c r="B1284" s="1646"/>
      <c r="C1284" s="301" t="s">
        <v>514</v>
      </c>
      <c r="D1284" s="42">
        <v>-786300</v>
      </c>
      <c r="E1284" s="41">
        <v>-790940</v>
      </c>
      <c r="F1284" s="398" t="s">
        <v>707</v>
      </c>
      <c r="G1284" s="397">
        <f t="shared" si="116"/>
        <v>-4640</v>
      </c>
      <c r="H1284" s="395" t="s">
        <v>369</v>
      </c>
      <c r="J1284" s="137">
        <f t="shared" si="115"/>
        <v>-4640</v>
      </c>
    </row>
    <row r="1285" spans="1:10">
      <c r="A1285" s="1647"/>
      <c r="B1285" s="1648"/>
      <c r="C1285" s="301" t="s">
        <v>179</v>
      </c>
      <c r="D1285" s="41">
        <f>SUM(D1281:D1283)+D1284</f>
        <v>43908380</v>
      </c>
      <c r="E1285" s="41">
        <f>SUM(E1281:E1283)+E1284</f>
        <v>44252910</v>
      </c>
      <c r="F1285" s="398" t="s">
        <v>698</v>
      </c>
      <c r="G1285" s="397">
        <f t="shared" si="116"/>
        <v>344530</v>
      </c>
      <c r="H1285" s="583" t="s">
        <v>25</v>
      </c>
      <c r="J1285" s="137">
        <f t="shared" si="115"/>
        <v>344530</v>
      </c>
    </row>
    <row r="1286" spans="1:10">
      <c r="A1286" s="1643" t="s">
        <v>178</v>
      </c>
      <c r="B1286" s="1644"/>
      <c r="C1286" s="301" t="s">
        <v>513</v>
      </c>
      <c r="D1286" s="41">
        <v>55436570</v>
      </c>
      <c r="E1286" s="41">
        <v>40845400</v>
      </c>
      <c r="F1286" s="398" t="s">
        <v>697</v>
      </c>
      <c r="G1286" s="397">
        <f t="shared" si="116"/>
        <v>-14591170</v>
      </c>
      <c r="H1286" s="395" t="s">
        <v>369</v>
      </c>
      <c r="J1286" s="137">
        <f t="shared" si="115"/>
        <v>-14591170</v>
      </c>
    </row>
    <row r="1287" spans="1:10">
      <c r="A1287" s="1645"/>
      <c r="B1287" s="1646"/>
      <c r="C1287" s="301" t="s">
        <v>511</v>
      </c>
      <c r="D1287" s="41">
        <v>2680510</v>
      </c>
      <c r="E1287" s="41">
        <v>2926970</v>
      </c>
      <c r="F1287" s="398" t="s">
        <v>698</v>
      </c>
      <c r="G1287" s="397">
        <f t="shared" si="116"/>
        <v>246460</v>
      </c>
      <c r="H1287" s="395" t="s">
        <v>369</v>
      </c>
      <c r="J1287" s="137">
        <f t="shared" si="115"/>
        <v>246460</v>
      </c>
    </row>
    <row r="1288" spans="1:10">
      <c r="A1288" s="1645"/>
      <c r="B1288" s="1646"/>
      <c r="C1288" s="301" t="s">
        <v>29</v>
      </c>
      <c r="D1288" s="41">
        <v>2455560</v>
      </c>
      <c r="E1288" s="41">
        <v>2242600</v>
      </c>
      <c r="F1288" s="398" t="s">
        <v>697</v>
      </c>
      <c r="G1288" s="397">
        <f t="shared" si="116"/>
        <v>-212960</v>
      </c>
      <c r="H1288" s="395" t="s">
        <v>369</v>
      </c>
      <c r="J1288" s="137">
        <f t="shared" si="115"/>
        <v>-212960</v>
      </c>
    </row>
    <row r="1289" spans="1:10">
      <c r="A1289" s="1645"/>
      <c r="B1289" s="1646"/>
      <c r="C1289" s="301" t="s">
        <v>45</v>
      </c>
      <c r="D1289" s="41">
        <v>28747800</v>
      </c>
      <c r="E1289" s="41">
        <v>15559160</v>
      </c>
      <c r="F1289" s="398" t="s">
        <v>697</v>
      </c>
      <c r="G1289" s="397">
        <f t="shared" si="116"/>
        <v>-13188640</v>
      </c>
      <c r="H1289" s="395" t="s">
        <v>369</v>
      </c>
      <c r="J1289" s="137">
        <f t="shared" si="115"/>
        <v>-13188640</v>
      </c>
    </row>
    <row r="1290" spans="1:10">
      <c r="A1290" s="1645"/>
      <c r="B1290" s="1646"/>
      <c r="C1290" s="301" t="s">
        <v>148</v>
      </c>
      <c r="D1290" s="41">
        <v>3445000</v>
      </c>
      <c r="E1290" s="41">
        <v>3415000</v>
      </c>
      <c r="F1290" s="398" t="s">
        <v>697</v>
      </c>
      <c r="G1290" s="397">
        <f t="shared" si="116"/>
        <v>-30000</v>
      </c>
      <c r="H1290" s="395" t="s">
        <v>299</v>
      </c>
      <c r="J1290" s="137">
        <f t="shared" si="115"/>
        <v>-30000</v>
      </c>
    </row>
    <row r="1291" spans="1:10" ht="14.25" thickBot="1">
      <c r="A1291" s="1649"/>
      <c r="B1291" s="1650"/>
      <c r="C1291" s="399" t="s">
        <v>179</v>
      </c>
      <c r="D1291" s="400">
        <f>SUM(D1286:D1290)</f>
        <v>92765440</v>
      </c>
      <c r="E1291" s="400">
        <f>SUM(E1286:E1290)</f>
        <v>64989130</v>
      </c>
      <c r="F1291" s="401" t="s">
        <v>697</v>
      </c>
      <c r="G1291" s="397">
        <f t="shared" si="116"/>
        <v>-27776310</v>
      </c>
      <c r="H1291" s="403" t="s">
        <v>25</v>
      </c>
      <c r="J1291" s="137">
        <f t="shared" si="115"/>
        <v>-27776310</v>
      </c>
    </row>
    <row r="1292" spans="1:10" ht="14.25" thickBot="1">
      <c r="A1292" s="1628" t="s">
        <v>828</v>
      </c>
      <c r="B1292" s="1629"/>
      <c r="C1292" s="1630"/>
      <c r="D1292" s="405">
        <f>SUM(D1268:D1280)+D1285+D1291</f>
        <v>291126799</v>
      </c>
      <c r="E1292" s="405">
        <f>SUM(E1268:E1280)+E1285+E1291</f>
        <v>266078198</v>
      </c>
      <c r="F1292" s="406" t="s">
        <v>697</v>
      </c>
      <c r="G1292" s="407">
        <f>SUM(G1268:G1280)+G1285+G1291</f>
        <v>-25048601</v>
      </c>
      <c r="H1292" s="404"/>
      <c r="J1292" s="137">
        <f t="shared" si="115"/>
        <v>-25048601</v>
      </c>
    </row>
    <row r="1293" spans="1:10">
      <c r="A1293" s="1631" t="s">
        <v>829</v>
      </c>
      <c r="B1293" s="1632"/>
      <c r="C1293" s="1633"/>
      <c r="D1293" s="725">
        <v>0</v>
      </c>
      <c r="E1293" s="725">
        <v>-930986</v>
      </c>
      <c r="F1293" s="726" t="s">
        <v>707</v>
      </c>
      <c r="G1293" s="727">
        <f>E1293-D1293</f>
        <v>-930986</v>
      </c>
      <c r="H1293" s="757" t="s">
        <v>707</v>
      </c>
      <c r="J1293" s="137">
        <f t="shared" si="115"/>
        <v>-930986</v>
      </c>
    </row>
    <row r="1294" spans="1:10" ht="14.25" thickBot="1">
      <c r="A1294" s="1634" t="s">
        <v>843</v>
      </c>
      <c r="B1294" s="1635"/>
      <c r="C1294" s="1636"/>
      <c r="D1294" s="728">
        <v>-762580</v>
      </c>
      <c r="E1294" s="728">
        <v>0</v>
      </c>
      <c r="F1294" s="729" t="s">
        <v>707</v>
      </c>
      <c r="G1294" s="730">
        <f>E1294-D1294</f>
        <v>762580</v>
      </c>
      <c r="H1294" s="731" t="s">
        <v>707</v>
      </c>
      <c r="J1294" s="137">
        <f t="shared" si="115"/>
        <v>762580</v>
      </c>
    </row>
    <row r="1295" spans="1:10" ht="14.25" thickBot="1">
      <c r="A1295" s="1628" t="s">
        <v>416</v>
      </c>
      <c r="B1295" s="1629"/>
      <c r="C1295" s="1630"/>
      <c r="D1295" s="405">
        <f>SUM(D1292:D1294)</f>
        <v>290364219</v>
      </c>
      <c r="E1295" s="405">
        <f>SUM(E1292:E1294)</f>
        <v>265147212</v>
      </c>
      <c r="F1295" s="406" t="s">
        <v>697</v>
      </c>
      <c r="G1295" s="407">
        <f>SUM(G1292:G1294)</f>
        <v>-25217007</v>
      </c>
      <c r="H1295" s="404"/>
      <c r="J1295" s="137">
        <f t="shared" si="115"/>
        <v>-25217007</v>
      </c>
    </row>
  </sheetData>
  <mergeCells count="830">
    <mergeCell ref="A1128:C1128"/>
    <mergeCell ref="A1129:C1129"/>
    <mergeCell ref="A1130:C1130"/>
    <mergeCell ref="A1131:C1131"/>
    <mergeCell ref="A1110:C1110"/>
    <mergeCell ref="A1111:C1111"/>
    <mergeCell ref="A1112:C1112"/>
    <mergeCell ref="A1113:C1113"/>
    <mergeCell ref="A1114:C1114"/>
    <mergeCell ref="A1115:C1115"/>
    <mergeCell ref="A1116:C1116"/>
    <mergeCell ref="A1117:B1121"/>
    <mergeCell ref="A1122:B1127"/>
    <mergeCell ref="A1101:H1101"/>
    <mergeCell ref="A1103:C1103"/>
    <mergeCell ref="F1103:G1103"/>
    <mergeCell ref="A1104:C1104"/>
    <mergeCell ref="A1105:C1105"/>
    <mergeCell ref="A1106:C1106"/>
    <mergeCell ref="A1107:C1107"/>
    <mergeCell ref="A1108:C1108"/>
    <mergeCell ref="A1109:C1109"/>
    <mergeCell ref="A1028:C1028"/>
    <mergeCell ref="A1029:C1029"/>
    <mergeCell ref="A1030:C1030"/>
    <mergeCell ref="A1031:C1031"/>
    <mergeCell ref="A1010:C1010"/>
    <mergeCell ref="A1011:C1011"/>
    <mergeCell ref="A1012:C1012"/>
    <mergeCell ref="A1013:C1013"/>
    <mergeCell ref="A1014:C1014"/>
    <mergeCell ref="A1015:C1015"/>
    <mergeCell ref="A1016:C1016"/>
    <mergeCell ref="A1017:B1021"/>
    <mergeCell ref="A1022:B1027"/>
    <mergeCell ref="A1001:H1001"/>
    <mergeCell ref="A1003:C1003"/>
    <mergeCell ref="F1003:G1003"/>
    <mergeCell ref="A1004:C1004"/>
    <mergeCell ref="A1005:C1005"/>
    <mergeCell ref="A1006:C1006"/>
    <mergeCell ref="A1007:C1007"/>
    <mergeCell ref="A1008:C1008"/>
    <mergeCell ref="A1009:C1009"/>
    <mergeCell ref="A998:C998"/>
    <mergeCell ref="A995:C995"/>
    <mergeCell ref="A996:C996"/>
    <mergeCell ref="A997:C997"/>
    <mergeCell ref="A977:C977"/>
    <mergeCell ref="A978:C978"/>
    <mergeCell ref="A979:C979"/>
    <mergeCell ref="A980:C980"/>
    <mergeCell ref="A981:C981"/>
    <mergeCell ref="A982:C982"/>
    <mergeCell ref="A983:C983"/>
    <mergeCell ref="A984:B988"/>
    <mergeCell ref="A989:B994"/>
    <mergeCell ref="A968:H968"/>
    <mergeCell ref="A970:C970"/>
    <mergeCell ref="F970:G970"/>
    <mergeCell ref="A971:C971"/>
    <mergeCell ref="A972:C972"/>
    <mergeCell ref="A973:C973"/>
    <mergeCell ref="A974:C974"/>
    <mergeCell ref="A975:C975"/>
    <mergeCell ref="A976:C976"/>
    <mergeCell ref="A966:C966"/>
    <mergeCell ref="A948:C948"/>
    <mergeCell ref="A949:C949"/>
    <mergeCell ref="A950:C950"/>
    <mergeCell ref="A951:C951"/>
    <mergeCell ref="A952:C952"/>
    <mergeCell ref="A953:C953"/>
    <mergeCell ref="A954:C954"/>
    <mergeCell ref="A955:B959"/>
    <mergeCell ref="A960:B965"/>
    <mergeCell ref="A939:H939"/>
    <mergeCell ref="A941:C941"/>
    <mergeCell ref="F941:G941"/>
    <mergeCell ref="A942:C942"/>
    <mergeCell ref="A943:C943"/>
    <mergeCell ref="A944:C944"/>
    <mergeCell ref="A945:C945"/>
    <mergeCell ref="A946:C946"/>
    <mergeCell ref="A947:C947"/>
    <mergeCell ref="A847:C847"/>
    <mergeCell ref="A829:C829"/>
    <mergeCell ref="A830:C830"/>
    <mergeCell ref="A831:C831"/>
    <mergeCell ref="A832:C832"/>
    <mergeCell ref="A833:C833"/>
    <mergeCell ref="A834:C834"/>
    <mergeCell ref="A835:C835"/>
    <mergeCell ref="A836:B840"/>
    <mergeCell ref="A841:B846"/>
    <mergeCell ref="A820:H820"/>
    <mergeCell ref="A822:C822"/>
    <mergeCell ref="F822:G822"/>
    <mergeCell ref="A823:C823"/>
    <mergeCell ref="A824:C824"/>
    <mergeCell ref="A825:C825"/>
    <mergeCell ref="A826:C826"/>
    <mergeCell ref="A827:C827"/>
    <mergeCell ref="A828:C828"/>
    <mergeCell ref="A730:C730"/>
    <mergeCell ref="A712:C712"/>
    <mergeCell ref="A713:C713"/>
    <mergeCell ref="A714:C714"/>
    <mergeCell ref="A715:C715"/>
    <mergeCell ref="A716:C716"/>
    <mergeCell ref="A717:C717"/>
    <mergeCell ref="A718:C718"/>
    <mergeCell ref="A719:B723"/>
    <mergeCell ref="A724:B729"/>
    <mergeCell ref="A703:H703"/>
    <mergeCell ref="A705:C705"/>
    <mergeCell ref="F705:G705"/>
    <mergeCell ref="A706:C706"/>
    <mergeCell ref="A707:C707"/>
    <mergeCell ref="A708:C708"/>
    <mergeCell ref="A709:C709"/>
    <mergeCell ref="A710:C710"/>
    <mergeCell ref="A711:C711"/>
    <mergeCell ref="A672:C672"/>
    <mergeCell ref="A654:C654"/>
    <mergeCell ref="A655:C655"/>
    <mergeCell ref="A656:C656"/>
    <mergeCell ref="A657:C657"/>
    <mergeCell ref="A658:C658"/>
    <mergeCell ref="A659:C659"/>
    <mergeCell ref="A660:C660"/>
    <mergeCell ref="A661:B665"/>
    <mergeCell ref="A666:B671"/>
    <mergeCell ref="A645:H645"/>
    <mergeCell ref="A647:C647"/>
    <mergeCell ref="F647:G647"/>
    <mergeCell ref="A648:C648"/>
    <mergeCell ref="A649:C649"/>
    <mergeCell ref="A650:C650"/>
    <mergeCell ref="A651:C651"/>
    <mergeCell ref="A652:C652"/>
    <mergeCell ref="A653:C653"/>
    <mergeCell ref="A643:C643"/>
    <mergeCell ref="A625:C625"/>
    <mergeCell ref="A626:C626"/>
    <mergeCell ref="A627:C627"/>
    <mergeCell ref="A628:C628"/>
    <mergeCell ref="A629:C629"/>
    <mergeCell ref="A630:C630"/>
    <mergeCell ref="A631:C631"/>
    <mergeCell ref="A632:B636"/>
    <mergeCell ref="A637:B642"/>
    <mergeCell ref="A616:H616"/>
    <mergeCell ref="A618:C618"/>
    <mergeCell ref="F618:G618"/>
    <mergeCell ref="A619:C619"/>
    <mergeCell ref="A620:C620"/>
    <mergeCell ref="A621:C621"/>
    <mergeCell ref="A622:C622"/>
    <mergeCell ref="A623:C623"/>
    <mergeCell ref="A624:C624"/>
    <mergeCell ref="A554:C554"/>
    <mergeCell ref="A536:C536"/>
    <mergeCell ref="A537:C537"/>
    <mergeCell ref="A538:C538"/>
    <mergeCell ref="A539:C539"/>
    <mergeCell ref="A540:C540"/>
    <mergeCell ref="A541:C541"/>
    <mergeCell ref="A542:C542"/>
    <mergeCell ref="A543:B547"/>
    <mergeCell ref="A548:B553"/>
    <mergeCell ref="A527:H527"/>
    <mergeCell ref="A529:C529"/>
    <mergeCell ref="F529:G529"/>
    <mergeCell ref="A530:C530"/>
    <mergeCell ref="A531:C531"/>
    <mergeCell ref="A532:C532"/>
    <mergeCell ref="A533:C533"/>
    <mergeCell ref="A534:C534"/>
    <mergeCell ref="A535:C535"/>
    <mergeCell ref="A525:C525"/>
    <mergeCell ref="A507:C507"/>
    <mergeCell ref="A508:C508"/>
    <mergeCell ref="A509:C509"/>
    <mergeCell ref="A510:C510"/>
    <mergeCell ref="A511:C511"/>
    <mergeCell ref="A512:C512"/>
    <mergeCell ref="A513:C513"/>
    <mergeCell ref="A514:B518"/>
    <mergeCell ref="A519:B524"/>
    <mergeCell ref="A498:H498"/>
    <mergeCell ref="A500:C500"/>
    <mergeCell ref="F500:G500"/>
    <mergeCell ref="A501:C501"/>
    <mergeCell ref="A502:C502"/>
    <mergeCell ref="A503:C503"/>
    <mergeCell ref="A504:C504"/>
    <mergeCell ref="A505:C505"/>
    <mergeCell ref="A506:C506"/>
    <mergeCell ref="A495:C495"/>
    <mergeCell ref="A477:C477"/>
    <mergeCell ref="A478:C478"/>
    <mergeCell ref="A479:C479"/>
    <mergeCell ref="A480:C480"/>
    <mergeCell ref="A481:C481"/>
    <mergeCell ref="A482:C482"/>
    <mergeCell ref="A483:C483"/>
    <mergeCell ref="A484:B488"/>
    <mergeCell ref="A489:B494"/>
    <mergeCell ref="A468:H468"/>
    <mergeCell ref="A470:C470"/>
    <mergeCell ref="F470:G470"/>
    <mergeCell ref="A471:C471"/>
    <mergeCell ref="A472:C472"/>
    <mergeCell ref="A473:C473"/>
    <mergeCell ref="A474:C474"/>
    <mergeCell ref="A475:C475"/>
    <mergeCell ref="A476:C476"/>
    <mergeCell ref="A464:C464"/>
    <mergeCell ref="A446:C446"/>
    <mergeCell ref="A447:C447"/>
    <mergeCell ref="A448:C448"/>
    <mergeCell ref="A449:C449"/>
    <mergeCell ref="A450:C450"/>
    <mergeCell ref="A451:C451"/>
    <mergeCell ref="A452:C452"/>
    <mergeCell ref="A453:B457"/>
    <mergeCell ref="A458:B463"/>
    <mergeCell ref="A437:H437"/>
    <mergeCell ref="A439:C439"/>
    <mergeCell ref="F439:G439"/>
    <mergeCell ref="A440:C440"/>
    <mergeCell ref="A441:C441"/>
    <mergeCell ref="A442:C442"/>
    <mergeCell ref="A443:C443"/>
    <mergeCell ref="A444:C444"/>
    <mergeCell ref="A445:C445"/>
    <mergeCell ref="A405:C405"/>
    <mergeCell ref="A387:C387"/>
    <mergeCell ref="A388:C388"/>
    <mergeCell ref="A389:C389"/>
    <mergeCell ref="A390:C390"/>
    <mergeCell ref="A391:C391"/>
    <mergeCell ref="A392:C392"/>
    <mergeCell ref="A393:C393"/>
    <mergeCell ref="A394:B398"/>
    <mergeCell ref="A399:B404"/>
    <mergeCell ref="A378:H378"/>
    <mergeCell ref="A380:C380"/>
    <mergeCell ref="F380:G380"/>
    <mergeCell ref="A381:C381"/>
    <mergeCell ref="A382:C382"/>
    <mergeCell ref="A383:C383"/>
    <mergeCell ref="A384:C384"/>
    <mergeCell ref="A385:C385"/>
    <mergeCell ref="A386:C386"/>
    <mergeCell ref="A347:C347"/>
    <mergeCell ref="A329:C329"/>
    <mergeCell ref="A330:C330"/>
    <mergeCell ref="A331:C331"/>
    <mergeCell ref="A332:C332"/>
    <mergeCell ref="A333:C333"/>
    <mergeCell ref="A334:C334"/>
    <mergeCell ref="A335:C335"/>
    <mergeCell ref="A336:B340"/>
    <mergeCell ref="A341:B346"/>
    <mergeCell ref="A320:H320"/>
    <mergeCell ref="A322:C322"/>
    <mergeCell ref="F322:G322"/>
    <mergeCell ref="A323:C323"/>
    <mergeCell ref="A324:C324"/>
    <mergeCell ref="A325:C325"/>
    <mergeCell ref="A326:C326"/>
    <mergeCell ref="A327:C327"/>
    <mergeCell ref="A328:C328"/>
    <mergeCell ref="A259:C259"/>
    <mergeCell ref="A242:C242"/>
    <mergeCell ref="A243:C243"/>
    <mergeCell ref="A244:C244"/>
    <mergeCell ref="A245:C245"/>
    <mergeCell ref="A246:C246"/>
    <mergeCell ref="A247:C247"/>
    <mergeCell ref="A248:B252"/>
    <mergeCell ref="A253:B258"/>
    <mergeCell ref="A233:H233"/>
    <mergeCell ref="A235:C235"/>
    <mergeCell ref="F235:G235"/>
    <mergeCell ref="A236:C236"/>
    <mergeCell ref="A237:C237"/>
    <mergeCell ref="A238:C238"/>
    <mergeCell ref="A239:C239"/>
    <mergeCell ref="A240:C240"/>
    <mergeCell ref="A241:C241"/>
    <mergeCell ref="A230:C230"/>
    <mergeCell ref="A210:C210"/>
    <mergeCell ref="A211:C211"/>
    <mergeCell ref="A212:C212"/>
    <mergeCell ref="A213:C213"/>
    <mergeCell ref="A214:C214"/>
    <mergeCell ref="A215:C215"/>
    <mergeCell ref="A216:B220"/>
    <mergeCell ref="A221:B229"/>
    <mergeCell ref="H224:H227"/>
    <mergeCell ref="A201:H201"/>
    <mergeCell ref="A203:C203"/>
    <mergeCell ref="F203:G203"/>
    <mergeCell ref="A204:C204"/>
    <mergeCell ref="A205:C205"/>
    <mergeCell ref="A206:C206"/>
    <mergeCell ref="A207:C207"/>
    <mergeCell ref="A208:C208"/>
    <mergeCell ref="A209:C209"/>
    <mergeCell ref="A116:C116"/>
    <mergeCell ref="A122:B126"/>
    <mergeCell ref="A127:B135"/>
    <mergeCell ref="H130:H133"/>
    <mergeCell ref="A136:C136"/>
    <mergeCell ref="A117:C117"/>
    <mergeCell ref="A118:C118"/>
    <mergeCell ref="A119:C119"/>
    <mergeCell ref="A120:C120"/>
    <mergeCell ref="A121:C121"/>
    <mergeCell ref="A107:H107"/>
    <mergeCell ref="A109:C109"/>
    <mergeCell ref="F109:G109"/>
    <mergeCell ref="A110:C110"/>
    <mergeCell ref="A111:C111"/>
    <mergeCell ref="A112:C112"/>
    <mergeCell ref="A113:C113"/>
    <mergeCell ref="A114:C114"/>
    <mergeCell ref="A115:C115"/>
    <mergeCell ref="A84:C84"/>
    <mergeCell ref="H67:H70"/>
    <mergeCell ref="A73:C73"/>
    <mergeCell ref="F46:G46"/>
    <mergeCell ref="H99:H102"/>
    <mergeCell ref="A44:H44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:G5"/>
    <mergeCell ref="B13:C13"/>
    <mergeCell ref="B14:C14"/>
    <mergeCell ref="A8:G8"/>
    <mergeCell ref="B10:C10"/>
    <mergeCell ref="A85:C85"/>
    <mergeCell ref="A86:C86"/>
    <mergeCell ref="A39:G39"/>
    <mergeCell ref="A40:G40"/>
    <mergeCell ref="A38:C38"/>
    <mergeCell ref="A59:B63"/>
    <mergeCell ref="A64:B72"/>
    <mergeCell ref="A57:C57"/>
    <mergeCell ref="A58:C58"/>
    <mergeCell ref="A29:A37"/>
    <mergeCell ref="B17:C17"/>
    <mergeCell ref="B15:C15"/>
    <mergeCell ref="B18:C18"/>
    <mergeCell ref="B11:C11"/>
    <mergeCell ref="B12:C12"/>
    <mergeCell ref="B16:C16"/>
    <mergeCell ref="B19:C19"/>
    <mergeCell ref="A24:A28"/>
    <mergeCell ref="B24:B28"/>
    <mergeCell ref="B29:B37"/>
    <mergeCell ref="B20:C20"/>
    <mergeCell ref="B21:C21"/>
    <mergeCell ref="B22:C22"/>
    <mergeCell ref="B23:C23"/>
    <mergeCell ref="A143:C143"/>
    <mergeCell ref="A144:C144"/>
    <mergeCell ref="A145:C145"/>
    <mergeCell ref="A146:C146"/>
    <mergeCell ref="A105:C105"/>
    <mergeCell ref="A75:H75"/>
    <mergeCell ref="A77:C77"/>
    <mergeCell ref="A96:B104"/>
    <mergeCell ref="A91:B95"/>
    <mergeCell ref="A79:C79"/>
    <mergeCell ref="A78:C78"/>
    <mergeCell ref="A80:C80"/>
    <mergeCell ref="A87:C87"/>
    <mergeCell ref="A88:C88"/>
    <mergeCell ref="A89:C89"/>
    <mergeCell ref="A90:C90"/>
    <mergeCell ref="A81:C81"/>
    <mergeCell ref="A82:C82"/>
    <mergeCell ref="A83:C83"/>
    <mergeCell ref="A147:C147"/>
    <mergeCell ref="A138:H138"/>
    <mergeCell ref="A140:C140"/>
    <mergeCell ref="F140:G140"/>
    <mergeCell ref="A141:C141"/>
    <mergeCell ref="A142:C142"/>
    <mergeCell ref="A153:B157"/>
    <mergeCell ref="A158:B166"/>
    <mergeCell ref="H161:H164"/>
    <mergeCell ref="A167:C167"/>
    <mergeCell ref="A148:C148"/>
    <mergeCell ref="A149:C149"/>
    <mergeCell ref="A150:C150"/>
    <mergeCell ref="A151:C151"/>
    <mergeCell ref="A152:C152"/>
    <mergeCell ref="A174:C174"/>
    <mergeCell ref="A175:C175"/>
    <mergeCell ref="A176:C176"/>
    <mergeCell ref="A198:C198"/>
    <mergeCell ref="A179:C179"/>
    <mergeCell ref="A180:C180"/>
    <mergeCell ref="A181:C181"/>
    <mergeCell ref="A182:C182"/>
    <mergeCell ref="A183:C183"/>
    <mergeCell ref="A177:C177"/>
    <mergeCell ref="A178:C178"/>
    <mergeCell ref="A169:H169"/>
    <mergeCell ref="A171:C171"/>
    <mergeCell ref="F171:G171"/>
    <mergeCell ref="A172:C172"/>
    <mergeCell ref="A173:C173"/>
    <mergeCell ref="A184:B188"/>
    <mergeCell ref="A189:B197"/>
    <mergeCell ref="H192:H195"/>
    <mergeCell ref="A261:H261"/>
    <mergeCell ref="A263:C263"/>
    <mergeCell ref="F263:G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B280"/>
    <mergeCell ref="A281:B286"/>
    <mergeCell ref="A287:C287"/>
    <mergeCell ref="A289:H289"/>
    <mergeCell ref="A291:C291"/>
    <mergeCell ref="F291:G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5:B309"/>
    <mergeCell ref="A310:B315"/>
    <mergeCell ref="A316:C316"/>
    <mergeCell ref="A304:C304"/>
    <mergeCell ref="A349:H349"/>
    <mergeCell ref="A351:C351"/>
    <mergeCell ref="F351:G351"/>
    <mergeCell ref="A352:C352"/>
    <mergeCell ref="A353:C353"/>
    <mergeCell ref="A354:C354"/>
    <mergeCell ref="A355:C355"/>
    <mergeCell ref="A356:C356"/>
    <mergeCell ref="A357:C357"/>
    <mergeCell ref="A376:C376"/>
    <mergeCell ref="A358:C358"/>
    <mergeCell ref="A359:C359"/>
    <mergeCell ref="A360:C360"/>
    <mergeCell ref="A361:C361"/>
    <mergeCell ref="A362:C362"/>
    <mergeCell ref="A363:C363"/>
    <mergeCell ref="A364:C364"/>
    <mergeCell ref="A365:B369"/>
    <mergeCell ref="A370:B375"/>
    <mergeCell ref="A407:H407"/>
    <mergeCell ref="A409:C409"/>
    <mergeCell ref="F409:G409"/>
    <mergeCell ref="A410:C410"/>
    <mergeCell ref="A411:C411"/>
    <mergeCell ref="A412:C412"/>
    <mergeCell ref="A413:C413"/>
    <mergeCell ref="A414:C414"/>
    <mergeCell ref="A415:C415"/>
    <mergeCell ref="A434:C434"/>
    <mergeCell ref="A416:C416"/>
    <mergeCell ref="A417:C417"/>
    <mergeCell ref="A418:C418"/>
    <mergeCell ref="A419:C419"/>
    <mergeCell ref="A420:C420"/>
    <mergeCell ref="A421:C421"/>
    <mergeCell ref="A422:C422"/>
    <mergeCell ref="A423:B427"/>
    <mergeCell ref="A428:B433"/>
    <mergeCell ref="A556:H556"/>
    <mergeCell ref="A558:C558"/>
    <mergeCell ref="F558:G558"/>
    <mergeCell ref="A559:C559"/>
    <mergeCell ref="A560:C560"/>
    <mergeCell ref="A561:C561"/>
    <mergeCell ref="A562:C562"/>
    <mergeCell ref="A563:C563"/>
    <mergeCell ref="A564:C564"/>
    <mergeCell ref="A583:C583"/>
    <mergeCell ref="A565:C565"/>
    <mergeCell ref="A566:C566"/>
    <mergeCell ref="A567:C567"/>
    <mergeCell ref="A568:C568"/>
    <mergeCell ref="A569:C569"/>
    <mergeCell ref="A570:C570"/>
    <mergeCell ref="A571:C571"/>
    <mergeCell ref="A572:B576"/>
    <mergeCell ref="A577:B582"/>
    <mergeCell ref="A586:H586"/>
    <mergeCell ref="A588:C588"/>
    <mergeCell ref="F588:G588"/>
    <mergeCell ref="A589:C589"/>
    <mergeCell ref="A590:C590"/>
    <mergeCell ref="A591:C591"/>
    <mergeCell ref="A592:C592"/>
    <mergeCell ref="A593:C593"/>
    <mergeCell ref="A594:C594"/>
    <mergeCell ref="A613:C613"/>
    <mergeCell ref="A595:C595"/>
    <mergeCell ref="A596:C596"/>
    <mergeCell ref="A597:C597"/>
    <mergeCell ref="A598:C598"/>
    <mergeCell ref="A599:C599"/>
    <mergeCell ref="A600:C600"/>
    <mergeCell ref="A601:C601"/>
    <mergeCell ref="A602:B606"/>
    <mergeCell ref="A607:B612"/>
    <mergeCell ref="A674:H674"/>
    <mergeCell ref="A676:C676"/>
    <mergeCell ref="F676:G676"/>
    <mergeCell ref="A677:C677"/>
    <mergeCell ref="A678:C678"/>
    <mergeCell ref="A679:C679"/>
    <mergeCell ref="A680:C680"/>
    <mergeCell ref="A681:C681"/>
    <mergeCell ref="A682:C682"/>
    <mergeCell ref="A701:C701"/>
    <mergeCell ref="A683:C683"/>
    <mergeCell ref="A684:C684"/>
    <mergeCell ref="A685:C685"/>
    <mergeCell ref="A686:C686"/>
    <mergeCell ref="A687:C687"/>
    <mergeCell ref="A688:C688"/>
    <mergeCell ref="A689:C689"/>
    <mergeCell ref="A690:B694"/>
    <mergeCell ref="A695:B700"/>
    <mergeCell ref="A733:H733"/>
    <mergeCell ref="A735:C735"/>
    <mergeCell ref="F735:G735"/>
    <mergeCell ref="A736:C736"/>
    <mergeCell ref="A737:C737"/>
    <mergeCell ref="A738:C738"/>
    <mergeCell ref="A739:C739"/>
    <mergeCell ref="A740:C740"/>
    <mergeCell ref="A741:C741"/>
    <mergeCell ref="A760:C760"/>
    <mergeCell ref="A742:C742"/>
    <mergeCell ref="A743:C743"/>
    <mergeCell ref="A744:C744"/>
    <mergeCell ref="A745:C745"/>
    <mergeCell ref="A746:C746"/>
    <mergeCell ref="A747:C747"/>
    <mergeCell ref="A748:C748"/>
    <mergeCell ref="A749:B753"/>
    <mergeCell ref="A754:B759"/>
    <mergeCell ref="A762:H762"/>
    <mergeCell ref="A764:C764"/>
    <mergeCell ref="F764:G764"/>
    <mergeCell ref="A765:C765"/>
    <mergeCell ref="A766:C766"/>
    <mergeCell ref="A767:C767"/>
    <mergeCell ref="A768:C768"/>
    <mergeCell ref="A769:C769"/>
    <mergeCell ref="A770:C770"/>
    <mergeCell ref="A789:C789"/>
    <mergeCell ref="A771:C771"/>
    <mergeCell ref="A772:C772"/>
    <mergeCell ref="A773:C773"/>
    <mergeCell ref="A774:C774"/>
    <mergeCell ref="A775:C775"/>
    <mergeCell ref="A776:C776"/>
    <mergeCell ref="A777:C777"/>
    <mergeCell ref="A778:B782"/>
    <mergeCell ref="A783:B788"/>
    <mergeCell ref="A791:H791"/>
    <mergeCell ref="A793:C793"/>
    <mergeCell ref="F793:G793"/>
    <mergeCell ref="A794:C794"/>
    <mergeCell ref="A795:C795"/>
    <mergeCell ref="A796:C796"/>
    <mergeCell ref="A797:C797"/>
    <mergeCell ref="A798:C798"/>
    <mergeCell ref="A799:C799"/>
    <mergeCell ref="A818:C818"/>
    <mergeCell ref="A800:C800"/>
    <mergeCell ref="A801:C801"/>
    <mergeCell ref="A802:C802"/>
    <mergeCell ref="A803:C803"/>
    <mergeCell ref="A804:C804"/>
    <mergeCell ref="A805:C805"/>
    <mergeCell ref="A806:C806"/>
    <mergeCell ref="A807:B811"/>
    <mergeCell ref="A812:B817"/>
    <mergeCell ref="A849:H849"/>
    <mergeCell ref="A851:C851"/>
    <mergeCell ref="F851:G851"/>
    <mergeCell ref="A852:C852"/>
    <mergeCell ref="A853:C853"/>
    <mergeCell ref="A854:C854"/>
    <mergeCell ref="A855:C855"/>
    <mergeCell ref="A856:C856"/>
    <mergeCell ref="A857:C857"/>
    <mergeCell ref="A876:C876"/>
    <mergeCell ref="A858:C858"/>
    <mergeCell ref="A859:C859"/>
    <mergeCell ref="A860:C860"/>
    <mergeCell ref="A861:C861"/>
    <mergeCell ref="A862:C862"/>
    <mergeCell ref="A863:C863"/>
    <mergeCell ref="A864:C864"/>
    <mergeCell ref="A865:B869"/>
    <mergeCell ref="A870:B875"/>
    <mergeCell ref="A879:H879"/>
    <mergeCell ref="A881:C881"/>
    <mergeCell ref="F881:G881"/>
    <mergeCell ref="A882:C882"/>
    <mergeCell ref="A883:C883"/>
    <mergeCell ref="A884:C884"/>
    <mergeCell ref="A885:C885"/>
    <mergeCell ref="A886:C886"/>
    <mergeCell ref="A887:C887"/>
    <mergeCell ref="A906:C906"/>
    <mergeCell ref="A888:C888"/>
    <mergeCell ref="A889:C889"/>
    <mergeCell ref="A890:C890"/>
    <mergeCell ref="A891:C891"/>
    <mergeCell ref="A892:C892"/>
    <mergeCell ref="A893:C893"/>
    <mergeCell ref="A894:C894"/>
    <mergeCell ref="A895:B899"/>
    <mergeCell ref="A900:B905"/>
    <mergeCell ref="A908:H908"/>
    <mergeCell ref="A910:C910"/>
    <mergeCell ref="F910:G910"/>
    <mergeCell ref="A911:C911"/>
    <mergeCell ref="A912:C912"/>
    <mergeCell ref="A913:C913"/>
    <mergeCell ref="A914:C914"/>
    <mergeCell ref="A915:C915"/>
    <mergeCell ref="A916:C916"/>
    <mergeCell ref="A935:C935"/>
    <mergeCell ref="A917:C917"/>
    <mergeCell ref="A918:C918"/>
    <mergeCell ref="A919:C919"/>
    <mergeCell ref="A920:C920"/>
    <mergeCell ref="A921:C921"/>
    <mergeCell ref="A922:C922"/>
    <mergeCell ref="A923:C923"/>
    <mergeCell ref="A924:B928"/>
    <mergeCell ref="A929:B934"/>
    <mergeCell ref="A1034:H1034"/>
    <mergeCell ref="A1036:C1036"/>
    <mergeCell ref="F1036:G1036"/>
    <mergeCell ref="A1037:C1037"/>
    <mergeCell ref="A1038:C1038"/>
    <mergeCell ref="A1039:C1039"/>
    <mergeCell ref="A1040:C1040"/>
    <mergeCell ref="A1041:C1041"/>
    <mergeCell ref="A1042:C1042"/>
    <mergeCell ref="A1061:C1061"/>
    <mergeCell ref="A1062:C1062"/>
    <mergeCell ref="A1063:C1063"/>
    <mergeCell ref="A1064:C1064"/>
    <mergeCell ref="A1043:C1043"/>
    <mergeCell ref="A1044:C1044"/>
    <mergeCell ref="A1045:C1045"/>
    <mergeCell ref="A1046:C1046"/>
    <mergeCell ref="A1047:C1047"/>
    <mergeCell ref="A1048:C1048"/>
    <mergeCell ref="A1049:C1049"/>
    <mergeCell ref="A1050:B1054"/>
    <mergeCell ref="A1055:B1060"/>
    <mergeCell ref="A1068:H1068"/>
    <mergeCell ref="A1070:C1070"/>
    <mergeCell ref="F1070:G1070"/>
    <mergeCell ref="A1071:C1071"/>
    <mergeCell ref="A1072:C1072"/>
    <mergeCell ref="A1073:C1073"/>
    <mergeCell ref="A1074:C1074"/>
    <mergeCell ref="A1075:C1075"/>
    <mergeCell ref="A1076:C1076"/>
    <mergeCell ref="A1095:C1095"/>
    <mergeCell ref="A1096:C1096"/>
    <mergeCell ref="A1097:C1097"/>
    <mergeCell ref="A1098:C1098"/>
    <mergeCell ref="A1077:C1077"/>
    <mergeCell ref="A1078:C1078"/>
    <mergeCell ref="A1079:C1079"/>
    <mergeCell ref="A1080:C1080"/>
    <mergeCell ref="A1081:C1081"/>
    <mergeCell ref="A1082:C1082"/>
    <mergeCell ref="A1083:C1083"/>
    <mergeCell ref="A1084:B1088"/>
    <mergeCell ref="A1089:B1094"/>
    <mergeCell ref="A1133:H1133"/>
    <mergeCell ref="A1135:C1135"/>
    <mergeCell ref="F1135:G1135"/>
    <mergeCell ref="A1136:C1136"/>
    <mergeCell ref="A1137:C1137"/>
    <mergeCell ref="A1138:C1138"/>
    <mergeCell ref="A1139:C1139"/>
    <mergeCell ref="A1140:C1140"/>
    <mergeCell ref="A1141:C1141"/>
    <mergeCell ref="A1160:C1160"/>
    <mergeCell ref="A1161:C1161"/>
    <mergeCell ref="A1162:C1162"/>
    <mergeCell ref="A1163:C1163"/>
    <mergeCell ref="A1142:C1142"/>
    <mergeCell ref="A1143:C1143"/>
    <mergeCell ref="A1144:C1144"/>
    <mergeCell ref="A1145:C1145"/>
    <mergeCell ref="A1146:C1146"/>
    <mergeCell ref="A1147:C1147"/>
    <mergeCell ref="A1148:C1148"/>
    <mergeCell ref="A1149:B1153"/>
    <mergeCell ref="A1154:B1159"/>
    <mergeCell ref="A1166:H1166"/>
    <mergeCell ref="A1168:C1168"/>
    <mergeCell ref="F1168:G1168"/>
    <mergeCell ref="A1169:C1169"/>
    <mergeCell ref="A1170:C1170"/>
    <mergeCell ref="A1171:C1171"/>
    <mergeCell ref="A1172:C1172"/>
    <mergeCell ref="A1173:C1173"/>
    <mergeCell ref="A1174:C1174"/>
    <mergeCell ref="A1193:C1193"/>
    <mergeCell ref="A1194:C1194"/>
    <mergeCell ref="A1195:C1195"/>
    <mergeCell ref="A1196:C1196"/>
    <mergeCell ref="A1175:C1175"/>
    <mergeCell ref="A1176:C1176"/>
    <mergeCell ref="A1177:C1177"/>
    <mergeCell ref="A1178:C1178"/>
    <mergeCell ref="A1179:C1179"/>
    <mergeCell ref="A1180:C1180"/>
    <mergeCell ref="A1181:C1181"/>
    <mergeCell ref="A1182:B1186"/>
    <mergeCell ref="A1187:B1192"/>
    <mergeCell ref="A1199:H1199"/>
    <mergeCell ref="A1201:C1201"/>
    <mergeCell ref="F1201:G1201"/>
    <mergeCell ref="A1202:C1202"/>
    <mergeCell ref="A1203:C1203"/>
    <mergeCell ref="A1204:C1204"/>
    <mergeCell ref="A1205:C1205"/>
    <mergeCell ref="A1206:C1206"/>
    <mergeCell ref="A1207:C1207"/>
    <mergeCell ref="A1226:C1226"/>
    <mergeCell ref="A1227:C1227"/>
    <mergeCell ref="A1228:C1228"/>
    <mergeCell ref="A1229:C1229"/>
    <mergeCell ref="A1208:C1208"/>
    <mergeCell ref="A1209:C1209"/>
    <mergeCell ref="A1210:C1210"/>
    <mergeCell ref="A1211:C1211"/>
    <mergeCell ref="A1212:C1212"/>
    <mergeCell ref="A1213:C1213"/>
    <mergeCell ref="A1214:C1214"/>
    <mergeCell ref="A1215:B1219"/>
    <mergeCell ref="A1220:B1225"/>
    <mergeCell ref="A1232:H1232"/>
    <mergeCell ref="A1234:C1234"/>
    <mergeCell ref="F1234:G1234"/>
    <mergeCell ref="A1235:C1235"/>
    <mergeCell ref="A1236:C1236"/>
    <mergeCell ref="A1237:C1237"/>
    <mergeCell ref="A1238:C1238"/>
    <mergeCell ref="A1239:C1239"/>
    <mergeCell ref="A1240:C1240"/>
    <mergeCell ref="A1259:C1259"/>
    <mergeCell ref="A1260:C1260"/>
    <mergeCell ref="A1261:C1261"/>
    <mergeCell ref="A1262:C1262"/>
    <mergeCell ref="A1241:C1241"/>
    <mergeCell ref="A1242:C1242"/>
    <mergeCell ref="A1243:C1243"/>
    <mergeCell ref="A1244:C1244"/>
    <mergeCell ref="A1245:C1245"/>
    <mergeCell ref="A1246:C1246"/>
    <mergeCell ref="A1247:C1247"/>
    <mergeCell ref="A1248:B1252"/>
    <mergeCell ref="A1253:B1258"/>
    <mergeCell ref="A1265:H1265"/>
    <mergeCell ref="A1267:C1267"/>
    <mergeCell ref="F1267:G1267"/>
    <mergeCell ref="A1268:C1268"/>
    <mergeCell ref="A1269:C1269"/>
    <mergeCell ref="A1270:C1270"/>
    <mergeCell ref="A1271:C1271"/>
    <mergeCell ref="A1272:C1272"/>
    <mergeCell ref="A1273:C1273"/>
    <mergeCell ref="A1292:C1292"/>
    <mergeCell ref="A1293:C1293"/>
    <mergeCell ref="A1294:C1294"/>
    <mergeCell ref="A1295:C1295"/>
    <mergeCell ref="A1274:C1274"/>
    <mergeCell ref="A1275:C1275"/>
    <mergeCell ref="A1276:C1276"/>
    <mergeCell ref="A1277:C1277"/>
    <mergeCell ref="A1278:C1278"/>
    <mergeCell ref="A1279:C1279"/>
    <mergeCell ref="A1280:C1280"/>
    <mergeCell ref="A1281:B1285"/>
    <mergeCell ref="A1286:B1291"/>
  </mergeCells>
  <phoneticPr fontId="118" type="noConversion"/>
  <pageMargins left="0.23597222566604614" right="0.23597222566604614" top="0.39347222447395325" bottom="0.23597222566604614" header="0.31486111879348755" footer="0.19666667282581329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rgb="FF96B3D7"/>
  </sheetPr>
  <dimension ref="A1:M14"/>
  <sheetViews>
    <sheetView topLeftCell="A558" zoomScaleNormal="100" zoomScaleSheetLayoutView="75" workbookViewId="0">
      <selection activeCell="F18" sqref="F18"/>
    </sheetView>
  </sheetViews>
  <sheetFormatPr defaultColWidth="8.88671875" defaultRowHeight="13.5"/>
  <cols>
    <col min="1" max="1" width="14.21875" style="36" customWidth="1"/>
    <col min="2" max="2" width="22.33203125" style="36" customWidth="1"/>
    <col min="3" max="3" width="8.88671875" style="36"/>
    <col min="4" max="4" width="7.6640625" style="36" customWidth="1"/>
    <col min="5" max="5" width="21.88671875" style="36" customWidth="1"/>
    <col min="6" max="6" width="9.5546875" style="36" customWidth="1"/>
    <col min="7" max="7" width="24.6640625" style="36" customWidth="1"/>
    <col min="8" max="9" width="8.88671875" style="36"/>
    <col min="10" max="10" width="9.6640625" style="36" customWidth="1"/>
    <col min="11" max="11" width="18.44140625" style="36" bestFit="1" customWidth="1"/>
    <col min="12" max="12" width="14.5546875" style="142" customWidth="1"/>
    <col min="13" max="13" width="8.77734375" style="36" customWidth="1"/>
    <col min="14" max="16384" width="8.88671875" style="36"/>
  </cols>
  <sheetData>
    <row r="1" spans="1:13" ht="15.75" customHeight="1">
      <c r="A1" s="37" t="s">
        <v>508</v>
      </c>
      <c r="B1" s="38" t="s">
        <v>518</v>
      </c>
    </row>
    <row r="2" spans="1:13" ht="15.75" customHeight="1">
      <c r="A2" s="37" t="s">
        <v>524</v>
      </c>
      <c r="B2" s="38" t="s">
        <v>358</v>
      </c>
    </row>
    <row r="11" spans="1:13" ht="11.25" customHeight="1">
      <c r="L11" s="36"/>
    </row>
    <row r="12" spans="1:13" ht="11.25" customHeight="1">
      <c r="L12" s="36"/>
    </row>
    <row r="13" spans="1:13" ht="11.25" customHeight="1">
      <c r="J13" s="139">
        <v>12.1</v>
      </c>
      <c r="K13" s="140" t="s">
        <v>627</v>
      </c>
      <c r="L13" s="143">
        <v>18810000</v>
      </c>
      <c r="M13" s="141" t="s">
        <v>324</v>
      </c>
    </row>
    <row r="14" spans="1:13" ht="25.5" customHeight="1">
      <c r="J14" s="1695" t="s">
        <v>5</v>
      </c>
      <c r="K14" s="1696"/>
      <c r="L14" s="1696"/>
      <c r="M14" s="1697"/>
    </row>
  </sheetData>
  <mergeCells count="1">
    <mergeCell ref="J14:M14"/>
  </mergeCells>
  <phoneticPr fontId="118" type="noConversion"/>
  <pageMargins left="0.69972223043441772" right="0.69972223043441772" top="0.75" bottom="0.75" header="0.30000001192092896" footer="0.30000001192092896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H19"/>
  <sheetViews>
    <sheetView zoomScaleNormal="100" zoomScaleSheetLayoutView="75" workbookViewId="0">
      <selection activeCell="J18" sqref="J18"/>
    </sheetView>
  </sheetViews>
  <sheetFormatPr defaultColWidth="8.77734375" defaultRowHeight="13.5"/>
  <cols>
    <col min="1" max="1" width="17" style="344" customWidth="1"/>
    <col min="2" max="3" width="8.44140625" style="344" customWidth="1"/>
    <col min="4" max="4" width="9.6640625" style="344" customWidth="1"/>
    <col min="5" max="5" width="10.33203125" style="344" customWidth="1"/>
    <col min="6" max="6" width="9.6640625" style="344" customWidth="1"/>
    <col min="7" max="8" width="8.6640625" style="344" customWidth="1"/>
    <col min="9" max="16384" width="8.77734375" style="344"/>
  </cols>
  <sheetData>
    <row r="1" spans="1:8" ht="36.6" customHeight="1">
      <c r="A1" s="635" t="s">
        <v>505</v>
      </c>
    </row>
    <row r="3" spans="1:8">
      <c r="A3" s="344" t="s">
        <v>136</v>
      </c>
    </row>
    <row r="5" spans="1:8">
      <c r="A5" s="344" t="s">
        <v>325</v>
      </c>
    </row>
    <row r="6" spans="1:8" s="2" customFormat="1" ht="19.149999999999999" customHeight="1">
      <c r="A6" s="629" t="s">
        <v>456</v>
      </c>
      <c r="B6" s="1705" t="s">
        <v>8</v>
      </c>
      <c r="C6" s="1705"/>
      <c r="D6" s="630" t="s">
        <v>150</v>
      </c>
      <c r="E6" s="1705" t="s">
        <v>444</v>
      </c>
      <c r="F6" s="1705"/>
      <c r="G6" s="1712" t="s">
        <v>35</v>
      </c>
      <c r="H6" s="1713"/>
    </row>
    <row r="7" spans="1:8" s="2" customFormat="1" ht="19.149999999999999" customHeight="1">
      <c r="A7" s="631" t="s">
        <v>502</v>
      </c>
      <c r="B7" s="1706" t="s">
        <v>573</v>
      </c>
      <c r="C7" s="1706"/>
      <c r="D7" s="632" t="s">
        <v>305</v>
      </c>
      <c r="E7" s="1709">
        <v>184554094</v>
      </c>
      <c r="F7" s="1709"/>
      <c r="G7" s="1714"/>
      <c r="H7" s="1715"/>
    </row>
    <row r="8" spans="1:8" s="2" customFormat="1" ht="19.149999999999999" customHeight="1">
      <c r="A8" s="627" t="s">
        <v>464</v>
      </c>
      <c r="B8" s="1707" t="s">
        <v>573</v>
      </c>
      <c r="C8" s="1707"/>
      <c r="D8" s="633"/>
      <c r="E8" s="1710">
        <v>30200000</v>
      </c>
      <c r="F8" s="1710"/>
      <c r="G8" s="1716" t="s">
        <v>412</v>
      </c>
      <c r="H8" s="1717"/>
    </row>
    <row r="9" spans="1:8" s="2" customFormat="1" ht="19.149999999999999" customHeight="1">
      <c r="A9" s="628" t="s">
        <v>168</v>
      </c>
      <c r="B9" s="1708" t="s">
        <v>565</v>
      </c>
      <c r="C9" s="1708"/>
      <c r="D9" s="634" t="s">
        <v>335</v>
      </c>
      <c r="E9" s="1711">
        <v>30465162</v>
      </c>
      <c r="F9" s="1711"/>
      <c r="G9" s="1718"/>
      <c r="H9" s="1719"/>
    </row>
    <row r="10" spans="1:8" s="2" customFormat="1" ht="19.149999999999999" customHeight="1">
      <c r="A10" s="1698" t="s">
        <v>17</v>
      </c>
      <c r="B10" s="1699"/>
      <c r="C10" s="1699"/>
      <c r="D10" s="1700"/>
      <c r="E10" s="1720">
        <f>SUM(E7:F9)</f>
        <v>245219256</v>
      </c>
      <c r="F10" s="1720"/>
      <c r="G10" s="1701"/>
      <c r="H10" s="1702"/>
    </row>
    <row r="11" spans="1:8">
      <c r="E11" s="346"/>
    </row>
    <row r="12" spans="1:8">
      <c r="A12" s="344" t="s">
        <v>58</v>
      </c>
    </row>
    <row r="13" spans="1:8" s="347" customFormat="1">
      <c r="A13" s="345" t="s">
        <v>8</v>
      </c>
      <c r="B13" s="1703" t="s">
        <v>125</v>
      </c>
      <c r="C13" s="1704"/>
      <c r="D13" s="345" t="s">
        <v>68</v>
      </c>
      <c r="E13" s="345" t="s">
        <v>126</v>
      </c>
      <c r="F13" s="345" t="s">
        <v>22</v>
      </c>
      <c r="G13" s="345" t="s">
        <v>26</v>
      </c>
      <c r="H13" s="345" t="s">
        <v>34</v>
      </c>
    </row>
    <row r="14" spans="1:8" s="347" customFormat="1">
      <c r="A14" s="345" t="s">
        <v>371</v>
      </c>
      <c r="B14" s="345">
        <v>1.35</v>
      </c>
      <c r="C14" s="345">
        <v>1.7</v>
      </c>
      <c r="D14" s="345">
        <v>1.82</v>
      </c>
      <c r="E14" s="345">
        <v>1.82</v>
      </c>
      <c r="F14" s="345">
        <v>2.0179999999999998</v>
      </c>
      <c r="G14" s="345">
        <v>1.9</v>
      </c>
      <c r="H14" s="345">
        <v>1.8</v>
      </c>
    </row>
    <row r="15" spans="1:8" s="347" customFormat="1">
      <c r="A15" s="345" t="s">
        <v>235</v>
      </c>
      <c r="B15" s="345">
        <v>1.35</v>
      </c>
      <c r="C15" s="345">
        <v>2</v>
      </c>
      <c r="D15" s="345">
        <v>2.21</v>
      </c>
      <c r="E15" s="345" t="s">
        <v>475</v>
      </c>
      <c r="F15" s="345">
        <v>2.1419999999999999</v>
      </c>
      <c r="G15" s="345">
        <v>2.0499999999999998</v>
      </c>
      <c r="H15" s="345">
        <v>2.2000000000000002</v>
      </c>
    </row>
    <row r="16" spans="1:8" s="347" customFormat="1">
      <c r="A16" s="345" t="s">
        <v>315</v>
      </c>
      <c r="B16" s="345">
        <v>1.7</v>
      </c>
      <c r="C16" s="345">
        <v>1.7</v>
      </c>
      <c r="D16" s="345" t="s">
        <v>237</v>
      </c>
      <c r="E16" s="345">
        <v>1.6</v>
      </c>
      <c r="F16" s="345">
        <v>2.1</v>
      </c>
      <c r="G16" s="345">
        <v>2</v>
      </c>
      <c r="H16" s="345">
        <v>1.5</v>
      </c>
    </row>
    <row r="17" spans="1:8" s="347" customFormat="1">
      <c r="A17" s="345" t="s">
        <v>282</v>
      </c>
      <c r="B17" s="345">
        <v>1.85</v>
      </c>
      <c r="C17" s="345">
        <v>1.85</v>
      </c>
      <c r="D17" s="345">
        <v>1.75</v>
      </c>
      <c r="E17" s="345">
        <v>1.4</v>
      </c>
      <c r="F17" s="345">
        <v>2.2999999999999998</v>
      </c>
      <c r="G17" s="345">
        <v>2.15</v>
      </c>
      <c r="H17" s="345">
        <v>1.6</v>
      </c>
    </row>
    <row r="19" spans="1:8">
      <c r="A19" s="344" t="s">
        <v>381</v>
      </c>
    </row>
  </sheetData>
  <mergeCells count="16">
    <mergeCell ref="A10:D10"/>
    <mergeCell ref="G10:H10"/>
    <mergeCell ref="B13:C13"/>
    <mergeCell ref="B6:C6"/>
    <mergeCell ref="B7:C7"/>
    <mergeCell ref="B8:C8"/>
    <mergeCell ref="B9:C9"/>
    <mergeCell ref="E6:F6"/>
    <mergeCell ref="E7:F7"/>
    <mergeCell ref="E8:F8"/>
    <mergeCell ref="E9:F9"/>
    <mergeCell ref="G6:H6"/>
    <mergeCell ref="G7:H7"/>
    <mergeCell ref="G8:H8"/>
    <mergeCell ref="G9:H9"/>
    <mergeCell ref="E10:F10"/>
  </mergeCells>
  <phoneticPr fontId="118" type="noConversion"/>
  <pageMargins left="0.40000000596046448" right="0.30000001192092896" top="0.74750000238418579" bottom="0.74750000238418579" header="0.31486111879348755" footer="0.3148611187934875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E6B8B7"/>
  </sheetPr>
  <dimension ref="A1:Q65"/>
  <sheetViews>
    <sheetView topLeftCell="A21" zoomScaleNormal="100" zoomScaleSheetLayoutView="75" workbookViewId="0">
      <selection activeCell="J54" sqref="J54"/>
    </sheetView>
  </sheetViews>
  <sheetFormatPr defaultColWidth="8.88671875" defaultRowHeight="13.5"/>
  <cols>
    <col min="1" max="1" width="4.5546875" customWidth="1"/>
    <col min="2" max="2" width="8.77734375" customWidth="1"/>
    <col min="3" max="3" width="2.88671875" customWidth="1"/>
    <col min="4" max="4" width="12.44140625" customWidth="1"/>
    <col min="5" max="5" width="17.6640625" customWidth="1"/>
    <col min="6" max="6" width="9" customWidth="1"/>
    <col min="7" max="7" width="10.77734375" customWidth="1"/>
    <col min="8" max="8" width="7.33203125" customWidth="1"/>
    <col min="9" max="9" width="4" customWidth="1"/>
    <col min="13" max="13" width="11.88671875" customWidth="1"/>
    <col min="16" max="16" width="16.77734375" customWidth="1"/>
  </cols>
  <sheetData>
    <row r="1" spans="1:8">
      <c r="A1" s="785"/>
      <c r="B1" s="785"/>
    </row>
    <row r="2" spans="1:8">
      <c r="A2" s="785"/>
      <c r="B2" s="785"/>
    </row>
    <row r="3" spans="1:8" ht="14.25">
      <c r="A3" s="788"/>
      <c r="B3" s="788"/>
      <c r="C3" s="788"/>
      <c r="D3" s="788"/>
      <c r="E3" s="788"/>
      <c r="F3" s="788"/>
      <c r="G3" s="788"/>
      <c r="H3" s="788"/>
    </row>
    <row r="6" spans="1:8" s="1" customFormat="1" ht="31.5">
      <c r="A6" s="791" t="s">
        <v>1044</v>
      </c>
      <c r="B6" s="792"/>
      <c r="C6" s="792"/>
      <c r="D6" s="792"/>
      <c r="E6" s="792"/>
      <c r="F6" s="13"/>
    </row>
    <row r="7" spans="1:8" s="2" customFormat="1" ht="32.25" customHeight="1"/>
    <row r="8" spans="1:8" s="2" customFormat="1" ht="19.5" customHeight="1"/>
    <row r="9" spans="1:8" s="2" customFormat="1" ht="19.5" customHeight="1"/>
    <row r="10" spans="1:8" s="2" customFormat="1" ht="12" customHeight="1"/>
    <row r="11" spans="1:8" s="2" customFormat="1" ht="18.75">
      <c r="E11" s="19" t="s">
        <v>254</v>
      </c>
      <c r="F11" s="19"/>
      <c r="G11" s="19"/>
    </row>
    <row r="12" spans="1:8" s="2" customFormat="1" ht="6" customHeight="1">
      <c r="E12" s="6"/>
      <c r="F12" s="6"/>
      <c r="G12" s="6"/>
    </row>
    <row r="13" spans="1:8" s="2" customFormat="1" ht="14.25">
      <c r="B13" s="3" t="s">
        <v>602</v>
      </c>
      <c r="C13" s="4" t="s">
        <v>1045</v>
      </c>
      <c r="D13" s="4"/>
    </row>
    <row r="14" spans="1:8" s="2" customFormat="1" ht="6" customHeight="1"/>
    <row r="15" spans="1:8" s="2" customFormat="1" ht="14.25">
      <c r="B15" s="3" t="s">
        <v>602</v>
      </c>
      <c r="C15" s="9" t="s">
        <v>1046</v>
      </c>
      <c r="D15" s="9"/>
      <c r="E15" s="10"/>
      <c r="F15" s="10"/>
      <c r="G15" s="10"/>
    </row>
    <row r="16" spans="1:8" s="2" customFormat="1" ht="14.25" customHeight="1">
      <c r="C16" s="787" t="s">
        <v>559</v>
      </c>
      <c r="D16" s="787"/>
      <c r="E16" s="787"/>
      <c r="F16" s="787"/>
      <c r="G16" s="787"/>
      <c r="H16" s="787"/>
    </row>
    <row r="17" spans="1:15" s="2" customFormat="1" ht="18" customHeight="1">
      <c r="B17" s="3" t="s">
        <v>602</v>
      </c>
      <c r="C17" s="4" t="s">
        <v>278</v>
      </c>
      <c r="D17" s="4"/>
    </row>
    <row r="18" spans="1:15" s="2" customFormat="1" ht="7.5" customHeight="1">
      <c r="B18" s="3"/>
      <c r="C18" s="4"/>
      <c r="D18" s="4"/>
    </row>
    <row r="19" spans="1:15" s="2" customFormat="1" ht="16.5" customHeight="1">
      <c r="C19" s="2" t="s">
        <v>580</v>
      </c>
      <c r="D19" s="16" t="s">
        <v>126</v>
      </c>
      <c r="E19" s="2" t="s">
        <v>76</v>
      </c>
      <c r="F19" s="17" t="s">
        <v>441</v>
      </c>
      <c r="G19" s="15" t="s">
        <v>367</v>
      </c>
      <c r="O19" s="15"/>
    </row>
    <row r="20" spans="1:15" s="2" customFormat="1" ht="7.5" customHeight="1">
      <c r="C20" s="14"/>
      <c r="D20" s="16"/>
      <c r="F20" s="17"/>
      <c r="M20" s="15"/>
    </row>
    <row r="21" spans="1:15" s="2" customFormat="1" ht="16.5" customHeight="1">
      <c r="C21" s="2" t="s">
        <v>580</v>
      </c>
      <c r="D21" s="16" t="s">
        <v>446</v>
      </c>
      <c r="E21" s="2" t="s">
        <v>74</v>
      </c>
      <c r="F21" s="18" t="s">
        <v>157</v>
      </c>
      <c r="G21" s="15" t="s">
        <v>361</v>
      </c>
      <c r="M21" s="15"/>
    </row>
    <row r="22" spans="1:15" s="2" customFormat="1" ht="6.75" customHeight="1">
      <c r="C22" s="14"/>
      <c r="F22" s="17"/>
      <c r="M22" s="15"/>
    </row>
    <row r="23" spans="1:15" s="2" customFormat="1" ht="16.5" customHeight="1">
      <c r="C23" s="2" t="s">
        <v>580</v>
      </c>
      <c r="D23" s="16" t="s">
        <v>68</v>
      </c>
      <c r="E23" s="2" t="s">
        <v>69</v>
      </c>
      <c r="F23" s="17" t="s">
        <v>441</v>
      </c>
      <c r="G23" s="15" t="s">
        <v>234</v>
      </c>
      <c r="M23" s="15"/>
    </row>
    <row r="24" spans="1:15" s="2" customFormat="1" ht="8.25" customHeight="1">
      <c r="C24" s="14"/>
      <c r="F24" s="17"/>
      <c r="M24" s="15"/>
    </row>
    <row r="25" spans="1:15" s="2" customFormat="1" ht="16.5" customHeight="1">
      <c r="C25" s="2" t="s">
        <v>580</v>
      </c>
      <c r="D25" s="16" t="s">
        <v>125</v>
      </c>
      <c r="E25" s="2" t="s">
        <v>70</v>
      </c>
      <c r="F25" s="17" t="s">
        <v>441</v>
      </c>
      <c r="G25" s="15" t="s">
        <v>285</v>
      </c>
      <c r="K25" s="16"/>
      <c r="L25" s="16"/>
      <c r="M25" s="15"/>
    </row>
    <row r="26" spans="1:15" s="2" customFormat="1" ht="6" customHeight="1">
      <c r="C26" s="14"/>
      <c r="F26" s="17"/>
      <c r="L26" s="14"/>
      <c r="M26" s="15"/>
    </row>
    <row r="27" spans="1:15" s="2" customFormat="1" ht="16.5" customHeight="1">
      <c r="C27" s="2" t="s">
        <v>580</v>
      </c>
      <c r="D27" s="16" t="s">
        <v>26</v>
      </c>
      <c r="E27" s="2" t="s">
        <v>73</v>
      </c>
      <c r="F27" s="17" t="s">
        <v>449</v>
      </c>
      <c r="G27" s="15" t="s">
        <v>356</v>
      </c>
      <c r="L27" s="14"/>
    </row>
    <row r="28" spans="1:15" s="2" customFormat="1" ht="6.75" customHeight="1">
      <c r="C28" s="14"/>
      <c r="F28" s="17"/>
      <c r="K28" s="12" t="s">
        <v>25</v>
      </c>
      <c r="L28" s="12"/>
      <c r="M28" s="15"/>
    </row>
    <row r="29" spans="1:15" s="2" customFormat="1" ht="16.5" customHeight="1">
      <c r="C29" s="2" t="s">
        <v>580</v>
      </c>
      <c r="D29" s="16" t="s">
        <v>34</v>
      </c>
      <c r="E29" s="2" t="s">
        <v>75</v>
      </c>
      <c r="F29" s="17" t="s">
        <v>449</v>
      </c>
      <c r="G29" s="15" t="s">
        <v>286</v>
      </c>
    </row>
    <row r="30" spans="1:15" s="2" customFormat="1" ht="8.25" customHeight="1">
      <c r="C30" s="14"/>
      <c r="F30" s="16"/>
    </row>
    <row r="31" spans="1:15" s="2" customFormat="1" ht="6.75" customHeight="1">
      <c r="B31" s="796"/>
      <c r="C31" s="796"/>
      <c r="D31" s="796"/>
      <c r="E31" s="796"/>
      <c r="F31" s="796"/>
      <c r="G31" s="796"/>
    </row>
    <row r="32" spans="1:15" s="2" customFormat="1" ht="13.5" customHeight="1">
      <c r="A32" s="794" t="s">
        <v>563</v>
      </c>
      <c r="B32" s="794"/>
      <c r="C32" s="794"/>
      <c r="D32" s="794"/>
      <c r="E32" s="794"/>
      <c r="F32" s="794"/>
      <c r="G32" s="794"/>
      <c r="H32" s="794"/>
    </row>
    <row r="33" spans="1:17" s="2" customFormat="1" ht="18" customHeight="1">
      <c r="A33" s="794" t="s">
        <v>561</v>
      </c>
      <c r="B33" s="794"/>
      <c r="C33" s="794"/>
      <c r="D33" s="794"/>
      <c r="E33" s="794"/>
      <c r="F33" s="794"/>
      <c r="G33" s="794"/>
      <c r="H33" s="794"/>
    </row>
    <row r="34" spans="1:17" s="2" customFormat="1" ht="18" customHeight="1">
      <c r="A34" s="795" t="s">
        <v>378</v>
      </c>
      <c r="B34" s="795"/>
      <c r="C34" s="795"/>
      <c r="D34" s="795"/>
      <c r="E34" s="795"/>
      <c r="F34" s="795"/>
      <c r="G34" s="795"/>
      <c r="H34" s="795"/>
    </row>
    <row r="35" spans="1:17" s="2" customFormat="1" ht="18" customHeight="1">
      <c r="A35" s="795" t="s">
        <v>699</v>
      </c>
      <c r="B35" s="795"/>
      <c r="C35" s="795"/>
      <c r="D35" s="795"/>
      <c r="E35" s="795"/>
      <c r="F35" s="795"/>
      <c r="G35" s="795"/>
      <c r="H35" s="795"/>
    </row>
    <row r="36" spans="1:17" s="2" customFormat="1" ht="18" customHeight="1">
      <c r="A36" s="21" t="s">
        <v>215</v>
      </c>
      <c r="B36" s="21"/>
      <c r="C36" s="21"/>
      <c r="D36" s="21"/>
      <c r="E36" s="21"/>
      <c r="F36" s="21"/>
      <c r="G36" s="21"/>
      <c r="H36" s="21"/>
    </row>
    <row r="37" spans="1:17" s="2" customFormat="1" ht="18" customHeight="1">
      <c r="A37" s="11"/>
      <c r="B37" s="21" t="s">
        <v>384</v>
      </c>
      <c r="C37" s="21"/>
      <c r="D37" s="21"/>
      <c r="E37" s="21"/>
      <c r="F37" s="21"/>
      <c r="G37" s="21"/>
      <c r="H37" s="11"/>
      <c r="M37" s="5"/>
      <c r="N37" s="5"/>
      <c r="O37" s="5"/>
      <c r="P37" s="5"/>
      <c r="Q37" s="5"/>
    </row>
    <row r="38" spans="1:17" s="2" customFormat="1" ht="18" customHeight="1">
      <c r="A38" s="11"/>
      <c r="B38" s="646" t="s">
        <v>6</v>
      </c>
      <c r="C38" s="21"/>
      <c r="D38" s="21"/>
      <c r="E38" s="21"/>
      <c r="F38" s="21"/>
      <c r="G38" s="21"/>
      <c r="H38" s="11"/>
      <c r="K38" s="5"/>
      <c r="L38" s="5"/>
      <c r="M38" s="5"/>
      <c r="N38" s="5"/>
      <c r="O38" s="5"/>
      <c r="P38" s="5"/>
      <c r="Q38" s="5"/>
    </row>
    <row r="39" spans="1:17" s="2" customFormat="1" ht="18" customHeight="1">
      <c r="A39" s="11"/>
      <c r="B39" s="408" t="s">
        <v>687</v>
      </c>
      <c r="C39" s="408"/>
      <c r="D39" s="408"/>
      <c r="E39" s="408"/>
      <c r="F39" s="408"/>
      <c r="G39" s="408"/>
      <c r="H39" s="11"/>
      <c r="K39" s="5"/>
      <c r="L39" s="5"/>
      <c r="M39" s="5"/>
      <c r="N39" s="5"/>
      <c r="O39" s="5"/>
      <c r="P39" s="5"/>
      <c r="Q39" s="5"/>
    </row>
    <row r="40" spans="1:17" s="2" customFormat="1" ht="18" customHeight="1">
      <c r="A40" s="11"/>
      <c r="B40" s="21" t="s">
        <v>560</v>
      </c>
      <c r="C40" s="21"/>
      <c r="D40" s="21"/>
      <c r="E40" s="21"/>
      <c r="F40" s="21"/>
      <c r="G40" s="21"/>
      <c r="H40" s="11"/>
      <c r="K40" s="5"/>
      <c r="L40" s="5"/>
      <c r="M40" s="5"/>
      <c r="N40" s="5"/>
      <c r="O40" s="5"/>
      <c r="P40" s="5"/>
      <c r="Q40" s="5"/>
    </row>
    <row r="41" spans="1:17" s="2" customFormat="1" ht="18" customHeight="1">
      <c r="A41" s="11"/>
      <c r="B41" s="21" t="s">
        <v>379</v>
      </c>
      <c r="C41" s="21"/>
      <c r="D41" s="21"/>
      <c r="E41" s="21"/>
      <c r="F41" s="21"/>
      <c r="G41" s="21"/>
      <c r="H41" s="11"/>
      <c r="K41" s="5"/>
      <c r="L41" s="5"/>
      <c r="M41" s="5"/>
      <c r="N41" s="5"/>
      <c r="O41" s="5"/>
      <c r="P41" s="5"/>
      <c r="Q41" s="5"/>
    </row>
    <row r="42" spans="1:17" s="2" customFormat="1" ht="23.25" customHeight="1">
      <c r="A42" s="8" t="s">
        <v>175</v>
      </c>
      <c r="B42" s="794" t="s">
        <v>397</v>
      </c>
      <c r="C42" s="794"/>
      <c r="D42" s="794"/>
      <c r="E42" s="794"/>
      <c r="F42" s="794"/>
      <c r="G42" s="794"/>
      <c r="H42" s="8"/>
      <c r="K42" s="5"/>
      <c r="L42" s="5"/>
    </row>
    <row r="43" spans="1:17" s="2" customFormat="1" ht="4.5" customHeight="1">
      <c r="A43" s="8"/>
      <c r="B43" s="28"/>
      <c r="C43" s="28"/>
      <c r="D43" s="28"/>
      <c r="E43" s="28"/>
      <c r="F43" s="28"/>
      <c r="G43" s="28"/>
      <c r="H43" s="8"/>
      <c r="K43" s="5"/>
      <c r="L43" s="5"/>
    </row>
    <row r="44" spans="1:17" s="5" customFormat="1" ht="19.5" customHeight="1">
      <c r="A44" s="793" t="s">
        <v>210</v>
      </c>
      <c r="B44" s="793"/>
      <c r="C44" s="793"/>
      <c r="D44" s="793"/>
      <c r="E44" s="793"/>
      <c r="F44" s="793"/>
      <c r="G44" s="793"/>
      <c r="H44" s="793"/>
      <c r="I44" s="793"/>
      <c r="K44" s="2"/>
      <c r="L44" s="2"/>
      <c r="M44" s="2"/>
      <c r="N44" s="2"/>
      <c r="O44" s="2"/>
      <c r="P44" s="2"/>
      <c r="Q44" s="2"/>
    </row>
    <row r="45" spans="1:17" s="5" customFormat="1" ht="18.75" customHeight="1">
      <c r="A45" s="793" t="s">
        <v>213</v>
      </c>
      <c r="B45" s="793"/>
      <c r="C45" s="793"/>
      <c r="D45" s="793"/>
      <c r="E45" s="793"/>
      <c r="F45" s="793"/>
      <c r="G45" s="793"/>
      <c r="H45" s="793"/>
      <c r="I45" s="793"/>
      <c r="K45" s="2"/>
      <c r="L45" s="2"/>
      <c r="M45" s="2"/>
      <c r="N45" s="2"/>
      <c r="O45" s="2"/>
      <c r="P45" s="2"/>
      <c r="Q45" s="2"/>
    </row>
    <row r="46" spans="1:17" s="5" customFormat="1" ht="19.5" customHeight="1">
      <c r="A46" s="790" t="s">
        <v>110</v>
      </c>
      <c r="B46" s="790"/>
      <c r="C46" s="790"/>
      <c r="D46" s="790"/>
      <c r="E46" s="790"/>
      <c r="F46" s="790"/>
      <c r="G46" s="790"/>
      <c r="H46" s="790"/>
      <c r="I46" s="790"/>
      <c r="K46"/>
      <c r="L46"/>
      <c r="M46"/>
      <c r="N46"/>
      <c r="O46"/>
      <c r="P46"/>
      <c r="Q46"/>
    </row>
    <row r="47" spans="1:17" s="5" customFormat="1" ht="19.5" customHeight="1">
      <c r="A47" s="789" t="s">
        <v>710</v>
      </c>
      <c r="B47" s="789"/>
      <c r="C47" s="789"/>
      <c r="D47" s="789"/>
      <c r="E47" s="789"/>
      <c r="F47" s="789"/>
      <c r="G47" s="789"/>
      <c r="H47" s="789"/>
      <c r="I47" s="789"/>
      <c r="K47"/>
      <c r="L47"/>
      <c r="M47"/>
      <c r="N47"/>
      <c r="O47"/>
      <c r="P47"/>
      <c r="Q47"/>
    </row>
    <row r="48" spans="1:17" s="5" customFormat="1" ht="22.5" customHeight="1">
      <c r="A48" s="786" t="s">
        <v>59</v>
      </c>
      <c r="B48" s="786"/>
      <c r="C48" s="786"/>
      <c r="D48" s="786"/>
      <c r="E48" s="786"/>
      <c r="F48" s="786"/>
      <c r="G48" s="786"/>
      <c r="H48" s="786"/>
      <c r="I48" s="786"/>
      <c r="K48"/>
      <c r="L48"/>
      <c r="M48"/>
      <c r="N48"/>
      <c r="O48"/>
      <c r="P48"/>
      <c r="Q48"/>
    </row>
    <row r="49" spans="1:17" s="2" customFormat="1">
      <c r="K49"/>
      <c r="L49"/>
      <c r="M49"/>
      <c r="N49"/>
      <c r="O49"/>
      <c r="P49"/>
      <c r="Q49"/>
    </row>
    <row r="50" spans="1:17" s="2" customFormat="1">
      <c r="K50"/>
      <c r="L50"/>
      <c r="M50"/>
      <c r="N50"/>
      <c r="O50"/>
      <c r="P50"/>
      <c r="Q50"/>
    </row>
    <row r="53" spans="1:17">
      <c r="E53" t="s">
        <v>25</v>
      </c>
    </row>
    <row r="54" spans="1:17">
      <c r="A54" s="2"/>
      <c r="B54" s="2"/>
    </row>
    <row r="55" spans="1:17">
      <c r="A55" s="2"/>
      <c r="B55" s="2"/>
    </row>
    <row r="56" spans="1:17">
      <c r="A56" s="2"/>
      <c r="B56" s="2"/>
    </row>
    <row r="57" spans="1:17">
      <c r="A57" s="14"/>
      <c r="B57" s="2"/>
    </row>
    <row r="58" spans="1:17">
      <c r="A58" s="2"/>
      <c r="B58" s="2"/>
    </row>
    <row r="59" spans="1:17">
      <c r="A59" s="2"/>
      <c r="B59" s="2"/>
    </row>
    <row r="60" spans="1:17">
      <c r="A60" s="14"/>
      <c r="B60" s="2"/>
    </row>
    <row r="61" spans="1:17">
      <c r="A61" s="2"/>
      <c r="B61" s="2"/>
    </row>
    <row r="62" spans="1:17">
      <c r="A62" s="2"/>
      <c r="B62" s="2"/>
      <c r="C62" s="2"/>
      <c r="D62" s="2"/>
    </row>
    <row r="63" spans="1:17">
      <c r="A63" s="14"/>
      <c r="B63" s="2"/>
      <c r="C63" s="2"/>
      <c r="D63" s="2"/>
    </row>
    <row r="64" spans="1:17">
      <c r="A64" s="2"/>
      <c r="B64" s="2"/>
      <c r="C64" s="2"/>
      <c r="D64" s="2"/>
    </row>
    <row r="65" spans="1:4">
      <c r="A65" s="2"/>
      <c r="B65" s="2"/>
      <c r="C65" s="2"/>
      <c r="D65" s="2"/>
    </row>
  </sheetData>
  <mergeCells count="15">
    <mergeCell ref="A1:B2"/>
    <mergeCell ref="A48:I48"/>
    <mergeCell ref="C16:H16"/>
    <mergeCell ref="A3:H3"/>
    <mergeCell ref="A47:I47"/>
    <mergeCell ref="A46:I46"/>
    <mergeCell ref="A6:E6"/>
    <mergeCell ref="A44:I44"/>
    <mergeCell ref="A33:H33"/>
    <mergeCell ref="A45:I45"/>
    <mergeCell ref="B42:G42"/>
    <mergeCell ref="A34:H34"/>
    <mergeCell ref="B31:G31"/>
    <mergeCell ref="A32:H32"/>
    <mergeCell ref="A35:H35"/>
  </mergeCells>
  <phoneticPr fontId="118" type="noConversion"/>
  <printOptions horizontalCentered="1"/>
  <pageMargins left="0.39347222447395325" right="0.47236111760139465" top="0.8263888955116272" bottom="0.41" header="0.51138889789581299" footer="0.36"/>
  <pageSetup paperSize="9" scale="9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A1"/>
  <sheetViews>
    <sheetView zoomScaleNormal="100" zoomScaleSheetLayoutView="75" workbookViewId="0"/>
  </sheetViews>
  <sheetFormatPr defaultColWidth="8.88671875" defaultRowHeight="13.5"/>
  <sheetData/>
  <phoneticPr fontId="118" type="noConversion"/>
  <pageMargins left="0.69972223043441772" right="0.69972223043441772" top="0.75" bottom="0.75" header="0.30000001192092896" footer="0.30000001192092896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CDDD"/>
  </sheetPr>
  <dimension ref="A1:AP59"/>
  <sheetViews>
    <sheetView zoomScaleNormal="100" zoomScaleSheetLayoutView="100" workbookViewId="0">
      <selection activeCell="N20" sqref="N20"/>
    </sheetView>
  </sheetViews>
  <sheetFormatPr defaultColWidth="9.77734375" defaultRowHeight="13.9" customHeight="1"/>
  <cols>
    <col min="1" max="2" width="4.44140625" style="62" customWidth="1"/>
    <col min="3" max="3" width="9.88671875" style="62" customWidth="1"/>
    <col min="4" max="4" width="14" style="62" customWidth="1"/>
    <col min="5" max="5" width="7.5546875" style="62" customWidth="1"/>
    <col min="6" max="6" width="6.21875" style="62" customWidth="1"/>
    <col min="7" max="7" width="3.77734375" style="62" customWidth="1"/>
    <col min="8" max="8" width="7.109375" style="62" customWidth="1"/>
    <col min="9" max="9" width="2.77734375" style="62" customWidth="1"/>
    <col min="10" max="10" width="2.88671875" style="62" customWidth="1"/>
    <col min="11" max="11" width="3.33203125" style="62" customWidth="1"/>
    <col min="12" max="12" width="3.77734375" style="62" customWidth="1"/>
    <col min="13" max="13" width="7.44140625" style="62" customWidth="1"/>
    <col min="14" max="14" width="10.109375" style="62" customWidth="1"/>
    <col min="15" max="15" width="11.77734375" style="182" customWidth="1"/>
    <col min="16" max="16" width="11.5546875" style="169" customWidth="1"/>
    <col min="17" max="17" width="9.33203125" style="169" customWidth="1"/>
    <col min="18" max="18" width="13.77734375" style="169" customWidth="1"/>
    <col min="19" max="19" width="9.109375" style="169" customWidth="1"/>
    <col min="20" max="20" width="6.77734375" style="169" customWidth="1"/>
    <col min="21" max="21" width="6.21875" style="169" customWidth="1"/>
    <col min="22" max="22" width="5.88671875" style="169" customWidth="1"/>
    <col min="23" max="23" width="1.5546875" style="169" customWidth="1"/>
    <col min="24" max="24" width="9" style="158" bestFit="1" customWidth="1"/>
    <col min="25" max="25" width="12.44140625" style="158" customWidth="1"/>
    <col min="26" max="27" width="9.77734375" style="158"/>
    <col min="28" max="29" width="9.77734375" style="170"/>
    <col min="30" max="32" width="9.77734375" style="171"/>
    <col min="33" max="16384" width="9.77734375" style="62"/>
  </cols>
  <sheetData>
    <row r="1" spans="1:32" ht="29.45" customHeight="1">
      <c r="A1" s="64" t="s">
        <v>615</v>
      </c>
      <c r="B1" s="65"/>
      <c r="C1" s="65"/>
      <c r="D1" s="66"/>
      <c r="E1" s="65"/>
      <c r="F1" s="65"/>
      <c r="G1" s="65"/>
      <c r="H1" s="65"/>
      <c r="I1" s="67"/>
      <c r="J1" s="67"/>
      <c r="K1" s="67"/>
      <c r="L1" s="67"/>
      <c r="M1" s="67"/>
      <c r="N1" s="67"/>
    </row>
    <row r="2" spans="1:32" ht="13.5" customHeight="1">
      <c r="A2" s="814" t="s">
        <v>326</v>
      </c>
      <c r="B2" s="814"/>
      <c r="C2" s="814"/>
      <c r="D2" s="885" t="s">
        <v>260</v>
      </c>
      <c r="E2" s="886"/>
      <c r="F2" s="886"/>
      <c r="G2" s="886"/>
      <c r="H2" s="886"/>
      <c r="I2" s="886"/>
      <c r="J2" s="887"/>
      <c r="K2" s="814" t="s">
        <v>463</v>
      </c>
      <c r="L2" s="814"/>
      <c r="M2" s="814"/>
      <c r="N2" s="814" t="s">
        <v>183</v>
      </c>
      <c r="O2" s="183"/>
    </row>
    <row r="3" spans="1:32" ht="13.5" customHeight="1">
      <c r="A3" s="844"/>
      <c r="B3" s="844"/>
      <c r="C3" s="844"/>
      <c r="D3" s="243">
        <v>1</v>
      </c>
      <c r="E3" s="873">
        <v>2</v>
      </c>
      <c r="F3" s="874"/>
      <c r="G3" s="875"/>
      <c r="H3" s="845" t="s">
        <v>606</v>
      </c>
      <c r="I3" s="846"/>
      <c r="J3" s="847"/>
      <c r="K3" s="844"/>
      <c r="L3" s="844"/>
      <c r="M3" s="844"/>
      <c r="N3" s="844"/>
      <c r="O3" s="183"/>
      <c r="P3" s="783"/>
    </row>
    <row r="4" spans="1:32" ht="13.5" customHeight="1">
      <c r="A4" s="880" t="s">
        <v>290</v>
      </c>
      <c r="B4" s="880"/>
      <c r="C4" s="880"/>
      <c r="D4" s="71">
        <v>40417691</v>
      </c>
      <c r="E4" s="876">
        <v>41423063</v>
      </c>
      <c r="F4" s="877"/>
      <c r="G4" s="878"/>
      <c r="H4" s="879">
        <f t="shared" ref="H4:H27" si="0">E4-D4</f>
        <v>1005372</v>
      </c>
      <c r="I4" s="879"/>
      <c r="J4" s="879"/>
      <c r="K4" s="879">
        <v>41421370</v>
      </c>
      <c r="L4" s="879"/>
      <c r="M4" s="879"/>
      <c r="N4" s="72">
        <f>K4-E4</f>
        <v>-1693</v>
      </c>
      <c r="O4" s="784" t="s">
        <v>707</v>
      </c>
      <c r="P4" s="165"/>
      <c r="Q4" s="159"/>
    </row>
    <row r="5" spans="1:32" ht="13.5" customHeight="1">
      <c r="A5" s="881" t="s">
        <v>451</v>
      </c>
      <c r="B5" s="881"/>
      <c r="C5" s="881"/>
      <c r="D5" s="74">
        <v>33672073</v>
      </c>
      <c r="E5" s="806">
        <v>33225730</v>
      </c>
      <c r="F5" s="807"/>
      <c r="G5" s="808"/>
      <c r="H5" s="879">
        <f t="shared" ref="H5:H6" si="1">E5-D5</f>
        <v>-446343</v>
      </c>
      <c r="I5" s="879"/>
      <c r="J5" s="879"/>
      <c r="K5" s="835">
        <v>33222500</v>
      </c>
      <c r="L5" s="835"/>
      <c r="M5" s="835"/>
      <c r="N5" s="75">
        <f t="shared" ref="N5:N14" si="2">K5-E5</f>
        <v>-3230</v>
      </c>
      <c r="O5" s="184"/>
      <c r="P5" s="201"/>
    </row>
    <row r="6" spans="1:32" ht="13.5" customHeight="1">
      <c r="A6" s="881" t="s">
        <v>482</v>
      </c>
      <c r="B6" s="881"/>
      <c r="C6" s="881"/>
      <c r="D6" s="74">
        <v>38625618</v>
      </c>
      <c r="E6" s="806">
        <v>39698118</v>
      </c>
      <c r="F6" s="807"/>
      <c r="G6" s="808"/>
      <c r="H6" s="879">
        <f t="shared" si="1"/>
        <v>1072500</v>
      </c>
      <c r="I6" s="879"/>
      <c r="J6" s="879"/>
      <c r="K6" s="835">
        <v>39700410</v>
      </c>
      <c r="L6" s="835"/>
      <c r="M6" s="835"/>
      <c r="N6" s="75">
        <f t="shared" si="2"/>
        <v>2292</v>
      </c>
      <c r="O6" s="185"/>
      <c r="P6" s="160"/>
    </row>
    <row r="7" spans="1:32" ht="13.5" customHeight="1">
      <c r="A7" s="881" t="s">
        <v>350</v>
      </c>
      <c r="B7" s="881"/>
      <c r="C7" s="881"/>
      <c r="D7" s="74">
        <v>539500</v>
      </c>
      <c r="E7" s="806">
        <v>539500</v>
      </c>
      <c r="F7" s="807"/>
      <c r="G7" s="808"/>
      <c r="H7" s="835">
        <f t="shared" si="0"/>
        <v>0</v>
      </c>
      <c r="I7" s="835"/>
      <c r="J7" s="835"/>
      <c r="K7" s="835">
        <v>536930</v>
      </c>
      <c r="L7" s="835"/>
      <c r="M7" s="835"/>
      <c r="N7" s="75">
        <f t="shared" si="2"/>
        <v>-2570</v>
      </c>
      <c r="O7" s="73"/>
      <c r="P7" s="201"/>
      <c r="Q7" s="160"/>
    </row>
    <row r="8" spans="1:32" ht="13.5" customHeight="1">
      <c r="A8" s="881" t="s">
        <v>284</v>
      </c>
      <c r="B8" s="881"/>
      <c r="C8" s="881"/>
      <c r="D8" s="74">
        <v>3010700</v>
      </c>
      <c r="E8" s="806">
        <v>3010700</v>
      </c>
      <c r="F8" s="807"/>
      <c r="G8" s="808"/>
      <c r="H8" s="835">
        <f t="shared" si="0"/>
        <v>0</v>
      </c>
      <c r="I8" s="835"/>
      <c r="J8" s="835"/>
      <c r="K8" s="835">
        <v>3007850</v>
      </c>
      <c r="L8" s="835"/>
      <c r="M8" s="835"/>
      <c r="N8" s="75">
        <f t="shared" si="2"/>
        <v>-2850</v>
      </c>
      <c r="O8" s="73"/>
      <c r="P8" s="201"/>
      <c r="Q8" s="160"/>
    </row>
    <row r="9" spans="1:32" s="136" customFormat="1" ht="13.5" customHeight="1">
      <c r="A9" s="882" t="s">
        <v>332</v>
      </c>
      <c r="B9" s="883"/>
      <c r="C9" s="884"/>
      <c r="D9" s="74">
        <v>544500</v>
      </c>
      <c r="E9" s="806">
        <v>544500</v>
      </c>
      <c r="F9" s="816"/>
      <c r="G9" s="817"/>
      <c r="H9" s="806">
        <f t="shared" si="0"/>
        <v>0</v>
      </c>
      <c r="I9" s="816"/>
      <c r="J9" s="817"/>
      <c r="K9" s="806">
        <v>546440</v>
      </c>
      <c r="L9" s="816"/>
      <c r="M9" s="817"/>
      <c r="N9" s="75">
        <f t="shared" si="2"/>
        <v>1940</v>
      </c>
      <c r="O9" s="73"/>
      <c r="P9" s="201"/>
      <c r="Q9" s="160"/>
      <c r="R9" s="169"/>
      <c r="S9" s="169"/>
      <c r="T9" s="169"/>
      <c r="U9" s="169"/>
      <c r="V9" s="169"/>
      <c r="W9" s="169"/>
      <c r="X9" s="158"/>
      <c r="Y9" s="158"/>
      <c r="Z9" s="158"/>
      <c r="AA9" s="158"/>
      <c r="AB9" s="170"/>
      <c r="AC9" s="170"/>
      <c r="AD9" s="171"/>
      <c r="AE9" s="171"/>
      <c r="AF9" s="171"/>
    </row>
    <row r="10" spans="1:32" ht="13.5" customHeight="1">
      <c r="A10" s="881" t="s">
        <v>250</v>
      </c>
      <c r="B10" s="881"/>
      <c r="C10" s="881"/>
      <c r="D10" s="74">
        <v>8769310</v>
      </c>
      <c r="E10" s="806">
        <v>3791630</v>
      </c>
      <c r="F10" s="807"/>
      <c r="G10" s="808"/>
      <c r="H10" s="835">
        <f t="shared" si="0"/>
        <v>-4977680</v>
      </c>
      <c r="I10" s="835"/>
      <c r="J10" s="835"/>
      <c r="K10" s="835">
        <v>3796610</v>
      </c>
      <c r="L10" s="835"/>
      <c r="M10" s="835"/>
      <c r="N10" s="75">
        <f t="shared" si="2"/>
        <v>4980</v>
      </c>
      <c r="O10" s="73"/>
      <c r="P10" s="201"/>
      <c r="Q10" s="160"/>
    </row>
    <row r="11" spans="1:32" ht="13.5" customHeight="1">
      <c r="A11" s="881" t="s">
        <v>374</v>
      </c>
      <c r="B11" s="881"/>
      <c r="C11" s="881"/>
      <c r="D11" s="74">
        <v>36601400</v>
      </c>
      <c r="E11" s="806">
        <v>36601400</v>
      </c>
      <c r="F11" s="807"/>
      <c r="G11" s="808"/>
      <c r="H11" s="835">
        <f t="shared" si="0"/>
        <v>0</v>
      </c>
      <c r="I11" s="835"/>
      <c r="J11" s="835"/>
      <c r="K11" s="835">
        <v>36606720</v>
      </c>
      <c r="L11" s="835"/>
      <c r="M11" s="835"/>
      <c r="N11" s="75">
        <f t="shared" si="2"/>
        <v>5320</v>
      </c>
      <c r="O11" s="73"/>
      <c r="P11" s="201"/>
      <c r="Q11" s="160"/>
    </row>
    <row r="12" spans="1:32" ht="13.5" customHeight="1">
      <c r="A12" s="882" t="s">
        <v>321</v>
      </c>
      <c r="B12" s="883"/>
      <c r="C12" s="884"/>
      <c r="D12" s="74">
        <v>1281049</v>
      </c>
      <c r="E12" s="806">
        <v>1281049</v>
      </c>
      <c r="F12" s="807"/>
      <c r="G12" s="808"/>
      <c r="H12" s="835">
        <f t="shared" si="0"/>
        <v>0</v>
      </c>
      <c r="I12" s="835"/>
      <c r="J12" s="835"/>
      <c r="K12" s="835">
        <v>1280340</v>
      </c>
      <c r="L12" s="835"/>
      <c r="M12" s="835"/>
      <c r="N12" s="75">
        <f t="shared" si="2"/>
        <v>-709</v>
      </c>
      <c r="O12" s="73"/>
      <c r="P12" s="201"/>
      <c r="Q12" s="160"/>
    </row>
    <row r="13" spans="1:32" ht="13.5" customHeight="1">
      <c r="A13" s="881" t="s">
        <v>360</v>
      </c>
      <c r="B13" s="881"/>
      <c r="C13" s="881"/>
      <c r="D13" s="76">
        <v>3868820</v>
      </c>
      <c r="E13" s="806">
        <v>3868820</v>
      </c>
      <c r="F13" s="807"/>
      <c r="G13" s="808"/>
      <c r="H13" s="835">
        <f t="shared" si="0"/>
        <v>0</v>
      </c>
      <c r="I13" s="835"/>
      <c r="J13" s="835"/>
      <c r="K13" s="835">
        <v>3870620</v>
      </c>
      <c r="L13" s="835"/>
      <c r="M13" s="835"/>
      <c r="N13" s="75">
        <f t="shared" si="2"/>
        <v>1800</v>
      </c>
      <c r="O13" s="281"/>
    </row>
    <row r="14" spans="1:32" ht="13.5" customHeight="1">
      <c r="A14" s="881" t="s">
        <v>345</v>
      </c>
      <c r="B14" s="881"/>
      <c r="C14" s="881"/>
      <c r="D14" s="74">
        <v>2132640</v>
      </c>
      <c r="E14" s="806">
        <v>1899960</v>
      </c>
      <c r="F14" s="807"/>
      <c r="G14" s="808"/>
      <c r="H14" s="835">
        <f t="shared" si="0"/>
        <v>-232680</v>
      </c>
      <c r="I14" s="835"/>
      <c r="J14" s="835"/>
      <c r="K14" s="835">
        <v>1899960</v>
      </c>
      <c r="L14" s="835"/>
      <c r="M14" s="835"/>
      <c r="N14" s="75">
        <f t="shared" si="2"/>
        <v>0</v>
      </c>
      <c r="O14" s="281"/>
      <c r="P14" s="201"/>
      <c r="Q14" s="160"/>
    </row>
    <row r="15" spans="1:32" ht="13.5" customHeight="1">
      <c r="A15" s="881" t="s">
        <v>372</v>
      </c>
      <c r="B15" s="881"/>
      <c r="C15" s="881"/>
      <c r="D15" s="76">
        <v>753000</v>
      </c>
      <c r="E15" s="806">
        <v>914000</v>
      </c>
      <c r="F15" s="807"/>
      <c r="G15" s="808"/>
      <c r="H15" s="835">
        <f t="shared" si="0"/>
        <v>161000</v>
      </c>
      <c r="I15" s="835"/>
      <c r="J15" s="835"/>
      <c r="K15" s="835">
        <v>916340</v>
      </c>
      <c r="L15" s="835"/>
      <c r="M15" s="835"/>
      <c r="N15" s="75">
        <f>K15-E15</f>
        <v>2340</v>
      </c>
      <c r="O15" s="281"/>
      <c r="U15" s="157"/>
    </row>
    <row r="16" spans="1:32" s="650" customFormat="1" ht="13.5" customHeight="1">
      <c r="A16" s="881" t="s">
        <v>230</v>
      </c>
      <c r="B16" s="881"/>
      <c r="C16" s="881"/>
      <c r="D16" s="76">
        <v>0</v>
      </c>
      <c r="E16" s="806">
        <v>0</v>
      </c>
      <c r="F16" s="807"/>
      <c r="G16" s="808"/>
      <c r="H16" s="835">
        <f t="shared" si="0"/>
        <v>0</v>
      </c>
      <c r="I16" s="835"/>
      <c r="J16" s="835"/>
      <c r="K16" s="835">
        <v>0</v>
      </c>
      <c r="L16" s="835"/>
      <c r="M16" s="835"/>
      <c r="N16" s="75">
        <f>K16-E16</f>
        <v>0</v>
      </c>
      <c r="O16" s="281"/>
      <c r="P16" s="169"/>
      <c r="Q16" s="169"/>
      <c r="R16" s="169"/>
      <c r="S16" s="169"/>
      <c r="T16" s="169"/>
      <c r="U16" s="157"/>
      <c r="V16" s="169"/>
      <c r="W16" s="169"/>
      <c r="X16" s="158"/>
      <c r="Y16" s="158"/>
      <c r="Z16" s="158"/>
      <c r="AA16" s="158"/>
      <c r="AB16" s="170"/>
      <c r="AC16" s="170"/>
      <c r="AD16" s="171"/>
      <c r="AE16" s="171"/>
      <c r="AF16" s="171"/>
    </row>
    <row r="17" spans="1:32" ht="13.5" customHeight="1">
      <c r="A17" s="848" t="s">
        <v>501</v>
      </c>
      <c r="B17" s="888"/>
      <c r="C17" s="77" t="s">
        <v>265</v>
      </c>
      <c r="D17" s="78">
        <v>16814880</v>
      </c>
      <c r="E17" s="806">
        <v>17275440</v>
      </c>
      <c r="F17" s="807"/>
      <c r="G17" s="808"/>
      <c r="H17" s="835">
        <f t="shared" si="0"/>
        <v>460560</v>
      </c>
      <c r="I17" s="835"/>
      <c r="J17" s="835"/>
      <c r="K17" s="806">
        <v>17275480</v>
      </c>
      <c r="L17" s="807"/>
      <c r="M17" s="808"/>
      <c r="N17" s="870" t="s">
        <v>495</v>
      </c>
      <c r="O17" s="282"/>
      <c r="P17" s="201"/>
      <c r="Q17" s="157"/>
      <c r="U17" s="157"/>
    </row>
    <row r="18" spans="1:32" ht="13.5" customHeight="1">
      <c r="A18" s="850"/>
      <c r="B18" s="889"/>
      <c r="C18" s="77" t="s">
        <v>300</v>
      </c>
      <c r="D18" s="78">
        <v>24884600</v>
      </c>
      <c r="E18" s="806">
        <v>25571400</v>
      </c>
      <c r="F18" s="807"/>
      <c r="G18" s="808"/>
      <c r="H18" s="835">
        <f t="shared" si="0"/>
        <v>686800</v>
      </c>
      <c r="I18" s="835"/>
      <c r="J18" s="835"/>
      <c r="K18" s="806">
        <v>25571230</v>
      </c>
      <c r="L18" s="807"/>
      <c r="M18" s="808"/>
      <c r="N18" s="871"/>
      <c r="O18" s="282"/>
      <c r="P18" s="201"/>
      <c r="Q18" s="157"/>
      <c r="U18" s="157"/>
    </row>
    <row r="19" spans="1:32" ht="13.5" customHeight="1">
      <c r="A19" s="850"/>
      <c r="B19" s="889"/>
      <c r="C19" s="77" t="s">
        <v>515</v>
      </c>
      <c r="D19" s="78">
        <v>3060800</v>
      </c>
      <c r="E19" s="806">
        <v>3124220</v>
      </c>
      <c r="F19" s="807"/>
      <c r="G19" s="808"/>
      <c r="H19" s="835">
        <f t="shared" si="0"/>
        <v>63420</v>
      </c>
      <c r="I19" s="835"/>
      <c r="J19" s="835"/>
      <c r="K19" s="806">
        <v>3124860</v>
      </c>
      <c r="L19" s="807"/>
      <c r="M19" s="808"/>
      <c r="N19" s="872"/>
      <c r="O19" s="282"/>
      <c r="P19" s="201"/>
      <c r="Q19" s="157"/>
      <c r="U19" s="157"/>
    </row>
    <row r="20" spans="1:32" ht="13.5" customHeight="1">
      <c r="A20" s="850"/>
      <c r="B20" s="889"/>
      <c r="C20" s="77" t="s">
        <v>514</v>
      </c>
      <c r="D20" s="79">
        <v>-868600</v>
      </c>
      <c r="E20" s="806">
        <v>-867450</v>
      </c>
      <c r="F20" s="807"/>
      <c r="G20" s="808"/>
      <c r="H20" s="835">
        <f t="shared" si="0"/>
        <v>1150</v>
      </c>
      <c r="I20" s="835"/>
      <c r="J20" s="835"/>
      <c r="K20" s="818">
        <v>-867450</v>
      </c>
      <c r="L20" s="868"/>
      <c r="M20" s="869"/>
      <c r="N20" s="560" t="s">
        <v>1037</v>
      </c>
      <c r="O20" s="283"/>
      <c r="P20" s="201"/>
      <c r="Q20" s="157"/>
      <c r="U20" s="157"/>
    </row>
    <row r="21" spans="1:32" ht="13.5" customHeight="1">
      <c r="A21" s="890"/>
      <c r="B21" s="891"/>
      <c r="C21" s="80" t="s">
        <v>268</v>
      </c>
      <c r="D21" s="76">
        <f>SUM(D17:D20)</f>
        <v>43891680</v>
      </c>
      <c r="E21" s="806">
        <f>SUM(E17:E20)</f>
        <v>45103610</v>
      </c>
      <c r="F21" s="807"/>
      <c r="G21" s="808"/>
      <c r="H21" s="818">
        <f t="shared" si="0"/>
        <v>1211930</v>
      </c>
      <c r="I21" s="819"/>
      <c r="J21" s="820"/>
      <c r="K21" s="818">
        <f>SUM(K17:K20)</f>
        <v>45104120</v>
      </c>
      <c r="L21" s="868"/>
      <c r="M21" s="869"/>
      <c r="N21" s="81">
        <f t="shared" ref="N21:N27" si="3">K21-E21</f>
        <v>510</v>
      </c>
      <c r="O21" s="282">
        <v>26435000</v>
      </c>
    </row>
    <row r="22" spans="1:32" ht="13.5" customHeight="1">
      <c r="A22" s="848" t="s">
        <v>478</v>
      </c>
      <c r="B22" s="849"/>
      <c r="C22" s="82" t="s">
        <v>513</v>
      </c>
      <c r="D22" s="83">
        <v>53996300</v>
      </c>
      <c r="E22" s="865">
        <v>45005690</v>
      </c>
      <c r="F22" s="866"/>
      <c r="G22" s="867"/>
      <c r="H22" s="818">
        <f t="shared" si="0"/>
        <v>-8990610</v>
      </c>
      <c r="I22" s="819"/>
      <c r="J22" s="820"/>
      <c r="K22" s="836">
        <v>45005690</v>
      </c>
      <c r="L22" s="836"/>
      <c r="M22" s="836"/>
      <c r="N22" s="81">
        <f t="shared" si="3"/>
        <v>0</v>
      </c>
      <c r="O22" s="283"/>
    </row>
    <row r="23" spans="1:32" ht="13.5" customHeight="1">
      <c r="A23" s="850"/>
      <c r="B23" s="851"/>
      <c r="C23" s="84" t="s">
        <v>511</v>
      </c>
      <c r="D23" s="74">
        <v>3150270</v>
      </c>
      <c r="E23" s="865">
        <v>3102760</v>
      </c>
      <c r="F23" s="866"/>
      <c r="G23" s="867"/>
      <c r="H23" s="818">
        <f t="shared" si="0"/>
        <v>-47510</v>
      </c>
      <c r="I23" s="819"/>
      <c r="J23" s="820"/>
      <c r="K23" s="836">
        <v>3102760</v>
      </c>
      <c r="L23" s="836"/>
      <c r="M23" s="836"/>
      <c r="N23" s="81">
        <f t="shared" si="3"/>
        <v>0</v>
      </c>
      <c r="O23" s="284"/>
      <c r="P23" s="173">
        <f>SUM(E22:G26)</f>
        <v>66631360</v>
      </c>
      <c r="Q23" s="160"/>
    </row>
    <row r="24" spans="1:32" ht="13.5" customHeight="1">
      <c r="A24" s="850"/>
      <c r="B24" s="851"/>
      <c r="C24" s="85" t="s">
        <v>29</v>
      </c>
      <c r="D24" s="74">
        <v>2526260</v>
      </c>
      <c r="E24" s="865">
        <v>2221380</v>
      </c>
      <c r="F24" s="866"/>
      <c r="G24" s="867"/>
      <c r="H24" s="818">
        <f t="shared" si="0"/>
        <v>-304880</v>
      </c>
      <c r="I24" s="819"/>
      <c r="J24" s="820"/>
      <c r="K24" s="836">
        <v>2221380</v>
      </c>
      <c r="L24" s="836"/>
      <c r="M24" s="836"/>
      <c r="N24" s="81">
        <f t="shared" si="3"/>
        <v>0</v>
      </c>
      <c r="O24" s="285"/>
      <c r="P24" s="201">
        <f>SUM(N4:N15)</f>
        <v>7620</v>
      </c>
      <c r="Q24" s="160"/>
      <c r="S24" s="169" t="s">
        <v>953</v>
      </c>
    </row>
    <row r="25" spans="1:32" ht="13.5" customHeight="1">
      <c r="A25" s="852"/>
      <c r="B25" s="851"/>
      <c r="C25" s="84" t="s">
        <v>45</v>
      </c>
      <c r="D25" s="74">
        <v>15293230</v>
      </c>
      <c r="E25" s="865">
        <v>12849030</v>
      </c>
      <c r="F25" s="866"/>
      <c r="G25" s="867"/>
      <c r="H25" s="818">
        <f t="shared" si="0"/>
        <v>-2444200</v>
      </c>
      <c r="I25" s="819"/>
      <c r="J25" s="820"/>
      <c r="K25" s="836">
        <v>12847440</v>
      </c>
      <c r="L25" s="836"/>
      <c r="M25" s="836"/>
      <c r="N25" s="81">
        <f t="shared" si="3"/>
        <v>-1590</v>
      </c>
      <c r="O25" s="282"/>
      <c r="P25" s="201"/>
      <c r="Q25" s="160"/>
    </row>
    <row r="26" spans="1:32" ht="13.5" customHeight="1">
      <c r="A26" s="852"/>
      <c r="B26" s="851"/>
      <c r="C26" s="84" t="s">
        <v>236</v>
      </c>
      <c r="D26" s="74">
        <v>3462500</v>
      </c>
      <c r="E26" s="806">
        <v>3452500</v>
      </c>
      <c r="F26" s="807"/>
      <c r="G26" s="808"/>
      <c r="H26" s="818">
        <f t="shared" si="0"/>
        <v>-10000</v>
      </c>
      <c r="I26" s="819"/>
      <c r="J26" s="820"/>
      <c r="K26" s="806">
        <v>3452500</v>
      </c>
      <c r="L26" s="816"/>
      <c r="M26" s="817"/>
      <c r="N26" s="81">
        <f t="shared" si="3"/>
        <v>0</v>
      </c>
      <c r="O26" s="286"/>
      <c r="P26" s="201"/>
      <c r="Q26" s="160"/>
    </row>
    <row r="27" spans="1:32" ht="13.5" customHeight="1">
      <c r="A27" s="853"/>
      <c r="B27" s="854"/>
      <c r="C27" s="86" t="s">
        <v>268</v>
      </c>
      <c r="D27" s="74">
        <f>SUM(D22:D26)</f>
        <v>78428560</v>
      </c>
      <c r="E27" s="806">
        <f>E26+E22+E23+E24+E25</f>
        <v>66631360</v>
      </c>
      <c r="F27" s="807"/>
      <c r="G27" s="808"/>
      <c r="H27" s="835">
        <f t="shared" si="0"/>
        <v>-11797200</v>
      </c>
      <c r="I27" s="835"/>
      <c r="J27" s="835"/>
      <c r="K27" s="835">
        <f>SUM(K22:K26)</f>
        <v>66629770</v>
      </c>
      <c r="L27" s="835"/>
      <c r="M27" s="835"/>
      <c r="N27" s="75">
        <f t="shared" si="3"/>
        <v>-1590</v>
      </c>
      <c r="O27" s="287">
        <v>72760360</v>
      </c>
      <c r="P27" s="527">
        <f>SUM(N4:N16)</f>
        <v>7620</v>
      </c>
      <c r="Q27" s="160"/>
      <c r="R27" s="201"/>
    </row>
    <row r="28" spans="1:32" s="701" customFormat="1" ht="13.5" customHeight="1">
      <c r="A28" s="813" t="s">
        <v>828</v>
      </c>
      <c r="B28" s="814"/>
      <c r="C28" s="814"/>
      <c r="D28" s="105">
        <f>SUM(D4:D16)+D21+D27</f>
        <v>292536541</v>
      </c>
      <c r="E28" s="810">
        <f>SUM(E4:G16)+E21+E27</f>
        <v>278533440</v>
      </c>
      <c r="F28" s="811"/>
      <c r="G28" s="812"/>
      <c r="H28" s="810">
        <f>SUM(H4:J16)+H21+H27</f>
        <v>-14003101</v>
      </c>
      <c r="I28" s="811"/>
      <c r="J28" s="812"/>
      <c r="K28" s="810">
        <f>SUM(K4:M16)+K21+K27</f>
        <v>278539980</v>
      </c>
      <c r="L28" s="811"/>
      <c r="M28" s="812"/>
      <c r="N28" s="75">
        <f>SUM(N4:N16)+N21+N27</f>
        <v>6540</v>
      </c>
      <c r="O28" s="703"/>
      <c r="P28" s="527"/>
      <c r="Q28" s="160"/>
      <c r="R28" s="305"/>
      <c r="S28" s="169"/>
      <c r="T28" s="169"/>
      <c r="U28" s="169"/>
      <c r="V28" s="169"/>
      <c r="W28" s="169"/>
      <c r="X28" s="158"/>
      <c r="Y28" s="158"/>
      <c r="Z28" s="158"/>
      <c r="AA28" s="158"/>
      <c r="AB28" s="170"/>
      <c r="AC28" s="170"/>
      <c r="AD28" s="171"/>
      <c r="AE28" s="171"/>
      <c r="AF28" s="171"/>
    </row>
    <row r="29" spans="1:32" s="701" customFormat="1" ht="13.5" customHeight="1">
      <c r="A29" s="855" t="s">
        <v>948</v>
      </c>
      <c r="B29" s="856"/>
      <c r="C29" s="857"/>
      <c r="D29" s="74">
        <v>-930993</v>
      </c>
      <c r="E29" s="837">
        <v>-2822566</v>
      </c>
      <c r="F29" s="838"/>
      <c r="G29" s="839"/>
      <c r="H29" s="818">
        <f t="shared" ref="H29" si="4">E29-D29</f>
        <v>-1891573</v>
      </c>
      <c r="I29" s="819"/>
      <c r="J29" s="820"/>
      <c r="K29" s="837">
        <v>-2823710</v>
      </c>
      <c r="L29" s="838"/>
      <c r="M29" s="839"/>
      <c r="N29" s="75">
        <f>K29-E29</f>
        <v>-1144</v>
      </c>
      <c r="O29" s="703"/>
      <c r="P29" s="527"/>
      <c r="Q29" s="160"/>
      <c r="R29" s="305"/>
      <c r="S29" s="169"/>
      <c r="T29" s="169"/>
      <c r="U29" s="169"/>
      <c r="V29" s="169"/>
      <c r="W29" s="169"/>
      <c r="X29" s="158"/>
      <c r="Y29" s="158"/>
      <c r="Z29" s="158"/>
      <c r="AA29" s="158"/>
      <c r="AB29" s="170"/>
      <c r="AC29" s="170"/>
      <c r="AD29" s="171"/>
      <c r="AE29" s="171"/>
      <c r="AF29" s="171"/>
    </row>
    <row r="30" spans="1:32" s="701" customFormat="1" ht="13.5" customHeight="1">
      <c r="A30" s="855" t="s">
        <v>949</v>
      </c>
      <c r="B30" s="856"/>
      <c r="C30" s="857"/>
      <c r="D30" s="74">
        <v>-800000</v>
      </c>
      <c r="E30" s="837">
        <v>-999740</v>
      </c>
      <c r="F30" s="838"/>
      <c r="G30" s="839"/>
      <c r="H30" s="818">
        <f t="shared" ref="H30" si="5">E30-D30</f>
        <v>-199740</v>
      </c>
      <c r="I30" s="819"/>
      <c r="J30" s="820"/>
      <c r="K30" s="837">
        <v>-1004400</v>
      </c>
      <c r="L30" s="838"/>
      <c r="M30" s="839"/>
      <c r="N30" s="75">
        <f>K30-E30</f>
        <v>-4660</v>
      </c>
      <c r="O30" s="703"/>
      <c r="P30" s="527"/>
      <c r="Q30" s="160"/>
      <c r="R30" s="305"/>
      <c r="S30" s="169"/>
      <c r="T30" s="169"/>
      <c r="U30" s="169"/>
      <c r="V30" s="169"/>
      <c r="W30" s="169"/>
      <c r="X30" s="158"/>
      <c r="Y30" s="158"/>
      <c r="Z30" s="158"/>
      <c r="AA30" s="158"/>
      <c r="AB30" s="170"/>
      <c r="AC30" s="170"/>
      <c r="AD30" s="171"/>
      <c r="AE30" s="171"/>
      <c r="AF30" s="171"/>
    </row>
    <row r="31" spans="1:32" ht="13.5" customHeight="1">
      <c r="A31" s="813" t="s">
        <v>416</v>
      </c>
      <c r="B31" s="814"/>
      <c r="C31" s="814"/>
      <c r="D31" s="87">
        <f>D28+D29+D30</f>
        <v>290805548</v>
      </c>
      <c r="E31" s="810">
        <f>SUM(E28:G30)</f>
        <v>274711134</v>
      </c>
      <c r="F31" s="811"/>
      <c r="G31" s="812"/>
      <c r="H31" s="810">
        <f>SUM(H28:J30)</f>
        <v>-16094414</v>
      </c>
      <c r="I31" s="811"/>
      <c r="J31" s="812"/>
      <c r="K31" s="810">
        <f>SUM(K28:M30)</f>
        <v>274711870</v>
      </c>
      <c r="L31" s="811"/>
      <c r="M31" s="812"/>
      <c r="N31" s="75">
        <f>SUM(N28:N30)</f>
        <v>736</v>
      </c>
      <c r="O31" s="288"/>
      <c r="P31" s="161"/>
      <c r="Q31" s="160"/>
      <c r="R31" s="201"/>
    </row>
    <row r="32" spans="1:32" s="242" customFormat="1" ht="13.5" customHeight="1">
      <c r="A32" s="70"/>
      <c r="B32" s="70"/>
      <c r="C32" s="70"/>
      <c r="D32" s="119"/>
      <c r="E32" s="119"/>
      <c r="F32" s="245"/>
      <c r="G32" s="245"/>
      <c r="H32" s="246"/>
      <c r="I32" s="246"/>
      <c r="J32" s="246"/>
      <c r="K32" s="247"/>
      <c r="L32" s="247"/>
      <c r="M32" s="247"/>
      <c r="N32" s="248"/>
      <c r="O32" s="88"/>
      <c r="P32" s="161"/>
      <c r="Q32" s="160"/>
      <c r="R32" s="241"/>
      <c r="S32" s="169"/>
      <c r="T32" s="169"/>
      <c r="U32" s="169"/>
      <c r="V32" s="169"/>
      <c r="W32" s="169"/>
      <c r="X32" s="158"/>
      <c r="Y32" s="158"/>
      <c r="Z32" s="158"/>
      <c r="AA32" s="158"/>
      <c r="AB32" s="170"/>
      <c r="AC32" s="170"/>
      <c r="AD32" s="171"/>
      <c r="AE32" s="171"/>
      <c r="AF32" s="171"/>
    </row>
    <row r="33" spans="1:42" ht="18" customHeight="1">
      <c r="A33" s="843" t="s">
        <v>662</v>
      </c>
      <c r="B33" s="843"/>
      <c r="C33" s="843"/>
      <c r="D33" s="843"/>
      <c r="E33" s="843"/>
      <c r="F33" s="843"/>
      <c r="G33" s="843"/>
      <c r="H33" s="843"/>
      <c r="I33" s="843"/>
      <c r="J33" s="843"/>
      <c r="K33" s="843"/>
      <c r="L33" s="843"/>
      <c r="M33" s="843"/>
      <c r="N33" s="843"/>
      <c r="O33" s="266"/>
      <c r="P33" s="267"/>
      <c r="Q33" s="267"/>
      <c r="R33" s="267"/>
      <c r="S33" s="203"/>
      <c r="T33" s="203"/>
      <c r="U33" s="203"/>
      <c r="V33" s="203"/>
      <c r="W33" s="203"/>
      <c r="X33" s="162"/>
      <c r="Y33" s="162"/>
      <c r="Z33" s="162"/>
      <c r="AA33" s="162"/>
      <c r="AB33" s="174"/>
      <c r="AI33" s="63"/>
      <c r="AJ33" s="63"/>
      <c r="AK33" s="63"/>
      <c r="AL33" s="63"/>
      <c r="AM33" s="63"/>
      <c r="AN33" s="63"/>
      <c r="AO33" s="63"/>
      <c r="AP33" s="63"/>
    </row>
    <row r="34" spans="1:42" ht="13.5" customHeight="1">
      <c r="A34" s="815" t="s">
        <v>614</v>
      </c>
      <c r="B34" s="815"/>
      <c r="C34" s="815"/>
      <c r="D34" s="89" t="s">
        <v>116</v>
      </c>
      <c r="E34" s="89"/>
      <c r="F34" s="89"/>
      <c r="G34" s="89"/>
      <c r="H34" s="89"/>
      <c r="I34" s="89"/>
      <c r="J34" s="89"/>
      <c r="K34" s="89"/>
      <c r="L34" s="525"/>
      <c r="M34" s="821">
        <f>D55+E55+F55</f>
        <v>41423063</v>
      </c>
      <c r="N34" s="821"/>
      <c r="O34" s="274" t="s">
        <v>263</v>
      </c>
      <c r="P34" s="275"/>
      <c r="Q34" s="275"/>
      <c r="R34" s="175"/>
      <c r="S34" s="163"/>
      <c r="T34" s="163"/>
      <c r="U34" s="163"/>
      <c r="V34" s="163"/>
      <c r="W34" s="163"/>
      <c r="X34" s="163"/>
      <c r="Y34" s="163"/>
      <c r="Z34" s="163"/>
      <c r="AA34" s="163"/>
      <c r="AB34" s="175"/>
      <c r="AI34" s="63"/>
      <c r="AJ34" s="63"/>
      <c r="AK34" s="63"/>
      <c r="AL34" s="63"/>
      <c r="AM34" s="63"/>
      <c r="AN34" s="63"/>
      <c r="AO34" s="63"/>
      <c r="AP34" s="63"/>
    </row>
    <row r="35" spans="1:42" s="70" customFormat="1" ht="13.5" customHeight="1">
      <c r="A35" s="844" t="s">
        <v>301</v>
      </c>
      <c r="B35" s="844"/>
      <c r="C35" s="844"/>
      <c r="D35" s="524" t="s">
        <v>327</v>
      </c>
      <c r="E35" s="244" t="s">
        <v>477</v>
      </c>
      <c r="F35" s="244" t="s">
        <v>176</v>
      </c>
      <c r="G35" s="845" t="s">
        <v>226</v>
      </c>
      <c r="H35" s="846"/>
      <c r="I35" s="846"/>
      <c r="J35" s="846"/>
      <c r="K35" s="846"/>
      <c r="L35" s="846"/>
      <c r="M35" s="846"/>
      <c r="N35" s="847"/>
      <c r="O35" s="270"/>
      <c r="P35" s="270"/>
      <c r="Q35" s="276"/>
      <c r="R35" s="186"/>
      <c r="S35" s="169"/>
      <c r="T35" s="169"/>
      <c r="U35" s="169"/>
      <c r="V35" s="169"/>
      <c r="W35" s="169"/>
      <c r="X35" s="169"/>
      <c r="Y35" s="169"/>
      <c r="Z35" s="169"/>
      <c r="AA35" s="169"/>
      <c r="AB35" s="172"/>
      <c r="AC35" s="172"/>
      <c r="AD35" s="178"/>
      <c r="AE35" s="178"/>
      <c r="AF35" s="178"/>
      <c r="AG35" s="69"/>
      <c r="AH35" s="69"/>
      <c r="AI35" s="69"/>
      <c r="AJ35" s="69"/>
      <c r="AK35" s="69"/>
      <c r="AL35" s="69"/>
      <c r="AM35" s="69"/>
      <c r="AN35" s="69"/>
      <c r="AO35" s="69"/>
      <c r="AP35" s="69"/>
    </row>
    <row r="36" spans="1:42" ht="13.5" customHeight="1">
      <c r="A36" s="861" t="s">
        <v>585</v>
      </c>
      <c r="B36" s="863" t="s">
        <v>387</v>
      </c>
      <c r="C36" s="864"/>
      <c r="D36" s="90">
        <f>O36-E36</f>
        <v>22804117</v>
      </c>
      <c r="E36" s="144">
        <v>2084463</v>
      </c>
      <c r="F36" s="144">
        <v>208446</v>
      </c>
      <c r="G36" s="145" t="s">
        <v>423</v>
      </c>
      <c r="H36" s="146"/>
      <c r="I36" s="146"/>
      <c r="J36" s="146"/>
      <c r="K36" s="146"/>
      <c r="L36" s="146"/>
      <c r="M36" s="146"/>
      <c r="N36" s="147"/>
      <c r="O36" s="271">
        <v>24888580</v>
      </c>
      <c r="P36" s="272"/>
      <c r="Q36" s="356">
        <v>0</v>
      </c>
      <c r="R36" s="357">
        <v>1608140</v>
      </c>
      <c r="S36" s="357">
        <f t="shared" ref="S36:S42" si="6">ROUND(R36*0.1,-1)</f>
        <v>160810</v>
      </c>
      <c r="T36" s="355"/>
      <c r="U36" s="164"/>
      <c r="V36" s="164"/>
      <c r="W36" s="164"/>
      <c r="X36" s="164"/>
      <c r="Y36" s="164"/>
      <c r="Z36" s="164"/>
      <c r="AA36" s="164"/>
      <c r="AB36" s="176"/>
      <c r="AD36" s="177"/>
      <c r="AE36" s="177"/>
      <c r="AF36" s="177"/>
      <c r="AG36" s="63"/>
      <c r="AH36" s="63"/>
      <c r="AI36" s="63"/>
      <c r="AJ36" s="63"/>
      <c r="AK36" s="63"/>
      <c r="AL36" s="63"/>
      <c r="AM36" s="63"/>
      <c r="AN36" s="63"/>
      <c r="AO36" s="63"/>
      <c r="AP36" s="63"/>
    </row>
    <row r="37" spans="1:42" ht="13.5" customHeight="1">
      <c r="A37" s="861"/>
      <c r="B37" s="799" t="s">
        <v>635</v>
      </c>
      <c r="C37" s="799"/>
      <c r="D37" s="90">
        <f>O37-E37</f>
        <v>3251875</v>
      </c>
      <c r="E37" s="144">
        <v>297245</v>
      </c>
      <c r="F37" s="144">
        <v>29724</v>
      </c>
      <c r="G37" s="222" t="s">
        <v>426</v>
      </c>
      <c r="H37" s="94"/>
      <c r="I37" s="94"/>
      <c r="J37" s="94"/>
      <c r="K37" s="94"/>
      <c r="L37" s="94"/>
      <c r="M37" s="94"/>
      <c r="N37" s="95"/>
      <c r="O37" s="271">
        <v>3549120</v>
      </c>
      <c r="P37" s="272"/>
      <c r="Q37" s="356">
        <v>0</v>
      </c>
      <c r="R37" s="357">
        <v>312370</v>
      </c>
      <c r="S37" s="357">
        <f t="shared" si="6"/>
        <v>31240</v>
      </c>
      <c r="T37" s="355"/>
      <c r="U37" s="164"/>
      <c r="V37" s="164"/>
      <c r="W37" s="164"/>
      <c r="X37" s="164"/>
      <c r="Y37" s="164"/>
      <c r="Z37" s="164"/>
      <c r="AA37" s="164"/>
      <c r="AB37" s="176"/>
      <c r="AD37" s="177"/>
      <c r="AE37" s="177"/>
      <c r="AF37" s="177"/>
      <c r="AG37" s="63"/>
      <c r="AH37" s="63"/>
      <c r="AI37" s="63"/>
      <c r="AJ37" s="63"/>
      <c r="AK37" s="63"/>
      <c r="AL37" s="63"/>
      <c r="AM37" s="63"/>
      <c r="AN37" s="63"/>
      <c r="AO37" s="63"/>
      <c r="AP37" s="63"/>
    </row>
    <row r="38" spans="1:42" s="300" customFormat="1" ht="13.5" customHeight="1">
      <c r="A38" s="861"/>
      <c r="B38" s="799" t="s">
        <v>476</v>
      </c>
      <c r="C38" s="799"/>
      <c r="D38" s="90">
        <f t="shared" ref="D38:D43" si="7">O38-E38</f>
        <v>1029071</v>
      </c>
      <c r="E38" s="144">
        <v>94064</v>
      </c>
      <c r="F38" s="144">
        <v>9406</v>
      </c>
      <c r="G38" s="302" t="s">
        <v>700</v>
      </c>
      <c r="H38" s="94"/>
      <c r="I38" s="94"/>
      <c r="J38" s="94"/>
      <c r="K38" s="94"/>
      <c r="L38" s="94"/>
      <c r="M38" s="94"/>
      <c r="N38" s="95"/>
      <c r="O38" s="559">
        <v>1123135</v>
      </c>
      <c r="P38" s="272"/>
      <c r="Q38" s="356">
        <v>0</v>
      </c>
      <c r="R38" s="357">
        <v>54830</v>
      </c>
      <c r="S38" s="357">
        <f t="shared" si="6"/>
        <v>5480</v>
      </c>
      <c r="T38" s="355"/>
      <c r="U38" s="164"/>
      <c r="V38" s="164"/>
      <c r="W38" s="164"/>
      <c r="X38" s="164"/>
      <c r="Y38" s="164"/>
      <c r="Z38" s="164"/>
      <c r="AA38" s="164"/>
      <c r="AB38" s="176"/>
      <c r="AC38" s="170"/>
      <c r="AD38" s="177"/>
      <c r="AE38" s="177"/>
      <c r="AF38" s="177"/>
      <c r="AG38" s="63"/>
      <c r="AH38" s="63"/>
      <c r="AI38" s="63"/>
      <c r="AJ38" s="63"/>
      <c r="AK38" s="63"/>
      <c r="AL38" s="63"/>
      <c r="AM38" s="63"/>
      <c r="AN38" s="63"/>
      <c r="AO38" s="63"/>
      <c r="AP38" s="63"/>
    </row>
    <row r="39" spans="1:42" ht="13.5" customHeight="1">
      <c r="A39" s="862"/>
      <c r="B39" s="799" t="s">
        <v>528</v>
      </c>
      <c r="C39" s="799"/>
      <c r="D39" s="90">
        <f t="shared" si="7"/>
        <v>3687298</v>
      </c>
      <c r="E39" s="144">
        <v>337046</v>
      </c>
      <c r="F39" s="144">
        <v>33704</v>
      </c>
      <c r="G39" s="93" t="s">
        <v>701</v>
      </c>
      <c r="H39" s="94"/>
      <c r="I39" s="94"/>
      <c r="J39" s="94"/>
      <c r="K39" s="94"/>
      <c r="L39" s="94"/>
      <c r="M39" s="94"/>
      <c r="N39" s="95"/>
      <c r="O39" s="559">
        <v>4024344</v>
      </c>
      <c r="P39" s="272"/>
      <c r="Q39" s="356">
        <v>0</v>
      </c>
      <c r="R39" s="357">
        <v>192920</v>
      </c>
      <c r="S39" s="357">
        <f t="shared" si="6"/>
        <v>19290</v>
      </c>
      <c r="T39" s="355"/>
      <c r="U39" s="164"/>
      <c r="V39" s="164"/>
      <c r="W39" s="164"/>
      <c r="X39" s="164"/>
      <c r="Y39" s="164"/>
      <c r="Z39" s="164"/>
      <c r="AA39" s="164"/>
      <c r="AB39" s="176"/>
      <c r="AD39" s="177"/>
      <c r="AE39" s="177"/>
      <c r="AF39" s="177"/>
      <c r="AG39" s="63"/>
      <c r="AH39" s="63"/>
      <c r="AI39" s="63"/>
      <c r="AJ39" s="63"/>
      <c r="AK39" s="63"/>
      <c r="AL39" s="63"/>
      <c r="AM39" s="63"/>
      <c r="AN39" s="63"/>
      <c r="AO39" s="63"/>
      <c r="AP39" s="63"/>
    </row>
    <row r="40" spans="1:42" ht="13.5" customHeight="1">
      <c r="A40" s="830" t="s">
        <v>120</v>
      </c>
      <c r="B40" s="809" t="s">
        <v>115</v>
      </c>
      <c r="C40" s="809"/>
      <c r="D40" s="90">
        <f t="shared" si="7"/>
        <v>1503564</v>
      </c>
      <c r="E40" s="144">
        <v>137436</v>
      </c>
      <c r="F40" s="144">
        <v>13743</v>
      </c>
      <c r="G40" s="93" t="s">
        <v>875</v>
      </c>
      <c r="H40" s="94"/>
      <c r="I40" s="94"/>
      <c r="J40" s="94"/>
      <c r="K40" s="94"/>
      <c r="L40" s="94"/>
      <c r="M40" s="94"/>
      <c r="N40" s="95"/>
      <c r="O40" s="559">
        <v>1641000</v>
      </c>
      <c r="P40" s="272"/>
      <c r="Q40" s="356">
        <v>0</v>
      </c>
      <c r="R40" s="357">
        <v>146270</v>
      </c>
      <c r="S40" s="357">
        <f t="shared" si="6"/>
        <v>14630</v>
      </c>
      <c r="T40" s="355"/>
      <c r="U40" s="164"/>
      <c r="V40" s="164"/>
      <c r="W40" s="164"/>
      <c r="X40" s="164"/>
      <c r="Y40" s="164"/>
      <c r="Z40" s="164"/>
      <c r="AA40" s="164"/>
      <c r="AB40" s="176"/>
      <c r="AD40" s="177"/>
      <c r="AE40" s="177"/>
      <c r="AF40" s="177"/>
      <c r="AG40" s="63"/>
      <c r="AH40" s="63"/>
      <c r="AI40" s="63"/>
      <c r="AJ40" s="63"/>
      <c r="AK40" s="63"/>
      <c r="AL40" s="63"/>
      <c r="AM40" s="63"/>
      <c r="AN40" s="63"/>
      <c r="AO40" s="63"/>
      <c r="AP40" s="63"/>
    </row>
    <row r="41" spans="1:42" ht="13.5" customHeight="1">
      <c r="A41" s="831"/>
      <c r="B41" s="833" t="s">
        <v>657</v>
      </c>
      <c r="C41" s="834"/>
      <c r="D41" s="90">
        <f t="shared" si="7"/>
        <v>194438</v>
      </c>
      <c r="E41" s="144">
        <v>17772</v>
      </c>
      <c r="F41" s="144">
        <v>1777</v>
      </c>
      <c r="G41" s="93" t="s">
        <v>393</v>
      </c>
      <c r="H41" s="94"/>
      <c r="I41" s="94"/>
      <c r="J41" s="94"/>
      <c r="K41" s="94"/>
      <c r="L41" s="94"/>
      <c r="M41" s="94"/>
      <c r="N41" s="95"/>
      <c r="O41" s="559">
        <v>212210</v>
      </c>
      <c r="P41" s="272"/>
      <c r="Q41" s="356">
        <v>0</v>
      </c>
      <c r="R41" s="357">
        <v>61770</v>
      </c>
      <c r="S41" s="357">
        <f t="shared" si="6"/>
        <v>6180</v>
      </c>
      <c r="T41" s="355"/>
      <c r="U41" s="164"/>
      <c r="V41" s="164"/>
      <c r="W41" s="164"/>
      <c r="X41" s="164"/>
      <c r="Y41" s="164"/>
      <c r="Z41" s="164"/>
      <c r="AA41" s="164"/>
      <c r="AB41" s="176"/>
      <c r="AD41" s="177" t="s">
        <v>152</v>
      </c>
      <c r="AE41" s="177" t="s">
        <v>408</v>
      </c>
      <c r="AF41" s="177"/>
      <c r="AG41" s="63"/>
      <c r="AH41" s="63"/>
      <c r="AI41" s="63"/>
      <c r="AJ41" s="63"/>
      <c r="AK41" s="63"/>
      <c r="AL41" s="63"/>
      <c r="AM41" s="63"/>
      <c r="AN41" s="63"/>
      <c r="AO41" s="63"/>
      <c r="AP41" s="63"/>
    </row>
    <row r="42" spans="1:42" ht="13.5" customHeight="1">
      <c r="A42" s="831"/>
      <c r="B42" s="833" t="s">
        <v>623</v>
      </c>
      <c r="C42" s="834"/>
      <c r="D42" s="90">
        <f t="shared" si="7"/>
        <v>978315</v>
      </c>
      <c r="E42" s="144">
        <v>89425</v>
      </c>
      <c r="F42" s="144">
        <v>8942</v>
      </c>
      <c r="G42" s="93" t="s">
        <v>1016</v>
      </c>
      <c r="H42" s="94"/>
      <c r="I42" s="94"/>
      <c r="J42" s="94"/>
      <c r="K42" s="94"/>
      <c r="L42" s="94"/>
      <c r="M42" s="94"/>
      <c r="N42" s="95"/>
      <c r="O42" s="559">
        <v>1067740</v>
      </c>
      <c r="P42" s="272"/>
      <c r="Q42" s="356">
        <v>0</v>
      </c>
      <c r="R42" s="357">
        <v>58810</v>
      </c>
      <c r="S42" s="357">
        <f t="shared" si="6"/>
        <v>5880</v>
      </c>
      <c r="T42" s="355"/>
      <c r="U42" s="164"/>
      <c r="V42" s="164"/>
      <c r="W42" s="164"/>
      <c r="X42" s="164"/>
      <c r="Y42" s="164" t="s">
        <v>952</v>
      </c>
      <c r="Z42" s="164"/>
      <c r="AA42" s="164"/>
      <c r="AB42" s="176"/>
      <c r="AD42" s="177" t="s">
        <v>531</v>
      </c>
      <c r="AE42" s="177" t="s">
        <v>396</v>
      </c>
      <c r="AF42" s="177"/>
      <c r="AG42" s="63"/>
      <c r="AH42" s="63"/>
      <c r="AI42" s="63"/>
      <c r="AJ42" s="63"/>
      <c r="AK42" s="63"/>
      <c r="AL42" s="63"/>
      <c r="AM42" s="63"/>
      <c r="AN42" s="63"/>
      <c r="AO42" s="63"/>
      <c r="AP42" s="63"/>
    </row>
    <row r="43" spans="1:42" ht="13.5" customHeight="1">
      <c r="A43" s="832"/>
      <c r="B43" s="825" t="s">
        <v>370</v>
      </c>
      <c r="C43" s="827"/>
      <c r="D43" s="90">
        <f t="shared" si="7"/>
        <v>490524</v>
      </c>
      <c r="E43" s="144">
        <v>44836</v>
      </c>
      <c r="F43" s="144">
        <v>4482</v>
      </c>
      <c r="G43" s="93" t="s">
        <v>330</v>
      </c>
      <c r="H43" s="94"/>
      <c r="I43" s="94"/>
      <c r="J43" s="94"/>
      <c r="K43" s="94"/>
      <c r="L43" s="94"/>
      <c r="M43" s="94"/>
      <c r="N43" s="95"/>
      <c r="O43" s="271">
        <v>535360</v>
      </c>
      <c r="P43" s="273">
        <f>SUM(F36:F43)</f>
        <v>310224</v>
      </c>
      <c r="Q43" s="356">
        <v>0</v>
      </c>
      <c r="R43" s="776">
        <f>SUM(D36:D43)</f>
        <v>33939202</v>
      </c>
      <c r="S43" s="357">
        <v>5380</v>
      </c>
      <c r="T43" s="355"/>
      <c r="U43" s="164"/>
      <c r="V43" s="164"/>
      <c r="W43" s="164"/>
      <c r="X43" s="164"/>
      <c r="Y43" s="164"/>
      <c r="Z43" s="164"/>
      <c r="AA43" s="164"/>
      <c r="AB43" s="176"/>
      <c r="AD43" s="177"/>
      <c r="AE43" s="177"/>
      <c r="AF43" s="177"/>
      <c r="AG43" s="63"/>
      <c r="AH43" s="63"/>
      <c r="AI43" s="63"/>
      <c r="AJ43" s="63"/>
      <c r="AK43" s="63"/>
      <c r="AL43" s="63"/>
      <c r="AM43" s="63"/>
      <c r="AN43" s="63"/>
      <c r="AO43" s="63"/>
      <c r="AP43" s="63"/>
    </row>
    <row r="44" spans="1:42" ht="13.5" customHeight="1">
      <c r="A44" s="858" t="s">
        <v>17</v>
      </c>
      <c r="B44" s="859"/>
      <c r="C44" s="860"/>
      <c r="D44" s="91">
        <f>SUM(D36:D43)</f>
        <v>33939202</v>
      </c>
      <c r="E44" s="148">
        <f>SUM(E36:E43)</f>
        <v>3102287</v>
      </c>
      <c r="F44" s="92">
        <f>SUM(F36:F43)</f>
        <v>310224</v>
      </c>
      <c r="G44" s="840"/>
      <c r="H44" s="841"/>
      <c r="I44" s="841"/>
      <c r="J44" s="841"/>
      <c r="K44" s="841"/>
      <c r="L44" s="841"/>
      <c r="M44" s="841"/>
      <c r="N44" s="842"/>
      <c r="O44" s="273">
        <f>SUM(O36:O43)</f>
        <v>37041489</v>
      </c>
      <c r="P44" s="272"/>
      <c r="Q44" s="356">
        <f>SUM(Q36:Q43)</f>
        <v>0</v>
      </c>
      <c r="R44" s="357">
        <f>SUM(R36:R43)</f>
        <v>36374312</v>
      </c>
      <c r="S44" s="358">
        <f>SUM(S36:S43)</f>
        <v>248890</v>
      </c>
      <c r="T44" s="355"/>
      <c r="U44" s="164" t="s">
        <v>1011</v>
      </c>
      <c r="V44" s="164"/>
      <c r="W44" s="164"/>
      <c r="X44" s="164"/>
      <c r="Y44" s="164"/>
      <c r="Z44" s="164"/>
      <c r="AA44" s="164"/>
      <c r="AB44" s="176"/>
      <c r="AD44" s="177"/>
      <c r="AE44" s="177"/>
      <c r="AF44" s="177"/>
      <c r="AG44" s="63"/>
      <c r="AH44" s="63"/>
      <c r="AI44" s="63"/>
      <c r="AJ44" s="63"/>
      <c r="AK44" s="63"/>
      <c r="AL44" s="63"/>
      <c r="AM44" s="63"/>
      <c r="AN44" s="63"/>
      <c r="AO44" s="63"/>
      <c r="AP44" s="63"/>
    </row>
    <row r="45" spans="1:42" ht="13.5" customHeight="1">
      <c r="A45" s="799" t="s">
        <v>227</v>
      </c>
      <c r="B45" s="799"/>
      <c r="C45" s="799"/>
      <c r="D45" s="91">
        <v>24000</v>
      </c>
      <c r="E45" s="148" t="s">
        <v>785</v>
      </c>
      <c r="F45" s="96"/>
      <c r="G45" s="93" t="s">
        <v>223</v>
      </c>
      <c r="H45" s="94"/>
      <c r="I45" s="94"/>
      <c r="J45" s="94"/>
      <c r="K45" s="94"/>
      <c r="L45" s="94"/>
      <c r="M45" s="94"/>
      <c r="N45" s="95"/>
      <c r="O45" s="272"/>
      <c r="P45" s="354"/>
      <c r="Q45" s="354"/>
      <c r="R45" s="354"/>
      <c r="S45" s="355"/>
      <c r="T45" s="355" t="s">
        <v>951</v>
      </c>
      <c r="U45" s="164"/>
      <c r="V45" s="164"/>
      <c r="W45" s="164"/>
      <c r="X45" s="164"/>
      <c r="Y45" s="164"/>
      <c r="Z45" s="164"/>
      <c r="AA45" s="164"/>
      <c r="AB45" s="176"/>
      <c r="AD45" s="177"/>
      <c r="AE45" s="177"/>
      <c r="AF45" s="177"/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1:42" ht="13.5" customHeight="1">
      <c r="A46" s="799" t="s">
        <v>669</v>
      </c>
      <c r="B46" s="799"/>
      <c r="C46" s="799"/>
      <c r="D46" s="91">
        <v>149980</v>
      </c>
      <c r="E46" s="148" t="s">
        <v>785</v>
      </c>
      <c r="F46" s="96"/>
      <c r="G46" s="93" t="s">
        <v>794</v>
      </c>
      <c r="H46" s="94"/>
      <c r="I46" s="94"/>
      <c r="J46" s="94"/>
      <c r="K46" s="94"/>
      <c r="L46" s="94"/>
      <c r="M46" s="94"/>
      <c r="N46" s="95"/>
      <c r="O46" s="272"/>
      <c r="P46" s="277"/>
      <c r="Q46" s="277"/>
      <c r="R46" s="277"/>
      <c r="S46" s="351"/>
      <c r="T46" s="164"/>
      <c r="U46" s="164"/>
      <c r="V46" s="164"/>
      <c r="W46" s="164"/>
      <c r="X46" s="164"/>
      <c r="Y46" s="164" t="s">
        <v>1011</v>
      </c>
      <c r="Z46" s="164"/>
      <c r="AA46" s="164"/>
      <c r="AB46" s="176"/>
      <c r="AD46" s="177"/>
      <c r="AE46" s="177"/>
      <c r="AF46" s="177"/>
      <c r="AG46" s="63"/>
      <c r="AH46" s="63"/>
      <c r="AI46" s="63"/>
      <c r="AJ46" s="63"/>
      <c r="AK46" s="63"/>
      <c r="AL46" s="63"/>
      <c r="AM46" s="63"/>
      <c r="AN46" s="63"/>
      <c r="AO46" s="63"/>
      <c r="AP46" s="63"/>
    </row>
    <row r="47" spans="1:42" ht="13.5" customHeight="1">
      <c r="A47" s="799" t="s">
        <v>624</v>
      </c>
      <c r="B47" s="799"/>
      <c r="C47" s="799"/>
      <c r="D47" s="91">
        <v>0</v>
      </c>
      <c r="E47" s="148" t="s">
        <v>25</v>
      </c>
      <c r="F47" s="96"/>
      <c r="G47" s="93" t="s">
        <v>1047</v>
      </c>
      <c r="H47" s="636"/>
      <c r="I47" s="94"/>
      <c r="J47" s="94"/>
      <c r="K47" s="94"/>
      <c r="L47" s="94"/>
      <c r="M47" s="94"/>
      <c r="N47" s="95"/>
      <c r="O47" s="640">
        <f>SUM(D45:D54)</f>
        <v>4071350</v>
      </c>
      <c r="P47" s="277"/>
      <c r="Q47" s="277"/>
      <c r="R47" s="277"/>
      <c r="S47" s="351"/>
      <c r="T47" s="164"/>
      <c r="U47" s="164"/>
      <c r="V47" s="164"/>
      <c r="W47" s="164"/>
      <c r="X47" s="164"/>
      <c r="Y47" s="164"/>
      <c r="Z47" s="164"/>
      <c r="AA47" s="164"/>
      <c r="AB47" s="176"/>
      <c r="AD47" s="177"/>
      <c r="AE47" s="177"/>
      <c r="AF47" s="177"/>
      <c r="AG47" s="63"/>
      <c r="AH47" s="63"/>
      <c r="AI47" s="63"/>
      <c r="AJ47" s="63"/>
      <c r="AK47" s="63"/>
      <c r="AL47" s="63"/>
      <c r="AM47" s="63"/>
      <c r="AN47" s="63"/>
      <c r="AO47" s="63"/>
      <c r="AP47" s="63"/>
    </row>
    <row r="48" spans="1:42" ht="13.5" customHeight="1">
      <c r="A48" s="799" t="s">
        <v>304</v>
      </c>
      <c r="B48" s="799"/>
      <c r="C48" s="799"/>
      <c r="D48" s="91">
        <v>631600</v>
      </c>
      <c r="E48" s="148" t="s">
        <v>25</v>
      </c>
      <c r="F48" s="97"/>
      <c r="G48" s="822" t="s">
        <v>1048</v>
      </c>
      <c r="H48" s="823"/>
      <c r="I48" s="823"/>
      <c r="J48" s="823"/>
      <c r="K48" s="823"/>
      <c r="L48" s="823"/>
      <c r="M48" s="823"/>
      <c r="N48" s="824"/>
      <c r="O48" s="278">
        <f>SUM(D45:D54)</f>
        <v>4071350</v>
      </c>
      <c r="P48" s="279"/>
      <c r="Q48" s="279"/>
      <c r="R48" s="279"/>
      <c r="S48" s="352"/>
      <c r="T48" s="166"/>
      <c r="U48" s="166"/>
      <c r="V48" s="166"/>
      <c r="W48" s="166"/>
      <c r="X48" s="166"/>
      <c r="Y48" s="166"/>
      <c r="Z48" s="166"/>
      <c r="AA48" s="166"/>
      <c r="AB48" s="179"/>
      <c r="AD48" s="177"/>
      <c r="AE48" s="177"/>
      <c r="AF48" s="177"/>
      <c r="AG48" s="63"/>
      <c r="AH48" s="63"/>
      <c r="AI48" s="63"/>
      <c r="AJ48" s="63"/>
      <c r="AK48" s="63"/>
      <c r="AL48" s="63"/>
      <c r="AM48" s="63"/>
      <c r="AN48" s="63"/>
      <c r="AO48" s="63"/>
      <c r="AP48" s="63"/>
    </row>
    <row r="49" spans="1:42" ht="13.5" customHeight="1">
      <c r="A49" s="803" t="s">
        <v>634</v>
      </c>
      <c r="B49" s="804"/>
      <c r="C49" s="805"/>
      <c r="D49" s="91">
        <v>486500</v>
      </c>
      <c r="E49" s="148"/>
      <c r="F49" s="98"/>
      <c r="G49" s="822" t="s">
        <v>987</v>
      </c>
      <c r="H49" s="823"/>
      <c r="I49" s="823"/>
      <c r="J49" s="823"/>
      <c r="K49" s="823"/>
      <c r="L49" s="823"/>
      <c r="M49" s="823"/>
      <c r="N49" s="824"/>
      <c r="O49" s="280"/>
      <c r="P49" s="280"/>
      <c r="Q49" s="280"/>
      <c r="R49" s="280"/>
      <c r="S49" s="353"/>
      <c r="T49" s="167"/>
      <c r="U49" s="167"/>
      <c r="V49" s="167"/>
      <c r="W49" s="167"/>
      <c r="X49" s="167"/>
      <c r="Y49" s="167"/>
      <c r="Z49" s="167"/>
      <c r="AA49" s="167"/>
      <c r="AB49" s="180"/>
      <c r="AD49" s="177"/>
      <c r="AE49" s="177"/>
      <c r="AF49" s="177"/>
      <c r="AG49" s="63"/>
      <c r="AH49" s="63"/>
      <c r="AI49" s="63"/>
      <c r="AJ49" s="63"/>
      <c r="AK49" s="63"/>
      <c r="AL49" s="63"/>
      <c r="AM49" s="63"/>
      <c r="AN49" s="63"/>
      <c r="AO49" s="63"/>
      <c r="AP49" s="63"/>
    </row>
    <row r="50" spans="1:42" s="619" customFormat="1" ht="13.5" customHeight="1">
      <c r="A50" s="803" t="s">
        <v>162</v>
      </c>
      <c r="B50" s="804"/>
      <c r="C50" s="805"/>
      <c r="D50" s="91">
        <v>414940</v>
      </c>
      <c r="E50" s="148"/>
      <c r="F50" s="98"/>
      <c r="G50" s="822" t="s">
        <v>1050</v>
      </c>
      <c r="H50" s="823"/>
      <c r="I50" s="823"/>
      <c r="J50" s="823"/>
      <c r="K50" s="823"/>
      <c r="L50" s="823"/>
      <c r="M50" s="823"/>
      <c r="N50" s="824"/>
      <c r="O50" s="280"/>
      <c r="P50" s="280"/>
      <c r="Q50" s="280"/>
      <c r="R50" s="280"/>
      <c r="S50" s="353"/>
      <c r="T50" s="167"/>
      <c r="U50" s="167"/>
      <c r="V50" s="167"/>
      <c r="W50" s="167"/>
      <c r="X50" s="167"/>
      <c r="Y50" s="167"/>
      <c r="Z50" s="167"/>
      <c r="AA50" s="167"/>
      <c r="AB50" s="180"/>
      <c r="AC50" s="170"/>
      <c r="AD50" s="177"/>
      <c r="AE50" s="177"/>
      <c r="AF50" s="177"/>
      <c r="AG50" s="63"/>
      <c r="AH50" s="63"/>
      <c r="AI50" s="63"/>
      <c r="AJ50" s="63"/>
      <c r="AK50" s="63"/>
      <c r="AL50" s="63"/>
      <c r="AM50" s="63"/>
      <c r="AN50" s="63"/>
      <c r="AO50" s="63"/>
      <c r="AP50" s="63"/>
    </row>
    <row r="51" spans="1:42" ht="13.5" customHeight="1">
      <c r="A51" s="799" t="s">
        <v>310</v>
      </c>
      <c r="B51" s="799"/>
      <c r="C51" s="799"/>
      <c r="D51" s="91">
        <v>2063080</v>
      </c>
      <c r="E51" s="148"/>
      <c r="F51" s="96"/>
      <c r="G51" s="822" t="s">
        <v>813</v>
      </c>
      <c r="H51" s="823"/>
      <c r="I51" s="823"/>
      <c r="J51" s="823"/>
      <c r="K51" s="823"/>
      <c r="L51" s="823"/>
      <c r="M51" s="823"/>
      <c r="N51" s="824"/>
      <c r="O51" s="268"/>
      <c r="P51" s="176"/>
      <c r="Q51" s="176"/>
      <c r="R51" s="176"/>
      <c r="S51" s="164"/>
      <c r="T51" s="164"/>
      <c r="U51" s="164"/>
      <c r="V51" s="164"/>
      <c r="W51" s="164"/>
      <c r="X51" s="164"/>
      <c r="Y51" s="164"/>
      <c r="Z51" s="164"/>
      <c r="AA51" s="164"/>
      <c r="AB51" s="176"/>
      <c r="AD51" s="177"/>
      <c r="AE51" s="177"/>
      <c r="AF51" s="177"/>
      <c r="AG51" s="63"/>
      <c r="AH51" s="63"/>
      <c r="AI51" s="63"/>
      <c r="AJ51" s="63"/>
      <c r="AK51" s="63"/>
      <c r="AL51" s="63"/>
      <c r="AM51" s="63"/>
      <c r="AN51" s="63"/>
      <c r="AO51" s="63"/>
      <c r="AP51" s="63"/>
    </row>
    <row r="52" spans="1:42" s="300" customFormat="1" ht="13.5" customHeight="1">
      <c r="A52" s="799" t="s">
        <v>177</v>
      </c>
      <c r="B52" s="799"/>
      <c r="C52" s="799"/>
      <c r="D52" s="91">
        <v>153170</v>
      </c>
      <c r="E52" s="148"/>
      <c r="F52" s="96"/>
      <c r="G52" s="800" t="s">
        <v>1049</v>
      </c>
      <c r="H52" s="801"/>
      <c r="I52" s="801"/>
      <c r="J52" s="801"/>
      <c r="K52" s="801"/>
      <c r="L52" s="801"/>
      <c r="M52" s="801"/>
      <c r="N52" s="802"/>
      <c r="O52" s="268"/>
      <c r="P52" s="176"/>
      <c r="Q52" s="176"/>
      <c r="R52" s="176"/>
      <c r="S52" s="164"/>
      <c r="T52" s="164"/>
      <c r="U52" s="164"/>
      <c r="V52" s="164"/>
      <c r="W52" s="164"/>
      <c r="X52" s="164"/>
      <c r="Y52" s="164"/>
      <c r="Z52" s="164"/>
      <c r="AA52" s="164"/>
      <c r="AB52" s="176"/>
      <c r="AC52" s="170"/>
      <c r="AD52" s="177"/>
      <c r="AE52" s="177"/>
      <c r="AF52" s="177"/>
      <c r="AG52" s="63"/>
      <c r="AH52" s="63"/>
      <c r="AI52" s="63"/>
      <c r="AJ52" s="63"/>
      <c r="AK52" s="63"/>
      <c r="AL52" s="63"/>
      <c r="AM52" s="63"/>
      <c r="AN52" s="63"/>
      <c r="AO52" s="63"/>
      <c r="AP52" s="63"/>
    </row>
    <row r="53" spans="1:42" ht="13.5" customHeight="1">
      <c r="A53" s="799" t="s">
        <v>400</v>
      </c>
      <c r="B53" s="799"/>
      <c r="C53" s="799"/>
      <c r="D53" s="91">
        <v>38080</v>
      </c>
      <c r="E53" s="148"/>
      <c r="F53" s="97"/>
      <c r="G53" s="822" t="s">
        <v>793</v>
      </c>
      <c r="H53" s="823"/>
      <c r="I53" s="823"/>
      <c r="J53" s="823"/>
      <c r="K53" s="823"/>
      <c r="L53" s="823"/>
      <c r="M53" s="823"/>
      <c r="N53" s="824"/>
      <c r="O53" s="269"/>
      <c r="P53" s="179"/>
      <c r="Q53" s="179"/>
      <c r="R53" s="179"/>
      <c r="S53" s="166"/>
      <c r="T53" s="166"/>
      <c r="U53" s="166"/>
      <c r="V53" s="166"/>
      <c r="W53" s="166"/>
      <c r="X53" s="166"/>
      <c r="Y53" s="166"/>
      <c r="Z53" s="166"/>
      <c r="AA53" s="166"/>
      <c r="AB53" s="179"/>
      <c r="AD53" s="177"/>
      <c r="AE53" s="177"/>
      <c r="AF53" s="177"/>
      <c r="AG53" s="63"/>
      <c r="AH53" s="63"/>
      <c r="AI53" s="63"/>
      <c r="AJ53" s="63"/>
      <c r="AK53" s="63"/>
      <c r="AL53" s="63"/>
      <c r="AM53" s="63"/>
      <c r="AN53" s="63"/>
      <c r="AO53" s="63"/>
      <c r="AP53" s="63"/>
    </row>
    <row r="54" spans="1:42" ht="13.5" customHeight="1">
      <c r="A54" s="825" t="s">
        <v>51</v>
      </c>
      <c r="B54" s="826"/>
      <c r="C54" s="827"/>
      <c r="D54" s="91">
        <v>110000</v>
      </c>
      <c r="E54" s="148"/>
      <c r="F54" s="97"/>
      <c r="G54" s="822" t="s">
        <v>1004</v>
      </c>
      <c r="H54" s="823"/>
      <c r="I54" s="823"/>
      <c r="J54" s="823"/>
      <c r="K54" s="823"/>
      <c r="L54" s="823"/>
      <c r="M54" s="823"/>
      <c r="N54" s="824"/>
      <c r="O54" s="269"/>
      <c r="P54" s="179"/>
      <c r="Q54" s="179"/>
      <c r="R54" s="179"/>
      <c r="S54" s="166"/>
      <c r="T54" s="166"/>
      <c r="U54" s="166"/>
      <c r="V54" s="166"/>
      <c r="W54" s="166"/>
      <c r="X54" s="166" t="s">
        <v>1012</v>
      </c>
      <c r="Y54" s="166"/>
      <c r="Z54" s="166"/>
      <c r="AA54" s="166"/>
      <c r="AB54" s="179"/>
      <c r="AD54" s="177"/>
      <c r="AE54" s="177"/>
      <c r="AF54" s="177"/>
      <c r="AG54" s="63"/>
      <c r="AH54" s="63"/>
      <c r="AI54" s="63"/>
      <c r="AJ54" s="63"/>
      <c r="AK54" s="63"/>
      <c r="AL54" s="63"/>
      <c r="AM54" s="63"/>
      <c r="AN54" s="63"/>
      <c r="AO54" s="63"/>
      <c r="AP54" s="63"/>
    </row>
    <row r="55" spans="1:42" ht="13.5" customHeight="1">
      <c r="A55" s="797" t="s">
        <v>677</v>
      </c>
      <c r="B55" s="798"/>
      <c r="C55" s="798"/>
      <c r="D55" s="91">
        <f>SUM(D44:D54)</f>
        <v>38010552</v>
      </c>
      <c r="E55" s="92">
        <f>SUM(E36:E54)-E44</f>
        <v>3102287</v>
      </c>
      <c r="F55" s="92">
        <f>SUM(F36:F54)-F44</f>
        <v>310224</v>
      </c>
      <c r="G55" s="828"/>
      <c r="H55" s="828"/>
      <c r="I55" s="828"/>
      <c r="J55" s="828"/>
      <c r="K55" s="828"/>
      <c r="L55" s="828"/>
      <c r="M55" s="828"/>
      <c r="N55" s="829"/>
      <c r="O55" s="289">
        <f>SUM(O44:O48)</f>
        <v>45184189</v>
      </c>
      <c r="P55" s="181"/>
      <c r="Q55" s="181"/>
      <c r="R55" s="181"/>
      <c r="S55" s="168"/>
      <c r="T55" s="168"/>
      <c r="U55" s="168"/>
      <c r="V55" s="168"/>
      <c r="W55" s="168"/>
      <c r="X55" s="168"/>
      <c r="Y55" s="168"/>
      <c r="Z55" s="168"/>
      <c r="AA55" s="168"/>
      <c r="AB55" s="181"/>
      <c r="AD55" s="177"/>
      <c r="AE55" s="177"/>
      <c r="AF55" s="177"/>
      <c r="AG55" s="63"/>
      <c r="AH55" s="63"/>
      <c r="AI55" s="63"/>
      <c r="AJ55" s="63"/>
      <c r="AK55" s="63"/>
      <c r="AL55" s="63"/>
      <c r="AM55" s="63"/>
      <c r="AN55" s="63"/>
      <c r="AO55" s="63"/>
      <c r="AP55" s="63"/>
    </row>
    <row r="56" spans="1:42" s="290" customFormat="1" ht="15.6" customHeight="1">
      <c r="A56" s="292"/>
      <c r="B56" s="292"/>
      <c r="C56" s="292"/>
      <c r="D56" s="293"/>
      <c r="E56" s="294"/>
      <c r="F56" s="294"/>
      <c r="G56" s="88"/>
      <c r="H56" s="88"/>
      <c r="I56" s="88"/>
      <c r="J56" s="88"/>
      <c r="K56" s="88"/>
      <c r="L56" s="88"/>
      <c r="M56" s="88"/>
      <c r="N56" s="88"/>
      <c r="O56" s="289"/>
      <c r="P56" s="181"/>
      <c r="Q56" s="181"/>
      <c r="R56" s="181"/>
      <c r="S56" s="168"/>
      <c r="T56" s="168"/>
      <c r="U56" s="168"/>
      <c r="V56" s="168"/>
      <c r="W56" s="168"/>
      <c r="X56" s="168"/>
      <c r="Y56" s="168"/>
      <c r="Z56" s="168"/>
      <c r="AA56" s="168"/>
      <c r="AB56" s="181"/>
      <c r="AC56" s="170"/>
      <c r="AD56" s="177"/>
      <c r="AE56" s="177"/>
      <c r="AF56" s="177"/>
      <c r="AG56" s="63"/>
      <c r="AH56" s="63"/>
      <c r="AI56" s="63"/>
      <c r="AJ56" s="63"/>
      <c r="AK56" s="63"/>
      <c r="AL56" s="63"/>
      <c r="AM56" s="63"/>
      <c r="AN56" s="63"/>
      <c r="AO56" s="63"/>
      <c r="AP56" s="63"/>
    </row>
    <row r="57" spans="1:42" s="70" customFormat="1" ht="16.149999999999999" customHeight="1">
      <c r="C57" s="99"/>
      <c r="E57" s="291"/>
      <c r="F57" s="291"/>
      <c r="G57" s="291"/>
      <c r="H57" s="99"/>
      <c r="I57" s="99"/>
      <c r="J57" s="99"/>
      <c r="K57" s="99"/>
      <c r="L57" s="99"/>
      <c r="N57" s="291"/>
      <c r="O57" s="291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173"/>
      <c r="AC57" s="186"/>
      <c r="AD57" s="304"/>
      <c r="AE57" s="304"/>
      <c r="AF57" s="304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</row>
    <row r="59" spans="1:42" ht="13.9" customHeight="1">
      <c r="M59" s="62" t="s">
        <v>1011</v>
      </c>
    </row>
  </sheetData>
  <mergeCells count="146">
    <mergeCell ref="A17:B21"/>
    <mergeCell ref="E20:G20"/>
    <mergeCell ref="A16:C16"/>
    <mergeCell ref="K16:M16"/>
    <mergeCell ref="H17:J17"/>
    <mergeCell ref="H18:J18"/>
    <mergeCell ref="H19:J19"/>
    <mergeCell ref="H16:J16"/>
    <mergeCell ref="H20:J20"/>
    <mergeCell ref="E9:G9"/>
    <mergeCell ref="H7:J7"/>
    <mergeCell ref="K10:M10"/>
    <mergeCell ref="K8:M8"/>
    <mergeCell ref="K9:M9"/>
    <mergeCell ref="E7:G7"/>
    <mergeCell ref="A7:C7"/>
    <mergeCell ref="A10:C10"/>
    <mergeCell ref="A8:C8"/>
    <mergeCell ref="E10:G10"/>
    <mergeCell ref="E8:G8"/>
    <mergeCell ref="H11:J11"/>
    <mergeCell ref="K13:M13"/>
    <mergeCell ref="K12:M12"/>
    <mergeCell ref="K11:M11"/>
    <mergeCell ref="E13:G13"/>
    <mergeCell ref="E16:G16"/>
    <mergeCell ref="A2:C3"/>
    <mergeCell ref="A4:C4"/>
    <mergeCell ref="H14:J14"/>
    <mergeCell ref="H4:J4"/>
    <mergeCell ref="A11:C11"/>
    <mergeCell ref="A12:C12"/>
    <mergeCell ref="H3:J3"/>
    <mergeCell ref="A5:C5"/>
    <mergeCell ref="E15:G15"/>
    <mergeCell ref="A6:C6"/>
    <mergeCell ref="A9:C9"/>
    <mergeCell ref="A14:C14"/>
    <mergeCell ref="A13:C13"/>
    <mergeCell ref="A15:C15"/>
    <mergeCell ref="H15:J15"/>
    <mergeCell ref="H10:J10"/>
    <mergeCell ref="D2:J2"/>
    <mergeCell ref="H9:J9"/>
    <mergeCell ref="N17:N19"/>
    <mergeCell ref="K30:M30"/>
    <mergeCell ref="K18:M18"/>
    <mergeCell ref="E18:G18"/>
    <mergeCell ref="E19:G19"/>
    <mergeCell ref="K20:M20"/>
    <mergeCell ref="N2:N3"/>
    <mergeCell ref="H8:J8"/>
    <mergeCell ref="E3:G3"/>
    <mergeCell ref="E4:G4"/>
    <mergeCell ref="K2:M3"/>
    <mergeCell ref="K4:M4"/>
    <mergeCell ref="K7:M7"/>
    <mergeCell ref="K5:M5"/>
    <mergeCell ref="E17:G17"/>
    <mergeCell ref="K17:M17"/>
    <mergeCell ref="K6:M6"/>
    <mergeCell ref="E5:G5"/>
    <mergeCell ref="H5:J5"/>
    <mergeCell ref="H6:J6"/>
    <mergeCell ref="E6:G6"/>
    <mergeCell ref="E12:G12"/>
    <mergeCell ref="H12:J12"/>
    <mergeCell ref="E11:G11"/>
    <mergeCell ref="H13:J13"/>
    <mergeCell ref="E14:G14"/>
    <mergeCell ref="K14:M14"/>
    <mergeCell ref="H21:J21"/>
    <mergeCell ref="E24:G24"/>
    <mergeCell ref="K19:M19"/>
    <mergeCell ref="H25:J25"/>
    <mergeCell ref="K21:M21"/>
    <mergeCell ref="E27:G27"/>
    <mergeCell ref="K15:M15"/>
    <mergeCell ref="E25:G25"/>
    <mergeCell ref="E21:G21"/>
    <mergeCell ref="K25:M25"/>
    <mergeCell ref="K23:M23"/>
    <mergeCell ref="E23:G23"/>
    <mergeCell ref="H23:J23"/>
    <mergeCell ref="H22:J22"/>
    <mergeCell ref="E22:G22"/>
    <mergeCell ref="H24:J24"/>
    <mergeCell ref="K22:M22"/>
    <mergeCell ref="H27:J27"/>
    <mergeCell ref="A46:C46"/>
    <mergeCell ref="B42:C42"/>
    <mergeCell ref="B38:C38"/>
    <mergeCell ref="A44:C44"/>
    <mergeCell ref="A45:C45"/>
    <mergeCell ref="B39:C39"/>
    <mergeCell ref="A36:A39"/>
    <mergeCell ref="B36:C36"/>
    <mergeCell ref="B43:C43"/>
    <mergeCell ref="K31:M31"/>
    <mergeCell ref="H31:J31"/>
    <mergeCell ref="K27:M27"/>
    <mergeCell ref="K24:M24"/>
    <mergeCell ref="G51:N51"/>
    <mergeCell ref="G53:N53"/>
    <mergeCell ref="H29:J29"/>
    <mergeCell ref="H30:J30"/>
    <mergeCell ref="K29:M29"/>
    <mergeCell ref="G50:N50"/>
    <mergeCell ref="G44:N44"/>
    <mergeCell ref="A33:N33"/>
    <mergeCell ref="A35:C35"/>
    <mergeCell ref="G35:N35"/>
    <mergeCell ref="B37:C37"/>
    <mergeCell ref="A22:B27"/>
    <mergeCell ref="A28:C28"/>
    <mergeCell ref="E28:G28"/>
    <mergeCell ref="H28:J28"/>
    <mergeCell ref="K28:M28"/>
    <mergeCell ref="A29:C29"/>
    <mergeCell ref="A30:C30"/>
    <mergeCell ref="E29:G29"/>
    <mergeCell ref="E30:G30"/>
    <mergeCell ref="A55:C55"/>
    <mergeCell ref="A52:C52"/>
    <mergeCell ref="G52:N52"/>
    <mergeCell ref="A47:C47"/>
    <mergeCell ref="A49:C49"/>
    <mergeCell ref="A48:C48"/>
    <mergeCell ref="E26:G26"/>
    <mergeCell ref="B40:C40"/>
    <mergeCell ref="E31:G31"/>
    <mergeCell ref="A31:C31"/>
    <mergeCell ref="A34:C34"/>
    <mergeCell ref="K26:M26"/>
    <mergeCell ref="H26:J26"/>
    <mergeCell ref="M34:N34"/>
    <mergeCell ref="G48:N48"/>
    <mergeCell ref="A54:C54"/>
    <mergeCell ref="G49:N49"/>
    <mergeCell ref="G55:N55"/>
    <mergeCell ref="A51:C51"/>
    <mergeCell ref="A53:C53"/>
    <mergeCell ref="A40:A43"/>
    <mergeCell ref="B41:C41"/>
    <mergeCell ref="A50:C50"/>
    <mergeCell ref="G54:N54"/>
  </mergeCells>
  <phoneticPr fontId="118" type="noConversion"/>
  <printOptions horizontalCentered="1"/>
  <pageMargins left="0.20000000298023224" right="0.23597222566604614" top="0.49000000953674316" bottom="0.19666667282581329" header="0.19666667282581329" footer="0.19666667282581329"/>
  <pageSetup paperSize="9" scale="98" orientation="portrait" r:id="rId1"/>
  <headerFooter>
    <oddFooter xml:space="preserve">&amp;C&amp;"돋움,Regular"-2-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N53"/>
  <sheetViews>
    <sheetView zoomScale="70" zoomScaleNormal="70" zoomScaleSheetLayoutView="75" workbookViewId="0">
      <selection activeCell="Q34" sqref="Q34"/>
    </sheetView>
  </sheetViews>
  <sheetFormatPr defaultColWidth="8.88671875" defaultRowHeight="13.5"/>
  <cols>
    <col min="1" max="1" width="4.5546875" customWidth="1"/>
    <col min="2" max="2" width="6.33203125" customWidth="1"/>
    <col min="3" max="3" width="10.77734375" customWidth="1"/>
    <col min="4" max="4" width="11.77734375" customWidth="1"/>
    <col min="5" max="5" width="9.33203125" customWidth="1"/>
    <col min="6" max="8" width="4.33203125" customWidth="1"/>
    <col min="9" max="12" width="3.44140625" customWidth="1"/>
    <col min="13" max="13" width="7" customWidth="1"/>
    <col min="14" max="14" width="9.5546875" customWidth="1"/>
    <col min="17" max="17" width="12.6640625" bestFit="1" customWidth="1"/>
  </cols>
  <sheetData>
    <row r="1" spans="1:14" ht="15" customHeight="1">
      <c r="A1" s="948" t="s">
        <v>167</v>
      </c>
      <c r="B1" s="948"/>
      <c r="C1" s="948"/>
      <c r="D1" s="948"/>
      <c r="E1" s="948"/>
      <c r="F1" s="948"/>
      <c r="G1" s="948"/>
      <c r="H1" s="99"/>
      <c r="I1" s="70"/>
      <c r="J1" s="417"/>
      <c r="K1" s="417"/>
      <c r="L1" s="70"/>
      <c r="M1" s="70"/>
      <c r="N1" s="70"/>
    </row>
    <row r="2" spans="1:14" ht="15" customHeight="1">
      <c r="A2" s="926">
        <v>37669563</v>
      </c>
      <c r="B2" s="926"/>
      <c r="C2" s="926"/>
      <c r="D2" s="100">
        <v>152435.78</v>
      </c>
      <c r="E2" s="101" t="s">
        <v>21</v>
      </c>
      <c r="F2" s="70" t="s">
        <v>9</v>
      </c>
      <c r="G2" s="927">
        <v>247.12</v>
      </c>
      <c r="H2" s="927"/>
      <c r="I2" s="928"/>
      <c r="J2" s="928"/>
      <c r="K2" s="928"/>
      <c r="L2" s="928"/>
      <c r="M2" s="928"/>
      <c r="N2" s="928"/>
    </row>
    <row r="3" spans="1:14" ht="15" customHeight="1">
      <c r="A3" s="929">
        <v>3753500</v>
      </c>
      <c r="B3" s="929"/>
      <c r="C3" s="929"/>
      <c r="D3" s="102">
        <v>13934.22</v>
      </c>
      <c r="E3" s="103" t="s">
        <v>20</v>
      </c>
      <c r="F3" s="70" t="s">
        <v>11</v>
      </c>
      <c r="G3" s="927">
        <v>269.38</v>
      </c>
      <c r="H3" s="927"/>
      <c r="I3" s="414"/>
      <c r="J3" s="414"/>
      <c r="K3" s="414"/>
      <c r="L3" s="414"/>
      <c r="M3" s="414"/>
      <c r="N3" s="414"/>
    </row>
    <row r="4" spans="1:14" ht="15" customHeight="1">
      <c r="A4" s="910" t="s">
        <v>1</v>
      </c>
      <c r="B4" s="910"/>
      <c r="C4" s="104" t="s">
        <v>16</v>
      </c>
      <c r="D4" s="418" t="s">
        <v>151</v>
      </c>
      <c r="E4" s="911" t="s">
        <v>153</v>
      </c>
      <c r="F4" s="911"/>
      <c r="G4" s="911"/>
      <c r="H4" s="912" t="s">
        <v>65</v>
      </c>
      <c r="I4" s="913"/>
      <c r="J4" s="913"/>
      <c r="K4" s="913"/>
      <c r="L4" s="914"/>
      <c r="M4" s="911" t="s">
        <v>35</v>
      </c>
      <c r="N4" s="911"/>
    </row>
    <row r="5" spans="1:14" ht="15" customHeight="1">
      <c r="A5" s="907">
        <v>79.319999999999993</v>
      </c>
      <c r="B5" s="907"/>
      <c r="C5" s="105">
        <v>258</v>
      </c>
      <c r="D5" s="915">
        <f>G2</f>
        <v>247.12</v>
      </c>
      <c r="E5" s="893">
        <f>ROUND(A5*$G$2,-1)</f>
        <v>19600</v>
      </c>
      <c r="F5" s="893"/>
      <c r="G5" s="893"/>
      <c r="H5" s="902">
        <f t="shared" ref="H5:H11" si="0">ROUND(E5*C5,0)</f>
        <v>5056800</v>
      </c>
      <c r="I5" s="903"/>
      <c r="J5" s="903"/>
      <c r="K5" s="903"/>
      <c r="L5" s="904"/>
      <c r="M5" s="106"/>
      <c r="N5" s="107"/>
    </row>
    <row r="6" spans="1:14" ht="15" customHeight="1">
      <c r="A6" s="907">
        <v>92.54</v>
      </c>
      <c r="B6" s="907"/>
      <c r="C6" s="105">
        <v>196</v>
      </c>
      <c r="D6" s="916"/>
      <c r="E6" s="893">
        <f>ROUND(A6*$G$2,-1)</f>
        <v>22870</v>
      </c>
      <c r="F6" s="893"/>
      <c r="G6" s="893"/>
      <c r="H6" s="902">
        <f t="shared" si="0"/>
        <v>4482520</v>
      </c>
      <c r="I6" s="903"/>
      <c r="J6" s="903"/>
      <c r="K6" s="903"/>
      <c r="L6" s="904"/>
      <c r="M6" s="106"/>
      <c r="N6" s="107"/>
    </row>
    <row r="7" spans="1:14" ht="15" customHeight="1">
      <c r="A7" s="907">
        <v>109.07</v>
      </c>
      <c r="B7" s="907"/>
      <c r="C7" s="105">
        <v>815</v>
      </c>
      <c r="D7" s="916"/>
      <c r="E7" s="893">
        <f>ROUND(A7*$G$2,-1)</f>
        <v>26950</v>
      </c>
      <c r="F7" s="893"/>
      <c r="G7" s="893"/>
      <c r="H7" s="902">
        <f t="shared" si="0"/>
        <v>21964250</v>
      </c>
      <c r="I7" s="903"/>
      <c r="J7" s="903"/>
      <c r="K7" s="903"/>
      <c r="L7" s="904"/>
      <c r="M7" s="108"/>
      <c r="N7" s="107"/>
    </row>
    <row r="8" spans="1:14" ht="15" customHeight="1">
      <c r="A8" s="907">
        <v>128.9</v>
      </c>
      <c r="B8" s="907"/>
      <c r="C8" s="105">
        <v>68</v>
      </c>
      <c r="D8" s="916"/>
      <c r="E8" s="893">
        <f>ROUND(A8*$G$2,-1)</f>
        <v>31850</v>
      </c>
      <c r="F8" s="893"/>
      <c r="G8" s="893"/>
      <c r="H8" s="902">
        <f t="shared" si="0"/>
        <v>2165800</v>
      </c>
      <c r="I8" s="903"/>
      <c r="J8" s="903"/>
      <c r="K8" s="903"/>
      <c r="L8" s="904"/>
      <c r="M8" s="108"/>
      <c r="N8" s="107"/>
    </row>
    <row r="9" spans="1:14" ht="15" customHeight="1" thickBot="1">
      <c r="A9" s="919">
        <v>158.63999999999999</v>
      </c>
      <c r="B9" s="919"/>
      <c r="C9" s="109">
        <v>102</v>
      </c>
      <c r="D9" s="917"/>
      <c r="E9" s="949">
        <f>ROUND(A9*$G$2,-1)</f>
        <v>39200</v>
      </c>
      <c r="F9" s="949"/>
      <c r="G9" s="949"/>
      <c r="H9" s="921">
        <f t="shared" si="0"/>
        <v>3998400</v>
      </c>
      <c r="I9" s="922"/>
      <c r="J9" s="922"/>
      <c r="K9" s="922"/>
      <c r="L9" s="923"/>
      <c r="M9" s="110"/>
      <c r="N9" s="111"/>
    </row>
    <row r="10" spans="1:14" ht="15" customHeight="1">
      <c r="A10" s="898">
        <v>188.39</v>
      </c>
      <c r="B10" s="898"/>
      <c r="C10" s="112">
        <v>34</v>
      </c>
      <c r="D10" s="916">
        <f>G3</f>
        <v>269.38</v>
      </c>
      <c r="E10" s="950">
        <f>ROUND(A10*$G$3,-1)</f>
        <v>50750</v>
      </c>
      <c r="F10" s="950"/>
      <c r="G10" s="950"/>
      <c r="H10" s="939">
        <f t="shared" si="0"/>
        <v>1725500</v>
      </c>
      <c r="I10" s="940"/>
      <c r="J10" s="940"/>
      <c r="K10" s="940"/>
      <c r="L10" s="941"/>
      <c r="M10" s="113"/>
      <c r="N10" s="114"/>
    </row>
    <row r="11" spans="1:14" ht="15" customHeight="1">
      <c r="A11" s="907">
        <v>221.44</v>
      </c>
      <c r="B11" s="907"/>
      <c r="C11" s="105">
        <v>34</v>
      </c>
      <c r="D11" s="899"/>
      <c r="E11" s="950">
        <f>ROUND(A11*$G$3,-1)</f>
        <v>59650</v>
      </c>
      <c r="F11" s="950"/>
      <c r="G11" s="950"/>
      <c r="H11" s="902">
        <f t="shared" si="0"/>
        <v>2028100</v>
      </c>
      <c r="I11" s="903"/>
      <c r="J11" s="903"/>
      <c r="K11" s="903"/>
      <c r="L11" s="904"/>
      <c r="M11" s="113"/>
      <c r="N11" s="114"/>
    </row>
    <row r="12" spans="1:14" ht="15" customHeight="1">
      <c r="A12" s="814" t="s">
        <v>17</v>
      </c>
      <c r="B12" s="814"/>
      <c r="C12" s="413">
        <f>SUM(C5:C11)</f>
        <v>1507</v>
      </c>
      <c r="D12" s="416"/>
      <c r="E12" s="893"/>
      <c r="F12" s="893"/>
      <c r="G12" s="893"/>
      <c r="H12" s="894">
        <f>SUM(H5:H11)</f>
        <v>41421370</v>
      </c>
      <c r="I12" s="895"/>
      <c r="J12" s="895"/>
      <c r="K12" s="895"/>
      <c r="L12" s="896"/>
      <c r="M12" s="115" t="s">
        <v>183</v>
      </c>
      <c r="N12" s="116">
        <f>H12-A2-A3</f>
        <v>-1693</v>
      </c>
    </row>
    <row r="13" spans="1:14" ht="15" customHeight="1">
      <c r="A13" s="946" t="s">
        <v>144</v>
      </c>
      <c r="B13" s="946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</row>
    <row r="14" spans="1:14" ht="12" customHeight="1">
      <c r="A14" s="419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</row>
    <row r="15" spans="1:14" ht="15" customHeight="1">
      <c r="A15" s="754" t="s">
        <v>72</v>
      </c>
      <c r="B15" s="117"/>
      <c r="C15" s="117"/>
      <c r="D15" s="89" t="s">
        <v>116</v>
      </c>
      <c r="E15" s="89"/>
      <c r="F15" s="947" t="s">
        <v>117</v>
      </c>
      <c r="G15" s="947"/>
      <c r="H15" s="947"/>
      <c r="I15" s="947"/>
      <c r="J15" s="947"/>
      <c r="K15" s="947"/>
      <c r="L15" s="947"/>
      <c r="M15" s="931">
        <v>33225730</v>
      </c>
      <c r="N15" s="931"/>
    </row>
    <row r="16" spans="1:14" ht="15" customHeight="1">
      <c r="A16" s="68" t="s">
        <v>170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13.5" customHeight="1" thickBot="1">
      <c r="A17" s="844" t="s">
        <v>71</v>
      </c>
      <c r="B17" s="844"/>
      <c r="C17" s="844"/>
      <c r="D17" s="844" t="s">
        <v>48</v>
      </c>
      <c r="E17" s="844"/>
      <c r="F17" s="844"/>
      <c r="G17" s="844" t="s">
        <v>114</v>
      </c>
      <c r="H17" s="844"/>
      <c r="I17" s="844"/>
      <c r="J17" s="844"/>
      <c r="K17" s="844"/>
      <c r="L17" s="844"/>
      <c r="M17" s="844"/>
      <c r="N17" s="844"/>
    </row>
    <row r="18" spans="1:14" ht="13.5" customHeight="1" thickTop="1">
      <c r="A18" s="936" t="s">
        <v>173</v>
      </c>
      <c r="B18" s="937"/>
      <c r="C18" s="938"/>
      <c r="D18" s="942">
        <v>33225730</v>
      </c>
      <c r="E18" s="942"/>
      <c r="F18" s="942"/>
      <c r="G18" s="943" t="s">
        <v>1023</v>
      </c>
      <c r="H18" s="944"/>
      <c r="I18" s="944"/>
      <c r="J18" s="944"/>
      <c r="K18" s="944"/>
      <c r="L18" s="944"/>
      <c r="M18" s="944"/>
      <c r="N18" s="945"/>
    </row>
    <row r="19" spans="1:14" ht="11.25" customHeight="1">
      <c r="A19" s="651"/>
      <c r="B19" s="651"/>
      <c r="C19" s="651"/>
      <c r="D19" s="291"/>
      <c r="E19" s="291"/>
      <c r="F19" s="291"/>
      <c r="G19" s="652"/>
      <c r="H19" s="652"/>
      <c r="I19" s="652"/>
      <c r="J19" s="652"/>
      <c r="K19" s="652"/>
      <c r="L19" s="652"/>
      <c r="M19" s="652"/>
      <c r="N19" s="652"/>
    </row>
    <row r="20" spans="1:14" ht="15" customHeight="1">
      <c r="A20" s="68" t="s">
        <v>171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5" customHeight="1">
      <c r="A21" s="926">
        <v>30166981</v>
      </c>
      <c r="B21" s="926"/>
      <c r="C21" s="926"/>
      <c r="D21" s="100">
        <v>152435.78</v>
      </c>
      <c r="E21" s="101" t="s">
        <v>21</v>
      </c>
      <c r="F21" s="70" t="s">
        <v>9</v>
      </c>
      <c r="G21" s="927">
        <v>197.9</v>
      </c>
      <c r="H21" s="927"/>
      <c r="I21" s="928"/>
      <c r="J21" s="928"/>
      <c r="K21" s="928"/>
      <c r="L21" s="928"/>
      <c r="M21" s="928"/>
      <c r="N21" s="928"/>
    </row>
    <row r="22" spans="1:14" ht="15" customHeight="1">
      <c r="A22" s="929">
        <v>3058749</v>
      </c>
      <c r="B22" s="929"/>
      <c r="C22" s="929"/>
      <c r="D22" s="102">
        <v>13934.22</v>
      </c>
      <c r="E22" s="103" t="s">
        <v>20</v>
      </c>
      <c r="F22" s="70" t="s">
        <v>11</v>
      </c>
      <c r="G22" s="930">
        <v>219.52</v>
      </c>
      <c r="H22" s="930"/>
      <c r="I22" s="414"/>
      <c r="J22" s="414"/>
      <c r="K22" s="414"/>
      <c r="L22" s="414"/>
      <c r="M22" s="414"/>
      <c r="N22" s="414"/>
    </row>
    <row r="23" spans="1:14" ht="15" customHeight="1">
      <c r="A23" s="910" t="s">
        <v>1</v>
      </c>
      <c r="B23" s="910"/>
      <c r="C23" s="104" t="s">
        <v>16</v>
      </c>
      <c r="D23" s="418" t="s">
        <v>151</v>
      </c>
      <c r="E23" s="911" t="s">
        <v>153</v>
      </c>
      <c r="F23" s="911"/>
      <c r="G23" s="911"/>
      <c r="H23" s="912" t="s">
        <v>65</v>
      </c>
      <c r="I23" s="913"/>
      <c r="J23" s="913"/>
      <c r="K23" s="913"/>
      <c r="L23" s="914"/>
      <c r="M23" s="911" t="s">
        <v>35</v>
      </c>
      <c r="N23" s="911"/>
    </row>
    <row r="24" spans="1:14" ht="15" customHeight="1">
      <c r="A24" s="907">
        <v>79.319999999999993</v>
      </c>
      <c r="B24" s="907"/>
      <c r="C24" s="105">
        <v>258</v>
      </c>
      <c r="D24" s="915">
        <v>197.9</v>
      </c>
      <c r="E24" s="893">
        <f>ROUND(A24*$G$21,-1)</f>
        <v>15700</v>
      </c>
      <c r="F24" s="893"/>
      <c r="G24" s="893"/>
      <c r="H24" s="902">
        <f t="shared" ref="H24:H30" si="1">E24*C24</f>
        <v>4050600</v>
      </c>
      <c r="I24" s="903"/>
      <c r="J24" s="903"/>
      <c r="K24" s="903"/>
      <c r="L24" s="904"/>
      <c r="M24" s="918"/>
      <c r="N24" s="918"/>
    </row>
    <row r="25" spans="1:14" ht="15" customHeight="1">
      <c r="A25" s="907">
        <v>92.54</v>
      </c>
      <c r="B25" s="907"/>
      <c r="C25" s="105">
        <v>196</v>
      </c>
      <c r="D25" s="916"/>
      <c r="E25" s="893">
        <f>ROUND(A25*$G$21,-1)</f>
        <v>18310</v>
      </c>
      <c r="F25" s="893"/>
      <c r="G25" s="893"/>
      <c r="H25" s="902">
        <f t="shared" si="1"/>
        <v>3588760</v>
      </c>
      <c r="I25" s="903"/>
      <c r="J25" s="903"/>
      <c r="K25" s="903"/>
      <c r="L25" s="904"/>
      <c r="M25" s="892"/>
      <c r="N25" s="892"/>
    </row>
    <row r="26" spans="1:14" ht="15" customHeight="1">
      <c r="A26" s="907">
        <v>109.07</v>
      </c>
      <c r="B26" s="907"/>
      <c r="C26" s="105">
        <v>815</v>
      </c>
      <c r="D26" s="916"/>
      <c r="E26" s="893">
        <f>ROUND(A26*$G$21,-1)</f>
        <v>21580</v>
      </c>
      <c r="F26" s="893"/>
      <c r="G26" s="893"/>
      <c r="H26" s="902">
        <f t="shared" si="1"/>
        <v>17587700</v>
      </c>
      <c r="I26" s="903"/>
      <c r="J26" s="903"/>
      <c r="K26" s="903"/>
      <c r="L26" s="904"/>
      <c r="M26" s="892"/>
      <c r="N26" s="892"/>
    </row>
    <row r="27" spans="1:14" ht="15" customHeight="1">
      <c r="A27" s="907">
        <v>128.9</v>
      </c>
      <c r="B27" s="907"/>
      <c r="C27" s="105">
        <v>68</v>
      </c>
      <c r="D27" s="916"/>
      <c r="E27" s="893">
        <f>ROUND(A27*$G$21,-1)</f>
        <v>25510</v>
      </c>
      <c r="F27" s="893"/>
      <c r="G27" s="893"/>
      <c r="H27" s="902">
        <f t="shared" si="1"/>
        <v>1734680</v>
      </c>
      <c r="I27" s="903"/>
      <c r="J27" s="903"/>
      <c r="K27" s="903"/>
      <c r="L27" s="904"/>
      <c r="M27" s="892"/>
      <c r="N27" s="892"/>
    </row>
    <row r="28" spans="1:14" ht="15" customHeight="1" thickBot="1">
      <c r="A28" s="919">
        <v>158.63999999999999</v>
      </c>
      <c r="B28" s="919"/>
      <c r="C28" s="109">
        <v>102</v>
      </c>
      <c r="D28" s="917"/>
      <c r="E28" s="920">
        <f>ROUND(A28*$G$21,-1)</f>
        <v>31390</v>
      </c>
      <c r="F28" s="920"/>
      <c r="G28" s="920"/>
      <c r="H28" s="921">
        <f t="shared" si="1"/>
        <v>3201780</v>
      </c>
      <c r="I28" s="922"/>
      <c r="J28" s="922"/>
      <c r="K28" s="922"/>
      <c r="L28" s="923"/>
      <c r="M28" s="924"/>
      <c r="N28" s="924"/>
    </row>
    <row r="29" spans="1:14" ht="15" customHeight="1">
      <c r="A29" s="898">
        <v>188.39</v>
      </c>
      <c r="B29" s="898"/>
      <c r="C29" s="112">
        <v>34</v>
      </c>
      <c r="D29" s="899">
        <v>219.52</v>
      </c>
      <c r="E29" s="901">
        <f>ROUND(A29*$G$22,-1)</f>
        <v>41360</v>
      </c>
      <c r="F29" s="901"/>
      <c r="G29" s="901"/>
      <c r="H29" s="939">
        <f t="shared" si="1"/>
        <v>1406240</v>
      </c>
      <c r="I29" s="940"/>
      <c r="J29" s="940"/>
      <c r="K29" s="940"/>
      <c r="L29" s="941"/>
      <c r="M29" s="905"/>
      <c r="N29" s="906"/>
    </row>
    <row r="30" spans="1:14" ht="15" customHeight="1">
      <c r="A30" s="907">
        <v>221.44</v>
      </c>
      <c r="B30" s="907"/>
      <c r="C30" s="105">
        <v>34</v>
      </c>
      <c r="D30" s="900"/>
      <c r="E30" s="920">
        <f>ROUND(A30*$G$22,-1)</f>
        <v>48610</v>
      </c>
      <c r="F30" s="920"/>
      <c r="G30" s="920"/>
      <c r="H30" s="902">
        <f t="shared" si="1"/>
        <v>1652740</v>
      </c>
      <c r="I30" s="903"/>
      <c r="J30" s="903"/>
      <c r="K30" s="903"/>
      <c r="L30" s="904"/>
      <c r="M30" s="908"/>
      <c r="N30" s="909"/>
    </row>
    <row r="31" spans="1:14" ht="15" customHeight="1">
      <c r="A31" s="814" t="s">
        <v>17</v>
      </c>
      <c r="B31" s="814"/>
      <c r="C31" s="413">
        <f>SUM(C24:C30)</f>
        <v>1507</v>
      </c>
      <c r="D31" s="416"/>
      <c r="E31" s="893"/>
      <c r="F31" s="893"/>
      <c r="G31" s="893"/>
      <c r="H31" s="894">
        <f>SUM(H24:H30)</f>
        <v>33222500</v>
      </c>
      <c r="I31" s="895"/>
      <c r="J31" s="895"/>
      <c r="K31" s="895"/>
      <c r="L31" s="896"/>
      <c r="M31" s="412" t="s">
        <v>183</v>
      </c>
      <c r="N31" s="410">
        <f>H31-A21-A22</f>
        <v>-3230</v>
      </c>
    </row>
    <row r="32" spans="1:14" ht="15" customHeight="1">
      <c r="A32" s="897" t="s">
        <v>143</v>
      </c>
      <c r="B32" s="897"/>
      <c r="C32" s="897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</row>
    <row r="33" spans="1:14" ht="9" customHeight="1">
      <c r="A33" s="419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</row>
    <row r="34" spans="1:14" ht="15" customHeight="1">
      <c r="A34" s="691" t="s">
        <v>189</v>
      </c>
      <c r="B34" s="415"/>
      <c r="C34" s="415"/>
      <c r="D34" s="89" t="s">
        <v>116</v>
      </c>
      <c r="E34" s="89"/>
      <c r="F34" s="89"/>
      <c r="G34" s="89"/>
      <c r="H34" s="89"/>
      <c r="I34" s="89"/>
      <c r="J34" s="89"/>
      <c r="K34" s="89"/>
      <c r="L34" s="409"/>
      <c r="M34" s="931">
        <v>39698118</v>
      </c>
      <c r="N34" s="931"/>
    </row>
    <row r="35" spans="1:14" ht="15" customHeight="1">
      <c r="A35" s="68" t="s">
        <v>170</v>
      </c>
      <c r="B35" s="415"/>
      <c r="C35" s="415"/>
      <c r="D35" s="63"/>
      <c r="E35" s="63"/>
      <c r="F35" s="63"/>
      <c r="G35" s="63"/>
      <c r="H35" s="63"/>
      <c r="I35" s="63"/>
      <c r="J35" s="63"/>
      <c r="K35" s="63"/>
      <c r="L35" s="411"/>
      <c r="M35" s="411"/>
      <c r="N35" s="411"/>
    </row>
    <row r="36" spans="1:14" ht="15" customHeight="1" thickBot="1">
      <c r="A36" s="844" t="s">
        <v>71</v>
      </c>
      <c r="B36" s="844"/>
      <c r="C36" s="844"/>
      <c r="D36" s="844" t="s">
        <v>48</v>
      </c>
      <c r="E36" s="844"/>
      <c r="F36" s="844"/>
      <c r="G36" s="844" t="s">
        <v>114</v>
      </c>
      <c r="H36" s="844"/>
      <c r="I36" s="844"/>
      <c r="J36" s="844"/>
      <c r="K36" s="844"/>
      <c r="L36" s="844"/>
      <c r="M36" s="844"/>
      <c r="N36" s="844"/>
    </row>
    <row r="37" spans="1:14" ht="15" customHeight="1" thickTop="1">
      <c r="A37" s="936" t="s">
        <v>169</v>
      </c>
      <c r="B37" s="937"/>
      <c r="C37" s="938"/>
      <c r="D37" s="932">
        <v>39698118</v>
      </c>
      <c r="E37" s="932"/>
      <c r="F37" s="932"/>
      <c r="G37" s="933" t="s">
        <v>1024</v>
      </c>
      <c r="H37" s="934"/>
      <c r="I37" s="934"/>
      <c r="J37" s="934"/>
      <c r="K37" s="934"/>
      <c r="L37" s="934"/>
      <c r="M37" s="934"/>
      <c r="N37" s="935"/>
    </row>
    <row r="38" spans="1:14" ht="15" customHeight="1">
      <c r="A38" s="702"/>
      <c r="B38" s="702"/>
      <c r="C38" s="702"/>
      <c r="D38" s="291"/>
      <c r="E38" s="291"/>
      <c r="F38" s="291"/>
      <c r="G38" s="700"/>
      <c r="H38" s="700"/>
      <c r="I38" s="700"/>
      <c r="J38" s="700"/>
      <c r="K38" s="700"/>
      <c r="L38" s="700"/>
      <c r="M38" s="700"/>
      <c r="N38" s="700"/>
    </row>
    <row r="39" spans="1:14" ht="15" customHeight="1">
      <c r="A39" s="925" t="s">
        <v>171</v>
      </c>
      <c r="B39" s="925"/>
      <c r="C39" s="925"/>
      <c r="D39" s="925"/>
      <c r="E39" s="925"/>
      <c r="F39" s="925"/>
      <c r="G39" s="925"/>
      <c r="H39" s="925"/>
      <c r="I39" s="925"/>
      <c r="J39" s="925"/>
      <c r="K39" s="925"/>
      <c r="L39" s="925"/>
      <c r="M39" s="925"/>
      <c r="N39" s="925"/>
    </row>
    <row r="40" spans="1:14" ht="15" customHeight="1">
      <c r="A40" s="926">
        <v>36071130</v>
      </c>
      <c r="B40" s="926"/>
      <c r="C40" s="926"/>
      <c r="D40" s="100">
        <v>152435.78</v>
      </c>
      <c r="E40" s="101" t="s">
        <v>21</v>
      </c>
      <c r="F40" s="70" t="s">
        <v>9</v>
      </c>
      <c r="G40" s="927">
        <v>236.63</v>
      </c>
      <c r="H40" s="927"/>
      <c r="I40" s="928"/>
      <c r="J40" s="928"/>
      <c r="K40" s="928"/>
      <c r="L40" s="928"/>
      <c r="M40" s="928"/>
      <c r="N40" s="928"/>
    </row>
    <row r="41" spans="1:14" ht="15" customHeight="1">
      <c r="A41" s="929">
        <v>3626988</v>
      </c>
      <c r="B41" s="929"/>
      <c r="C41" s="929"/>
      <c r="D41" s="102">
        <v>13934.22</v>
      </c>
      <c r="E41" s="103" t="s">
        <v>20</v>
      </c>
      <c r="F41" s="70" t="s">
        <v>11</v>
      </c>
      <c r="G41" s="930">
        <v>260.3</v>
      </c>
      <c r="H41" s="930"/>
      <c r="I41" s="414"/>
      <c r="J41" s="414"/>
      <c r="K41" s="414"/>
      <c r="L41" s="414"/>
      <c r="M41" s="414"/>
      <c r="N41" s="414"/>
    </row>
    <row r="42" spans="1:14" ht="15" customHeight="1">
      <c r="A42" s="910" t="s">
        <v>1</v>
      </c>
      <c r="B42" s="910"/>
      <c r="C42" s="104" t="s">
        <v>16</v>
      </c>
      <c r="D42" s="418" t="s">
        <v>151</v>
      </c>
      <c r="E42" s="911" t="s">
        <v>153</v>
      </c>
      <c r="F42" s="911"/>
      <c r="G42" s="911"/>
      <c r="H42" s="912" t="s">
        <v>65</v>
      </c>
      <c r="I42" s="913"/>
      <c r="J42" s="913"/>
      <c r="K42" s="913"/>
      <c r="L42" s="914"/>
      <c r="M42" s="911" t="s">
        <v>114</v>
      </c>
      <c r="N42" s="911"/>
    </row>
    <row r="43" spans="1:14" ht="15" customHeight="1">
      <c r="A43" s="907">
        <v>79.319999999999993</v>
      </c>
      <c r="B43" s="907"/>
      <c r="C43" s="105">
        <v>258</v>
      </c>
      <c r="D43" s="915">
        <f>G40</f>
        <v>236.63</v>
      </c>
      <c r="E43" s="893">
        <f>ROUND(A43*$G$40,-1)</f>
        <v>18770</v>
      </c>
      <c r="F43" s="893"/>
      <c r="G43" s="893"/>
      <c r="H43" s="902">
        <f t="shared" ref="H43:H48" si="2">ROUND(E43*C43,0)</f>
        <v>4842660</v>
      </c>
      <c r="I43" s="903"/>
      <c r="J43" s="903"/>
      <c r="K43" s="903"/>
      <c r="L43" s="904"/>
      <c r="M43" s="918"/>
      <c r="N43" s="918"/>
    </row>
    <row r="44" spans="1:14" ht="15" customHeight="1">
      <c r="A44" s="907">
        <v>92.54</v>
      </c>
      <c r="B44" s="907"/>
      <c r="C44" s="105">
        <v>196</v>
      </c>
      <c r="D44" s="916"/>
      <c r="E44" s="893">
        <f>ROUND(A44*$G$40,-1)</f>
        <v>21900</v>
      </c>
      <c r="F44" s="893"/>
      <c r="G44" s="893"/>
      <c r="H44" s="902">
        <f t="shared" si="2"/>
        <v>4292400</v>
      </c>
      <c r="I44" s="903"/>
      <c r="J44" s="903"/>
      <c r="K44" s="903"/>
      <c r="L44" s="904"/>
      <c r="M44" s="892"/>
      <c r="N44" s="892"/>
    </row>
    <row r="45" spans="1:14" ht="15" customHeight="1">
      <c r="A45" s="907">
        <v>109.07</v>
      </c>
      <c r="B45" s="907"/>
      <c r="C45" s="105">
        <v>815</v>
      </c>
      <c r="D45" s="916"/>
      <c r="E45" s="893">
        <f>ROUND(A45*$G$40,-1)</f>
        <v>25810</v>
      </c>
      <c r="F45" s="893"/>
      <c r="G45" s="893"/>
      <c r="H45" s="902">
        <f t="shared" si="2"/>
        <v>21035150</v>
      </c>
      <c r="I45" s="903"/>
      <c r="J45" s="903"/>
      <c r="K45" s="903"/>
      <c r="L45" s="904"/>
      <c r="M45" s="892"/>
      <c r="N45" s="892"/>
    </row>
    <row r="46" spans="1:14" ht="15" customHeight="1">
      <c r="A46" s="907">
        <v>128.9</v>
      </c>
      <c r="B46" s="907"/>
      <c r="C46" s="105">
        <v>68</v>
      </c>
      <c r="D46" s="916"/>
      <c r="E46" s="893">
        <f>ROUND(A46*$G$40,-1)</f>
        <v>30500</v>
      </c>
      <c r="F46" s="893"/>
      <c r="G46" s="893"/>
      <c r="H46" s="902">
        <f t="shared" si="2"/>
        <v>2074000</v>
      </c>
      <c r="I46" s="903"/>
      <c r="J46" s="903"/>
      <c r="K46" s="903"/>
      <c r="L46" s="904"/>
      <c r="M46" s="892"/>
      <c r="N46" s="892"/>
    </row>
    <row r="47" spans="1:14" ht="15" customHeight="1" thickBot="1">
      <c r="A47" s="919">
        <v>158.63999999999999</v>
      </c>
      <c r="B47" s="919"/>
      <c r="C47" s="109">
        <v>102</v>
      </c>
      <c r="D47" s="917"/>
      <c r="E47" s="920">
        <f>ROUND(A47*$G$40,-1)</f>
        <v>37540</v>
      </c>
      <c r="F47" s="920"/>
      <c r="G47" s="920"/>
      <c r="H47" s="921">
        <f t="shared" si="2"/>
        <v>3829080</v>
      </c>
      <c r="I47" s="922"/>
      <c r="J47" s="922"/>
      <c r="K47" s="922"/>
      <c r="L47" s="923"/>
      <c r="M47" s="924"/>
      <c r="N47" s="924"/>
    </row>
    <row r="48" spans="1:14" ht="15" customHeight="1">
      <c r="A48" s="898">
        <v>188.39</v>
      </c>
      <c r="B48" s="898"/>
      <c r="C48" s="112">
        <v>34</v>
      </c>
      <c r="D48" s="899">
        <f>G41</f>
        <v>260.3</v>
      </c>
      <c r="E48" s="901">
        <f>ROUND(A48*$G$41,-1)</f>
        <v>49040</v>
      </c>
      <c r="F48" s="901"/>
      <c r="G48" s="901"/>
      <c r="H48" s="902">
        <f t="shared" si="2"/>
        <v>1667360</v>
      </c>
      <c r="I48" s="903"/>
      <c r="J48" s="903"/>
      <c r="K48" s="903"/>
      <c r="L48" s="904"/>
      <c r="M48" s="905"/>
      <c r="N48" s="906"/>
    </row>
    <row r="49" spans="1:14" ht="15" customHeight="1">
      <c r="A49" s="907">
        <v>221.44</v>
      </c>
      <c r="B49" s="907"/>
      <c r="C49" s="105">
        <v>34</v>
      </c>
      <c r="D49" s="900"/>
      <c r="E49" s="893">
        <f>ROUND(A49*$G$41,-1)</f>
        <v>57640</v>
      </c>
      <c r="F49" s="893"/>
      <c r="G49" s="893"/>
      <c r="H49" s="902">
        <f>ROUND(E49*C49,0)</f>
        <v>1959760</v>
      </c>
      <c r="I49" s="903"/>
      <c r="J49" s="903"/>
      <c r="K49" s="903"/>
      <c r="L49" s="904"/>
      <c r="M49" s="908"/>
      <c r="N49" s="909"/>
    </row>
    <row r="50" spans="1:14" ht="15" customHeight="1">
      <c r="A50" s="814" t="s">
        <v>17</v>
      </c>
      <c r="B50" s="814"/>
      <c r="C50" s="413">
        <f>SUM(C43:C49)</f>
        <v>1507</v>
      </c>
      <c r="D50" s="416"/>
      <c r="E50" s="893"/>
      <c r="F50" s="893"/>
      <c r="G50" s="893"/>
      <c r="H50" s="894">
        <f>SUM(H43:H49)</f>
        <v>39700410</v>
      </c>
      <c r="I50" s="895"/>
      <c r="J50" s="895"/>
      <c r="K50" s="895"/>
      <c r="L50" s="896"/>
      <c r="M50" s="412" t="s">
        <v>183</v>
      </c>
      <c r="N50" s="410">
        <f>H50-A40-A41</f>
        <v>2292</v>
      </c>
    </row>
    <row r="51" spans="1:14" ht="15" customHeight="1">
      <c r="A51" s="897" t="s">
        <v>145</v>
      </c>
      <c r="B51" s="897"/>
      <c r="C51" s="897"/>
      <c r="D51" s="897"/>
      <c r="E51" s="897"/>
      <c r="F51" s="897"/>
      <c r="G51" s="897"/>
      <c r="H51" s="897"/>
      <c r="I51" s="897"/>
      <c r="J51" s="897"/>
      <c r="K51" s="897"/>
      <c r="L51" s="897"/>
      <c r="M51" s="897"/>
      <c r="N51" s="897"/>
    </row>
    <row r="52" spans="1:14">
      <c r="A52" s="419"/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</row>
    <row r="53" spans="1:14">
      <c r="A53" s="419"/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</row>
  </sheetData>
  <mergeCells count="139">
    <mergeCell ref="E9:G9"/>
    <mergeCell ref="H9:L9"/>
    <mergeCell ref="A10:B10"/>
    <mergeCell ref="D10:D11"/>
    <mergeCell ref="E10:G10"/>
    <mergeCell ref="H10:L10"/>
    <mergeCell ref="A11:B11"/>
    <mergeCell ref="E11:G11"/>
    <mergeCell ref="H11:L11"/>
    <mergeCell ref="A1:G1"/>
    <mergeCell ref="A2:C2"/>
    <mergeCell ref="G2:H2"/>
    <mergeCell ref="I2:N2"/>
    <mergeCell ref="A3:C3"/>
    <mergeCell ref="G3:H3"/>
    <mergeCell ref="H6:L6"/>
    <mergeCell ref="A7:B7"/>
    <mergeCell ref="E7:G7"/>
    <mergeCell ref="H7:L7"/>
    <mergeCell ref="A4:B4"/>
    <mergeCell ref="E4:G4"/>
    <mergeCell ref="H4:L4"/>
    <mergeCell ref="M4:N4"/>
    <mergeCell ref="A5:B5"/>
    <mergeCell ref="D5:D9"/>
    <mergeCell ref="E5:G5"/>
    <mergeCell ref="H5:L5"/>
    <mergeCell ref="A6:B6"/>
    <mergeCell ref="E6:G6"/>
    <mergeCell ref="A8:B8"/>
    <mergeCell ref="E8:G8"/>
    <mergeCell ref="H8:L8"/>
    <mergeCell ref="A9:B9"/>
    <mergeCell ref="D18:F18"/>
    <mergeCell ref="G18:N18"/>
    <mergeCell ref="A12:B12"/>
    <mergeCell ref="E12:G12"/>
    <mergeCell ref="H12:L12"/>
    <mergeCell ref="A13:N13"/>
    <mergeCell ref="F15:L15"/>
    <mergeCell ref="M15:N15"/>
    <mergeCell ref="A21:C21"/>
    <mergeCell ref="G21:H21"/>
    <mergeCell ref="I21:N21"/>
    <mergeCell ref="A17:C17"/>
    <mergeCell ref="D17:F17"/>
    <mergeCell ref="G17:N17"/>
    <mergeCell ref="A18:C18"/>
    <mergeCell ref="A22:C22"/>
    <mergeCell ref="G22:H22"/>
    <mergeCell ref="A23:B23"/>
    <mergeCell ref="E23:G23"/>
    <mergeCell ref="H23:L23"/>
    <mergeCell ref="M23:N23"/>
    <mergeCell ref="E26:G26"/>
    <mergeCell ref="H26:L26"/>
    <mergeCell ref="M26:N26"/>
    <mergeCell ref="A27:B27"/>
    <mergeCell ref="E27:G27"/>
    <mergeCell ref="H27:L27"/>
    <mergeCell ref="M27:N27"/>
    <mergeCell ref="A24:B24"/>
    <mergeCell ref="D24:D28"/>
    <mergeCell ref="E24:G24"/>
    <mergeCell ref="H24:L24"/>
    <mergeCell ref="M24:N24"/>
    <mergeCell ref="A25:B25"/>
    <mergeCell ref="E25:G25"/>
    <mergeCell ref="H25:L25"/>
    <mergeCell ref="M25:N25"/>
    <mergeCell ref="A26:B26"/>
    <mergeCell ref="E30:G30"/>
    <mergeCell ref="H30:L30"/>
    <mergeCell ref="M30:N30"/>
    <mergeCell ref="A31:B31"/>
    <mergeCell ref="E31:G31"/>
    <mergeCell ref="H31:L31"/>
    <mergeCell ref="A28:B28"/>
    <mergeCell ref="E28:G28"/>
    <mergeCell ref="H28:L28"/>
    <mergeCell ref="M28:N28"/>
    <mergeCell ref="A29:B29"/>
    <mergeCell ref="D29:D30"/>
    <mergeCell ref="E29:G29"/>
    <mergeCell ref="H29:L29"/>
    <mergeCell ref="M29:N29"/>
    <mergeCell ref="A30:B30"/>
    <mergeCell ref="A39:N39"/>
    <mergeCell ref="A40:C40"/>
    <mergeCell ref="G40:H40"/>
    <mergeCell ref="I40:N40"/>
    <mergeCell ref="A41:C41"/>
    <mergeCell ref="G41:H41"/>
    <mergeCell ref="A32:N32"/>
    <mergeCell ref="M34:N34"/>
    <mergeCell ref="A36:C36"/>
    <mergeCell ref="D36:F36"/>
    <mergeCell ref="G36:N36"/>
    <mergeCell ref="D37:F37"/>
    <mergeCell ref="G37:N37"/>
    <mergeCell ref="A37:C37"/>
    <mergeCell ref="A42:B42"/>
    <mergeCell ref="E42:G42"/>
    <mergeCell ref="H42:L42"/>
    <mergeCell ref="M42:N42"/>
    <mergeCell ref="A43:B43"/>
    <mergeCell ref="D43:D47"/>
    <mergeCell ref="E43:G43"/>
    <mergeCell ref="H43:L43"/>
    <mergeCell ref="M43:N43"/>
    <mergeCell ref="A44:B44"/>
    <mergeCell ref="A46:B46"/>
    <mergeCell ref="E46:G46"/>
    <mergeCell ref="H46:L46"/>
    <mergeCell ref="M46:N46"/>
    <mergeCell ref="A47:B47"/>
    <mergeCell ref="E47:G47"/>
    <mergeCell ref="H47:L47"/>
    <mergeCell ref="M47:N47"/>
    <mergeCell ref="E44:G44"/>
    <mergeCell ref="H44:L44"/>
    <mergeCell ref="M44:N44"/>
    <mergeCell ref="A45:B45"/>
    <mergeCell ref="E45:G45"/>
    <mergeCell ref="H45:L45"/>
    <mergeCell ref="M45:N45"/>
    <mergeCell ref="A50:B50"/>
    <mergeCell ref="E50:G50"/>
    <mergeCell ref="H50:L50"/>
    <mergeCell ref="A51:N51"/>
    <mergeCell ref="A48:B48"/>
    <mergeCell ref="D48:D49"/>
    <mergeCell ref="E48:G48"/>
    <mergeCell ref="H48:L48"/>
    <mergeCell ref="M48:N48"/>
    <mergeCell ref="A49:B49"/>
    <mergeCell ref="E49:G49"/>
    <mergeCell ref="H49:L49"/>
    <mergeCell ref="M49:N49"/>
  </mergeCells>
  <phoneticPr fontId="118" type="noConversion"/>
  <pageMargins left="0.23597222566604614" right="0.19666667282581329" top="0.59041666984558105" bottom="0.27541667222976685" header="0.31486111879348755" footer="0.31486111879348755"/>
  <pageSetup paperSize="9" orientation="portrait" verticalDpi="200" r:id="rId1"/>
  <headerFooter>
    <oddFooter>&amp;C&amp;"돋움,Regular"-3-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N48"/>
  <sheetViews>
    <sheetView topLeftCell="A7" zoomScale="80" zoomScaleNormal="80" zoomScaleSheetLayoutView="75" workbookViewId="0">
      <selection sqref="A1:N47"/>
    </sheetView>
  </sheetViews>
  <sheetFormatPr defaultColWidth="8.88671875" defaultRowHeight="13.5"/>
  <cols>
    <col min="1" max="1" width="5" customWidth="1"/>
    <col min="2" max="2" width="5.33203125" customWidth="1"/>
    <col min="4" max="4" width="13.6640625" customWidth="1"/>
    <col min="5" max="5" width="8.21875" customWidth="1"/>
    <col min="6" max="6" width="5.44140625" customWidth="1"/>
    <col min="7" max="7" width="4.5546875" customWidth="1"/>
    <col min="8" max="9" width="3.5546875" customWidth="1"/>
    <col min="10" max="10" width="3.21875" customWidth="1"/>
    <col min="11" max="11" width="3.5546875" customWidth="1"/>
    <col min="12" max="12" width="3" customWidth="1"/>
    <col min="13" max="13" width="8.88671875" customWidth="1"/>
    <col min="14" max="14" width="8.21875" customWidth="1"/>
  </cols>
  <sheetData>
    <row r="1" spans="1:14" ht="15.75" customHeight="1">
      <c r="A1" s="431" t="s">
        <v>682</v>
      </c>
      <c r="B1" s="431"/>
      <c r="C1" s="431"/>
      <c r="D1" s="89" t="s">
        <v>116</v>
      </c>
      <c r="E1" s="89"/>
      <c r="F1" s="89"/>
      <c r="G1" s="89"/>
      <c r="H1" s="89"/>
      <c r="I1" s="89"/>
      <c r="J1" s="89"/>
      <c r="K1" s="89"/>
      <c r="L1" s="70"/>
      <c r="M1" s="931">
        <v>539500</v>
      </c>
      <c r="N1" s="931"/>
    </row>
    <row r="2" spans="1:14" ht="15.75" customHeight="1">
      <c r="A2" s="68" t="s">
        <v>170</v>
      </c>
      <c r="B2" s="431"/>
      <c r="C2" s="431"/>
      <c r="D2" s="63"/>
      <c r="E2" s="63"/>
      <c r="F2" s="63"/>
      <c r="G2" s="63"/>
      <c r="H2" s="63"/>
      <c r="I2" s="63"/>
      <c r="J2" s="63"/>
      <c r="K2" s="63"/>
      <c r="L2" s="425"/>
      <c r="M2" s="425"/>
      <c r="N2" s="425"/>
    </row>
    <row r="3" spans="1:14" ht="15.75" customHeight="1">
      <c r="A3" s="844" t="s">
        <v>71</v>
      </c>
      <c r="B3" s="844"/>
      <c r="C3" s="844"/>
      <c r="D3" s="844" t="s">
        <v>48</v>
      </c>
      <c r="E3" s="844"/>
      <c r="F3" s="844"/>
      <c r="G3" s="844" t="s">
        <v>208</v>
      </c>
      <c r="H3" s="844"/>
      <c r="I3" s="844"/>
      <c r="J3" s="844"/>
      <c r="K3" s="844"/>
      <c r="L3" s="844"/>
      <c r="M3" s="844"/>
      <c r="N3" s="844"/>
    </row>
    <row r="4" spans="1:14" ht="15.75" customHeight="1">
      <c r="A4" s="813" t="s">
        <v>293</v>
      </c>
      <c r="B4" s="813"/>
      <c r="C4" s="813"/>
      <c r="D4" s="879">
        <v>539500</v>
      </c>
      <c r="E4" s="879"/>
      <c r="F4" s="879"/>
      <c r="G4" s="953" t="s">
        <v>968</v>
      </c>
      <c r="H4" s="954"/>
      <c r="I4" s="954"/>
      <c r="J4" s="954"/>
      <c r="K4" s="954"/>
      <c r="L4" s="954"/>
      <c r="M4" s="954"/>
      <c r="N4" s="955"/>
    </row>
    <row r="5" spans="1:14" ht="15.75" customHeight="1">
      <c r="A5" s="925" t="s">
        <v>665</v>
      </c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</row>
    <row r="6" spans="1:14" ht="15.75" customHeight="1">
      <c r="A6" s="951">
        <f>M1</f>
        <v>539500</v>
      </c>
      <c r="B6" s="951"/>
      <c r="C6" s="951"/>
      <c r="D6" s="100">
        <v>166370</v>
      </c>
      <c r="E6" s="120" t="s">
        <v>491</v>
      </c>
      <c r="F6" s="432" t="s">
        <v>9</v>
      </c>
      <c r="G6" s="930">
        <f>ROUND(A6/D6,2)</f>
        <v>3.24</v>
      </c>
      <c r="H6" s="930"/>
      <c r="I6" s="928"/>
      <c r="J6" s="928"/>
      <c r="K6" s="928"/>
      <c r="L6" s="928"/>
      <c r="M6" s="928"/>
      <c r="N6" s="928"/>
    </row>
    <row r="7" spans="1:14" ht="15.75" customHeight="1">
      <c r="A7" s="952" t="s">
        <v>1</v>
      </c>
      <c r="B7" s="952"/>
      <c r="C7" s="121" t="s">
        <v>16</v>
      </c>
      <c r="D7" s="421" t="s">
        <v>151</v>
      </c>
      <c r="E7" s="844" t="s">
        <v>153</v>
      </c>
      <c r="F7" s="844"/>
      <c r="G7" s="844"/>
      <c r="H7" s="845" t="s">
        <v>65</v>
      </c>
      <c r="I7" s="846"/>
      <c r="J7" s="846"/>
      <c r="K7" s="846"/>
      <c r="L7" s="847"/>
      <c r="M7" s="844" t="s">
        <v>114</v>
      </c>
      <c r="N7" s="844"/>
    </row>
    <row r="8" spans="1:14" ht="15.75" customHeight="1">
      <c r="A8" s="898">
        <v>79.319999999999993</v>
      </c>
      <c r="B8" s="898"/>
      <c r="C8" s="112">
        <v>258</v>
      </c>
      <c r="D8" s="957">
        <f>G6</f>
        <v>3.24</v>
      </c>
      <c r="E8" s="950">
        <f t="shared" ref="E8:E14" si="0">ROUND(A8*$G$6,-1)</f>
        <v>260</v>
      </c>
      <c r="F8" s="950"/>
      <c r="G8" s="950"/>
      <c r="H8" s="939">
        <f t="shared" ref="H8:H14" si="1">ROUND(E8*C8,0)</f>
        <v>67080</v>
      </c>
      <c r="I8" s="940"/>
      <c r="J8" s="940"/>
      <c r="K8" s="940"/>
      <c r="L8" s="941"/>
      <c r="M8" s="959"/>
      <c r="N8" s="959"/>
    </row>
    <row r="9" spans="1:14" ht="15.75" customHeight="1">
      <c r="A9" s="907">
        <v>92.54</v>
      </c>
      <c r="B9" s="907"/>
      <c r="C9" s="105">
        <v>196</v>
      </c>
      <c r="D9" s="957"/>
      <c r="E9" s="893">
        <f t="shared" si="0"/>
        <v>300</v>
      </c>
      <c r="F9" s="893"/>
      <c r="G9" s="893"/>
      <c r="H9" s="902">
        <f t="shared" si="1"/>
        <v>58800</v>
      </c>
      <c r="I9" s="903"/>
      <c r="J9" s="903"/>
      <c r="K9" s="903"/>
      <c r="L9" s="904"/>
      <c r="M9" s="956"/>
      <c r="N9" s="956"/>
    </row>
    <row r="10" spans="1:14" ht="15.75" customHeight="1">
      <c r="A10" s="907">
        <v>109.07</v>
      </c>
      <c r="B10" s="907"/>
      <c r="C10" s="105">
        <v>815</v>
      </c>
      <c r="D10" s="957"/>
      <c r="E10" s="893">
        <f t="shared" si="0"/>
        <v>350</v>
      </c>
      <c r="F10" s="893"/>
      <c r="G10" s="893"/>
      <c r="H10" s="902">
        <f t="shared" si="1"/>
        <v>285250</v>
      </c>
      <c r="I10" s="903"/>
      <c r="J10" s="903"/>
      <c r="K10" s="903"/>
      <c r="L10" s="904"/>
      <c r="M10" s="956"/>
      <c r="N10" s="956"/>
    </row>
    <row r="11" spans="1:14" ht="15.75" customHeight="1">
      <c r="A11" s="907">
        <v>128.9</v>
      </c>
      <c r="B11" s="907"/>
      <c r="C11" s="105">
        <v>68</v>
      </c>
      <c r="D11" s="957"/>
      <c r="E11" s="893">
        <f t="shared" si="0"/>
        <v>420</v>
      </c>
      <c r="F11" s="893"/>
      <c r="G11" s="893"/>
      <c r="H11" s="902">
        <f t="shared" si="1"/>
        <v>28560</v>
      </c>
      <c r="I11" s="903"/>
      <c r="J11" s="903"/>
      <c r="K11" s="903"/>
      <c r="L11" s="904"/>
      <c r="M11" s="956"/>
      <c r="N11" s="956"/>
    </row>
    <row r="12" spans="1:14" ht="15.75" customHeight="1">
      <c r="A12" s="907">
        <v>158.63999999999999</v>
      </c>
      <c r="B12" s="907"/>
      <c r="C12" s="105">
        <v>102</v>
      </c>
      <c r="D12" s="957"/>
      <c r="E12" s="893">
        <f t="shared" si="0"/>
        <v>510</v>
      </c>
      <c r="F12" s="893"/>
      <c r="G12" s="893"/>
      <c r="H12" s="902">
        <f t="shared" si="1"/>
        <v>52020</v>
      </c>
      <c r="I12" s="903"/>
      <c r="J12" s="903"/>
      <c r="K12" s="903"/>
      <c r="L12" s="904"/>
      <c r="M12" s="956"/>
      <c r="N12" s="956"/>
    </row>
    <row r="13" spans="1:14" ht="15.75" customHeight="1">
      <c r="A13" s="907">
        <v>188.39</v>
      </c>
      <c r="B13" s="907"/>
      <c r="C13" s="105">
        <v>34</v>
      </c>
      <c r="D13" s="957"/>
      <c r="E13" s="893">
        <f t="shared" si="0"/>
        <v>610</v>
      </c>
      <c r="F13" s="893"/>
      <c r="G13" s="893"/>
      <c r="H13" s="902">
        <f t="shared" si="1"/>
        <v>20740</v>
      </c>
      <c r="I13" s="903"/>
      <c r="J13" s="903"/>
      <c r="K13" s="903"/>
      <c r="L13" s="904"/>
      <c r="M13" s="956"/>
      <c r="N13" s="956"/>
    </row>
    <row r="14" spans="1:14" ht="15.75" customHeight="1">
      <c r="A14" s="907">
        <v>221.44</v>
      </c>
      <c r="B14" s="907"/>
      <c r="C14" s="105">
        <v>34</v>
      </c>
      <c r="D14" s="958"/>
      <c r="E14" s="893">
        <f t="shared" si="0"/>
        <v>720</v>
      </c>
      <c r="F14" s="893"/>
      <c r="G14" s="893"/>
      <c r="H14" s="902">
        <f t="shared" si="1"/>
        <v>24480</v>
      </c>
      <c r="I14" s="903"/>
      <c r="J14" s="903"/>
      <c r="K14" s="903"/>
      <c r="L14" s="904"/>
      <c r="M14" s="960"/>
      <c r="N14" s="960"/>
    </row>
    <row r="15" spans="1:14" ht="15.75" customHeight="1">
      <c r="A15" s="814" t="s">
        <v>17</v>
      </c>
      <c r="B15" s="814"/>
      <c r="C15" s="420">
        <f>SUM(C8:C14)</f>
        <v>1507</v>
      </c>
      <c r="D15" s="429"/>
      <c r="E15" s="893"/>
      <c r="F15" s="893"/>
      <c r="G15" s="893"/>
      <c r="H15" s="894">
        <f>SUM(H8:H14)</f>
        <v>536930</v>
      </c>
      <c r="I15" s="895"/>
      <c r="J15" s="895"/>
      <c r="K15" s="895"/>
      <c r="L15" s="896"/>
      <c r="M15" s="424" t="s">
        <v>183</v>
      </c>
      <c r="N15" s="428">
        <f>H15-M1</f>
        <v>-2570</v>
      </c>
    </row>
    <row r="16" spans="1:14" ht="15.75" customHeight="1">
      <c r="A16" s="70"/>
      <c r="B16" s="70"/>
      <c r="C16" s="99"/>
      <c r="D16" s="70"/>
      <c r="E16" s="295"/>
      <c r="F16" s="295"/>
      <c r="G16" s="295"/>
      <c r="H16" s="296"/>
      <c r="I16" s="296"/>
      <c r="J16" s="296"/>
      <c r="K16" s="296"/>
      <c r="L16" s="296"/>
      <c r="M16" s="70"/>
      <c r="N16" s="291"/>
    </row>
    <row r="17" spans="1:14" ht="16.5" customHeight="1">
      <c r="A17" s="431" t="s">
        <v>654</v>
      </c>
      <c r="B17" s="431"/>
      <c r="C17" s="431"/>
      <c r="D17" s="89" t="s">
        <v>116</v>
      </c>
      <c r="E17" s="89"/>
      <c r="F17" s="89"/>
      <c r="G17" s="89"/>
      <c r="H17" s="89"/>
      <c r="I17" s="89"/>
      <c r="J17" s="89"/>
      <c r="K17" s="89"/>
      <c r="L17" s="70"/>
      <c r="M17" s="931">
        <f>D20</f>
        <v>3010700</v>
      </c>
      <c r="N17" s="931"/>
    </row>
    <row r="18" spans="1:14" ht="15.75" customHeight="1">
      <c r="A18" s="68" t="s">
        <v>170</v>
      </c>
      <c r="B18" s="431"/>
      <c r="C18" s="431"/>
      <c r="D18" s="63"/>
      <c r="E18" s="63"/>
      <c r="F18" s="63"/>
      <c r="G18" s="63"/>
      <c r="H18" s="63"/>
      <c r="I18" s="63"/>
      <c r="J18" s="63"/>
      <c r="K18" s="63"/>
      <c r="L18" s="425"/>
      <c r="M18" s="425"/>
      <c r="N18" s="425"/>
    </row>
    <row r="19" spans="1:14" ht="15.75" customHeight="1">
      <c r="A19" s="844" t="s">
        <v>71</v>
      </c>
      <c r="B19" s="844"/>
      <c r="C19" s="844"/>
      <c r="D19" s="844" t="s">
        <v>48</v>
      </c>
      <c r="E19" s="844"/>
      <c r="F19" s="844"/>
      <c r="G19" s="844" t="s">
        <v>208</v>
      </c>
      <c r="H19" s="844"/>
      <c r="I19" s="844"/>
      <c r="J19" s="844"/>
      <c r="K19" s="844"/>
      <c r="L19" s="844"/>
      <c r="M19" s="844"/>
      <c r="N19" s="844"/>
    </row>
    <row r="20" spans="1:14" ht="15.75" customHeight="1">
      <c r="A20" s="961" t="s">
        <v>252</v>
      </c>
      <c r="B20" s="961"/>
      <c r="C20" s="961"/>
      <c r="D20" s="962">
        <v>3010700</v>
      </c>
      <c r="E20" s="962"/>
      <c r="F20" s="962"/>
      <c r="G20" s="963" t="s">
        <v>1001</v>
      </c>
      <c r="H20" s="963"/>
      <c r="I20" s="963"/>
      <c r="J20" s="963"/>
      <c r="K20" s="963"/>
      <c r="L20" s="963"/>
      <c r="M20" s="963"/>
      <c r="N20" s="963"/>
    </row>
    <row r="21" spans="1:14" ht="15.75" customHeight="1">
      <c r="A21" s="925" t="s">
        <v>171</v>
      </c>
      <c r="B21" s="925"/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</row>
    <row r="22" spans="1:14" ht="15.75" customHeight="1">
      <c r="A22" s="951">
        <f>M17</f>
        <v>3010700</v>
      </c>
      <c r="B22" s="951"/>
      <c r="C22" s="951"/>
      <c r="D22" s="100">
        <v>166370</v>
      </c>
      <c r="E22" s="120" t="s">
        <v>491</v>
      </c>
      <c r="F22" s="432" t="s">
        <v>9</v>
      </c>
      <c r="G22" s="930">
        <f>ROUND(A22/D22,2)</f>
        <v>18.100000000000001</v>
      </c>
      <c r="H22" s="930"/>
      <c r="I22" s="928"/>
      <c r="J22" s="928"/>
      <c r="K22" s="928"/>
      <c r="L22" s="928"/>
      <c r="M22" s="928"/>
      <c r="N22" s="928"/>
    </row>
    <row r="23" spans="1:14" ht="15.75" customHeight="1">
      <c r="A23" s="952" t="s">
        <v>1</v>
      </c>
      <c r="B23" s="952"/>
      <c r="C23" s="121" t="s">
        <v>16</v>
      </c>
      <c r="D23" s="421" t="s">
        <v>151</v>
      </c>
      <c r="E23" s="844" t="s">
        <v>153</v>
      </c>
      <c r="F23" s="844"/>
      <c r="G23" s="844"/>
      <c r="H23" s="845" t="s">
        <v>65</v>
      </c>
      <c r="I23" s="846"/>
      <c r="J23" s="846"/>
      <c r="K23" s="846"/>
      <c r="L23" s="847"/>
      <c r="M23" s="844" t="s">
        <v>114</v>
      </c>
      <c r="N23" s="844"/>
    </row>
    <row r="24" spans="1:14" ht="15.75" customHeight="1">
      <c r="A24" s="898">
        <v>79.319999999999993</v>
      </c>
      <c r="B24" s="898"/>
      <c r="C24" s="112">
        <v>258</v>
      </c>
      <c r="D24" s="916">
        <f>G22</f>
        <v>18.100000000000001</v>
      </c>
      <c r="E24" s="950">
        <f t="shared" ref="E24:E30" si="2">ROUND(A24*$G$22,-1)</f>
        <v>1440</v>
      </c>
      <c r="F24" s="950"/>
      <c r="G24" s="950"/>
      <c r="H24" s="939">
        <f t="shared" ref="H24:H30" si="3">ROUND(E24*C24,0)</f>
        <v>371520</v>
      </c>
      <c r="I24" s="940"/>
      <c r="J24" s="940"/>
      <c r="K24" s="940"/>
      <c r="L24" s="941"/>
      <c r="M24" s="959"/>
      <c r="N24" s="959"/>
    </row>
    <row r="25" spans="1:14" ht="15.75" customHeight="1">
      <c r="A25" s="907">
        <v>92.54</v>
      </c>
      <c r="B25" s="907"/>
      <c r="C25" s="105">
        <v>196</v>
      </c>
      <c r="D25" s="916"/>
      <c r="E25" s="893">
        <f t="shared" si="2"/>
        <v>1670</v>
      </c>
      <c r="F25" s="893"/>
      <c r="G25" s="893"/>
      <c r="H25" s="902">
        <f t="shared" si="3"/>
        <v>327320</v>
      </c>
      <c r="I25" s="903"/>
      <c r="J25" s="903"/>
      <c r="K25" s="903"/>
      <c r="L25" s="904"/>
      <c r="M25" s="956"/>
      <c r="N25" s="956"/>
    </row>
    <row r="26" spans="1:14" ht="15.75" customHeight="1">
      <c r="A26" s="907">
        <v>109.07</v>
      </c>
      <c r="B26" s="907"/>
      <c r="C26" s="105">
        <v>815</v>
      </c>
      <c r="D26" s="916"/>
      <c r="E26" s="893">
        <f t="shared" si="2"/>
        <v>1970</v>
      </c>
      <c r="F26" s="893"/>
      <c r="G26" s="893"/>
      <c r="H26" s="902">
        <f t="shared" si="3"/>
        <v>1605550</v>
      </c>
      <c r="I26" s="903"/>
      <c r="J26" s="903"/>
      <c r="K26" s="903"/>
      <c r="L26" s="904"/>
      <c r="M26" s="956"/>
      <c r="N26" s="956"/>
    </row>
    <row r="27" spans="1:14" ht="15.75" customHeight="1">
      <c r="A27" s="907">
        <v>128.9</v>
      </c>
      <c r="B27" s="907"/>
      <c r="C27" s="105">
        <v>68</v>
      </c>
      <c r="D27" s="916"/>
      <c r="E27" s="893">
        <f t="shared" si="2"/>
        <v>2330</v>
      </c>
      <c r="F27" s="893"/>
      <c r="G27" s="893"/>
      <c r="H27" s="902">
        <f t="shared" si="3"/>
        <v>158440</v>
      </c>
      <c r="I27" s="903"/>
      <c r="J27" s="903"/>
      <c r="K27" s="903"/>
      <c r="L27" s="904"/>
      <c r="M27" s="956"/>
      <c r="N27" s="956"/>
    </row>
    <row r="28" spans="1:14" ht="15.75" customHeight="1">
      <c r="A28" s="907">
        <v>158.63999999999999</v>
      </c>
      <c r="B28" s="907"/>
      <c r="C28" s="105">
        <v>102</v>
      </c>
      <c r="D28" s="916"/>
      <c r="E28" s="893">
        <f t="shared" si="2"/>
        <v>2870</v>
      </c>
      <c r="F28" s="893"/>
      <c r="G28" s="893"/>
      <c r="H28" s="902">
        <f t="shared" si="3"/>
        <v>292740</v>
      </c>
      <c r="I28" s="903"/>
      <c r="J28" s="903"/>
      <c r="K28" s="903"/>
      <c r="L28" s="904"/>
      <c r="M28" s="956"/>
      <c r="N28" s="956"/>
    </row>
    <row r="29" spans="1:14" ht="15.75" customHeight="1">
      <c r="A29" s="907">
        <v>188.39</v>
      </c>
      <c r="B29" s="907"/>
      <c r="C29" s="105">
        <v>34</v>
      </c>
      <c r="D29" s="916"/>
      <c r="E29" s="893">
        <f t="shared" si="2"/>
        <v>3410</v>
      </c>
      <c r="F29" s="893"/>
      <c r="G29" s="893"/>
      <c r="H29" s="902">
        <f t="shared" si="3"/>
        <v>115940</v>
      </c>
      <c r="I29" s="903"/>
      <c r="J29" s="903"/>
      <c r="K29" s="903"/>
      <c r="L29" s="904"/>
      <c r="M29" s="956"/>
      <c r="N29" s="956"/>
    </row>
    <row r="30" spans="1:14" ht="15.75" customHeight="1">
      <c r="A30" s="907">
        <v>221.44</v>
      </c>
      <c r="B30" s="907"/>
      <c r="C30" s="105">
        <v>34</v>
      </c>
      <c r="D30" s="899"/>
      <c r="E30" s="893">
        <f t="shared" si="2"/>
        <v>4010</v>
      </c>
      <c r="F30" s="893"/>
      <c r="G30" s="893"/>
      <c r="H30" s="902">
        <f t="shared" si="3"/>
        <v>136340</v>
      </c>
      <c r="I30" s="903"/>
      <c r="J30" s="903"/>
      <c r="K30" s="903"/>
      <c r="L30" s="904"/>
      <c r="M30" s="960"/>
      <c r="N30" s="960"/>
    </row>
    <row r="31" spans="1:14" ht="15.75" customHeight="1">
      <c r="A31" s="814" t="s">
        <v>17</v>
      </c>
      <c r="B31" s="814"/>
      <c r="C31" s="420">
        <f>SUM(C24:C30)</f>
        <v>1507</v>
      </c>
      <c r="D31" s="429"/>
      <c r="E31" s="893"/>
      <c r="F31" s="893"/>
      <c r="G31" s="893"/>
      <c r="H31" s="894">
        <f>SUM(H24:H30)</f>
        <v>3007850</v>
      </c>
      <c r="I31" s="895"/>
      <c r="J31" s="895"/>
      <c r="K31" s="895"/>
      <c r="L31" s="896"/>
      <c r="M31" s="424" t="s">
        <v>183</v>
      </c>
      <c r="N31" s="428">
        <f>H31-A22</f>
        <v>-2850</v>
      </c>
    </row>
    <row r="32" spans="1:14" ht="15.75" customHeight="1">
      <c r="A32" s="70"/>
      <c r="B32" s="70"/>
      <c r="C32" s="99"/>
      <c r="D32" s="70"/>
      <c r="E32" s="295"/>
      <c r="F32" s="295"/>
      <c r="G32" s="295"/>
      <c r="H32" s="296"/>
      <c r="I32" s="296"/>
      <c r="J32" s="296"/>
      <c r="K32" s="296"/>
      <c r="L32" s="296"/>
      <c r="M32" s="70"/>
      <c r="N32" s="291"/>
    </row>
    <row r="33" spans="1:14" ht="15.75" customHeight="1">
      <c r="A33" s="431" t="s">
        <v>257</v>
      </c>
      <c r="B33" s="431"/>
      <c r="C33" s="431"/>
      <c r="D33" s="89" t="s">
        <v>116</v>
      </c>
      <c r="E33" s="89"/>
      <c r="F33" s="89"/>
      <c r="G33" s="89"/>
      <c r="H33" s="89"/>
      <c r="I33" s="89"/>
      <c r="J33" s="89"/>
      <c r="K33" s="89"/>
      <c r="L33" s="70"/>
      <c r="M33" s="931">
        <v>544500</v>
      </c>
      <c r="N33" s="931"/>
    </row>
    <row r="34" spans="1:14" ht="15.75" customHeight="1">
      <c r="A34" s="68" t="s">
        <v>170</v>
      </c>
      <c r="B34" s="431"/>
      <c r="C34" s="431"/>
      <c r="D34" s="63"/>
      <c r="E34" s="63"/>
      <c r="F34" s="63"/>
      <c r="G34" s="63"/>
      <c r="H34" s="63"/>
      <c r="I34" s="63"/>
      <c r="J34" s="63"/>
      <c r="K34" s="63"/>
      <c r="L34" s="425"/>
      <c r="M34" s="425"/>
      <c r="N34" s="425"/>
    </row>
    <row r="35" spans="1:14" ht="15.75" customHeight="1">
      <c r="A35" s="844" t="s">
        <v>71</v>
      </c>
      <c r="B35" s="844"/>
      <c r="C35" s="844"/>
      <c r="D35" s="844" t="s">
        <v>48</v>
      </c>
      <c r="E35" s="844"/>
      <c r="F35" s="844"/>
      <c r="G35" s="844" t="s">
        <v>208</v>
      </c>
      <c r="H35" s="844"/>
      <c r="I35" s="844"/>
      <c r="J35" s="844"/>
      <c r="K35" s="844"/>
      <c r="L35" s="844"/>
      <c r="M35" s="844"/>
      <c r="N35" s="844"/>
    </row>
    <row r="36" spans="1:14" ht="15.75" customHeight="1">
      <c r="A36" s="961" t="s">
        <v>33</v>
      </c>
      <c r="B36" s="961"/>
      <c r="C36" s="961"/>
      <c r="D36" s="962">
        <v>544500</v>
      </c>
      <c r="E36" s="962"/>
      <c r="F36" s="962"/>
      <c r="G36" s="964" t="s">
        <v>884</v>
      </c>
      <c r="H36" s="964"/>
      <c r="I36" s="964"/>
      <c r="J36" s="964"/>
      <c r="K36" s="964"/>
      <c r="L36" s="964"/>
      <c r="M36" s="964"/>
      <c r="N36" s="964"/>
    </row>
    <row r="37" spans="1:14" ht="15.75" customHeight="1">
      <c r="A37" s="925" t="s">
        <v>171</v>
      </c>
      <c r="B37" s="925"/>
      <c r="C37" s="925"/>
      <c r="D37" s="925"/>
      <c r="E37" s="925"/>
      <c r="F37" s="925"/>
      <c r="G37" s="925"/>
      <c r="H37" s="925"/>
      <c r="I37" s="925"/>
      <c r="J37" s="925"/>
      <c r="K37" s="925"/>
      <c r="L37" s="925"/>
      <c r="M37" s="925"/>
      <c r="N37" s="925"/>
    </row>
    <row r="38" spans="1:14" ht="15.75" customHeight="1">
      <c r="A38" s="951">
        <f>M33</f>
        <v>544500</v>
      </c>
      <c r="B38" s="951"/>
      <c r="C38" s="951"/>
      <c r="D38" s="100">
        <v>166370</v>
      </c>
      <c r="E38" s="120" t="s">
        <v>491</v>
      </c>
      <c r="F38" s="432" t="s">
        <v>9</v>
      </c>
      <c r="G38" s="930">
        <f>ROUND(A38/D38,2)</f>
        <v>3.27</v>
      </c>
      <c r="H38" s="930"/>
      <c r="I38" s="928"/>
      <c r="J38" s="928"/>
      <c r="K38" s="928"/>
      <c r="L38" s="928"/>
      <c r="M38" s="928"/>
      <c r="N38" s="928"/>
    </row>
    <row r="39" spans="1:14" ht="15.75" customHeight="1">
      <c r="A39" s="952" t="s">
        <v>1</v>
      </c>
      <c r="B39" s="952"/>
      <c r="C39" s="121" t="s">
        <v>16</v>
      </c>
      <c r="D39" s="421" t="s">
        <v>151</v>
      </c>
      <c r="E39" s="844" t="s">
        <v>153</v>
      </c>
      <c r="F39" s="844"/>
      <c r="G39" s="844"/>
      <c r="H39" s="845" t="s">
        <v>65</v>
      </c>
      <c r="I39" s="846"/>
      <c r="J39" s="846"/>
      <c r="K39" s="846"/>
      <c r="L39" s="847"/>
      <c r="M39" s="844" t="s">
        <v>114</v>
      </c>
      <c r="N39" s="844"/>
    </row>
    <row r="40" spans="1:14" ht="15.75" customHeight="1">
      <c r="A40" s="898">
        <v>79.319999999999993</v>
      </c>
      <c r="B40" s="898"/>
      <c r="C40" s="112">
        <v>258</v>
      </c>
      <c r="D40" s="916">
        <f>G38</f>
        <v>3.27</v>
      </c>
      <c r="E40" s="950">
        <f t="shared" ref="E40:E46" si="4">ROUND(A40*$G$38,-1)</f>
        <v>260</v>
      </c>
      <c r="F40" s="950"/>
      <c r="G40" s="950"/>
      <c r="H40" s="939">
        <f>ROUND(E40*C40,0)</f>
        <v>67080</v>
      </c>
      <c r="I40" s="940"/>
      <c r="J40" s="940"/>
      <c r="K40" s="940"/>
      <c r="L40" s="941"/>
      <c r="M40" s="959"/>
      <c r="N40" s="959"/>
    </row>
    <row r="41" spans="1:14" ht="15.75" customHeight="1">
      <c r="A41" s="907">
        <v>92.54</v>
      </c>
      <c r="B41" s="907"/>
      <c r="C41" s="105">
        <v>196</v>
      </c>
      <c r="D41" s="916"/>
      <c r="E41" s="950">
        <f t="shared" si="4"/>
        <v>300</v>
      </c>
      <c r="F41" s="950"/>
      <c r="G41" s="950"/>
      <c r="H41" s="902">
        <f t="shared" ref="H41:H46" si="5">ROUND(E41*C41,0)</f>
        <v>58800</v>
      </c>
      <c r="I41" s="903"/>
      <c r="J41" s="903"/>
      <c r="K41" s="903"/>
      <c r="L41" s="904"/>
      <c r="M41" s="956"/>
      <c r="N41" s="956"/>
    </row>
    <row r="42" spans="1:14" ht="15.75" customHeight="1">
      <c r="A42" s="907">
        <v>109.07</v>
      </c>
      <c r="B42" s="907"/>
      <c r="C42" s="105">
        <v>815</v>
      </c>
      <c r="D42" s="916"/>
      <c r="E42" s="950">
        <f t="shared" si="4"/>
        <v>360</v>
      </c>
      <c r="F42" s="950"/>
      <c r="G42" s="950"/>
      <c r="H42" s="902">
        <f t="shared" si="5"/>
        <v>293400</v>
      </c>
      <c r="I42" s="903"/>
      <c r="J42" s="903"/>
      <c r="K42" s="903"/>
      <c r="L42" s="904"/>
      <c r="M42" s="956"/>
      <c r="N42" s="956"/>
    </row>
    <row r="43" spans="1:14" ht="15.75" customHeight="1">
      <c r="A43" s="907">
        <v>128.9</v>
      </c>
      <c r="B43" s="907"/>
      <c r="C43" s="105">
        <v>68</v>
      </c>
      <c r="D43" s="916"/>
      <c r="E43" s="950">
        <f t="shared" si="4"/>
        <v>420</v>
      </c>
      <c r="F43" s="950"/>
      <c r="G43" s="950"/>
      <c r="H43" s="902">
        <f t="shared" si="5"/>
        <v>28560</v>
      </c>
      <c r="I43" s="903"/>
      <c r="J43" s="903"/>
      <c r="K43" s="903"/>
      <c r="L43" s="904"/>
      <c r="M43" s="956"/>
      <c r="N43" s="956"/>
    </row>
    <row r="44" spans="1:14" ht="15.75" customHeight="1">
      <c r="A44" s="907">
        <v>158.63999999999999</v>
      </c>
      <c r="B44" s="907"/>
      <c r="C44" s="105">
        <v>102</v>
      </c>
      <c r="D44" s="916"/>
      <c r="E44" s="950">
        <f t="shared" si="4"/>
        <v>520</v>
      </c>
      <c r="F44" s="950"/>
      <c r="G44" s="950"/>
      <c r="H44" s="902">
        <f t="shared" si="5"/>
        <v>53040</v>
      </c>
      <c r="I44" s="903"/>
      <c r="J44" s="903"/>
      <c r="K44" s="903"/>
      <c r="L44" s="904"/>
      <c r="M44" s="956"/>
      <c r="N44" s="956"/>
    </row>
    <row r="45" spans="1:14" ht="15.75" customHeight="1">
      <c r="A45" s="907">
        <v>188.39</v>
      </c>
      <c r="B45" s="907"/>
      <c r="C45" s="105">
        <v>34</v>
      </c>
      <c r="D45" s="916"/>
      <c r="E45" s="950">
        <f t="shared" si="4"/>
        <v>620</v>
      </c>
      <c r="F45" s="950"/>
      <c r="G45" s="950"/>
      <c r="H45" s="902">
        <f t="shared" si="5"/>
        <v>21080</v>
      </c>
      <c r="I45" s="903"/>
      <c r="J45" s="903"/>
      <c r="K45" s="903"/>
      <c r="L45" s="904"/>
      <c r="M45" s="956"/>
      <c r="N45" s="956"/>
    </row>
    <row r="46" spans="1:14" ht="15.75" customHeight="1">
      <c r="A46" s="907">
        <v>221.44</v>
      </c>
      <c r="B46" s="907"/>
      <c r="C46" s="105">
        <v>34</v>
      </c>
      <c r="D46" s="899"/>
      <c r="E46" s="950">
        <f t="shared" si="4"/>
        <v>720</v>
      </c>
      <c r="F46" s="950"/>
      <c r="G46" s="950"/>
      <c r="H46" s="902">
        <f t="shared" si="5"/>
        <v>24480</v>
      </c>
      <c r="I46" s="903"/>
      <c r="J46" s="903"/>
      <c r="K46" s="903"/>
      <c r="L46" s="904"/>
      <c r="M46" s="960"/>
      <c r="N46" s="960"/>
    </row>
    <row r="47" spans="1:14" ht="15.75" customHeight="1">
      <c r="A47" s="814" t="s">
        <v>17</v>
      </c>
      <c r="B47" s="814"/>
      <c r="C47" s="420">
        <f>SUM(C40:C46)</f>
        <v>1507</v>
      </c>
      <c r="D47" s="429"/>
      <c r="E47" s="893"/>
      <c r="F47" s="893"/>
      <c r="G47" s="893"/>
      <c r="H47" s="894">
        <f>SUM(H40:H46)</f>
        <v>546440</v>
      </c>
      <c r="I47" s="895"/>
      <c r="J47" s="895"/>
      <c r="K47" s="895"/>
      <c r="L47" s="896"/>
      <c r="M47" s="424" t="s">
        <v>183</v>
      </c>
      <c r="N47" s="428">
        <f>H47-A38</f>
        <v>1940</v>
      </c>
    </row>
    <row r="48" spans="1:14" ht="16.5">
      <c r="A48" s="70"/>
      <c r="B48" s="70"/>
      <c r="C48" s="99"/>
      <c r="D48" s="70"/>
      <c r="E48" s="291"/>
      <c r="F48" s="291"/>
      <c r="G48" s="291"/>
      <c r="H48" s="99"/>
      <c r="I48" s="99"/>
      <c r="J48" s="99"/>
      <c r="K48" s="99"/>
      <c r="L48" s="99"/>
      <c r="M48" s="70"/>
      <c r="N48" s="291"/>
    </row>
  </sheetData>
  <mergeCells count="141">
    <mergeCell ref="A47:B47"/>
    <mergeCell ref="E47:G47"/>
    <mergeCell ref="H47:L47"/>
    <mergeCell ref="A44:B44"/>
    <mergeCell ref="E44:G44"/>
    <mergeCell ref="H44:L44"/>
    <mergeCell ref="M44:N44"/>
    <mergeCell ref="A45:B45"/>
    <mergeCell ref="E45:G45"/>
    <mergeCell ref="H45:L45"/>
    <mergeCell ref="M45:N45"/>
    <mergeCell ref="E42:G42"/>
    <mergeCell ref="H42:L42"/>
    <mergeCell ref="M42:N42"/>
    <mergeCell ref="A43:B43"/>
    <mergeCell ref="E43:G43"/>
    <mergeCell ref="H43:L43"/>
    <mergeCell ref="M43:N43"/>
    <mergeCell ref="A40:B40"/>
    <mergeCell ref="D40:D46"/>
    <mergeCell ref="E40:G40"/>
    <mergeCell ref="H40:L40"/>
    <mergeCell ref="M40:N40"/>
    <mergeCell ref="A41:B41"/>
    <mergeCell ref="E41:G41"/>
    <mergeCell ref="H41:L41"/>
    <mergeCell ref="M41:N41"/>
    <mergeCell ref="A42:B42"/>
    <mergeCell ref="A46:B46"/>
    <mergeCell ref="E46:G46"/>
    <mergeCell ref="H46:L46"/>
    <mergeCell ref="M46:N46"/>
    <mergeCell ref="A37:N37"/>
    <mergeCell ref="A38:C38"/>
    <mergeCell ref="G38:H38"/>
    <mergeCell ref="I38:N38"/>
    <mergeCell ref="A39:B39"/>
    <mergeCell ref="E39:G39"/>
    <mergeCell ref="H39:L39"/>
    <mergeCell ref="M39:N39"/>
    <mergeCell ref="M33:N33"/>
    <mergeCell ref="A35:C35"/>
    <mergeCell ref="D35:F35"/>
    <mergeCell ref="G35:N35"/>
    <mergeCell ref="A36:C36"/>
    <mergeCell ref="D36:F36"/>
    <mergeCell ref="G36:N36"/>
    <mergeCell ref="A31:B31"/>
    <mergeCell ref="E31:G31"/>
    <mergeCell ref="H31:L31"/>
    <mergeCell ref="A28:B28"/>
    <mergeCell ref="E28:G28"/>
    <mergeCell ref="H28:L28"/>
    <mergeCell ref="M28:N28"/>
    <mergeCell ref="A29:B29"/>
    <mergeCell ref="E29:G29"/>
    <mergeCell ref="H29:L29"/>
    <mergeCell ref="M29:N29"/>
    <mergeCell ref="E26:G26"/>
    <mergeCell ref="H26:L26"/>
    <mergeCell ref="M26:N26"/>
    <mergeCell ref="A27:B27"/>
    <mergeCell ref="E27:G27"/>
    <mergeCell ref="H27:L27"/>
    <mergeCell ref="M27:N27"/>
    <mergeCell ref="A24:B24"/>
    <mergeCell ref="D24:D30"/>
    <mergeCell ref="E24:G24"/>
    <mergeCell ref="H24:L24"/>
    <mergeCell ref="M24:N24"/>
    <mergeCell ref="A25:B25"/>
    <mergeCell ref="E25:G25"/>
    <mergeCell ref="H25:L25"/>
    <mergeCell ref="M25:N25"/>
    <mergeCell ref="A26:B26"/>
    <mergeCell ref="A30:B30"/>
    <mergeCell ref="E30:G30"/>
    <mergeCell ref="H30:L30"/>
    <mergeCell ref="M30:N30"/>
    <mergeCell ref="A21:N21"/>
    <mergeCell ref="A22:C22"/>
    <mergeCell ref="G22:H22"/>
    <mergeCell ref="I22:N22"/>
    <mergeCell ref="A23:B23"/>
    <mergeCell ref="E23:G23"/>
    <mergeCell ref="H23:L23"/>
    <mergeCell ref="M23:N23"/>
    <mergeCell ref="M17:N17"/>
    <mergeCell ref="A19:C19"/>
    <mergeCell ref="D19:F19"/>
    <mergeCell ref="G19:N19"/>
    <mergeCell ref="A20:C20"/>
    <mergeCell ref="D20:F20"/>
    <mergeCell ref="G20:N20"/>
    <mergeCell ref="A15:B15"/>
    <mergeCell ref="E15:G15"/>
    <mergeCell ref="H15:L15"/>
    <mergeCell ref="A12:B12"/>
    <mergeCell ref="E12:G12"/>
    <mergeCell ref="H12:L12"/>
    <mergeCell ref="M12:N12"/>
    <mergeCell ref="A13:B13"/>
    <mergeCell ref="E13:G13"/>
    <mergeCell ref="H13:L13"/>
    <mergeCell ref="M13:N13"/>
    <mergeCell ref="E10:G10"/>
    <mergeCell ref="H10:L10"/>
    <mergeCell ref="M10:N10"/>
    <mergeCell ref="A11:B11"/>
    <mergeCell ref="E11:G11"/>
    <mergeCell ref="H11:L11"/>
    <mergeCell ref="M11:N11"/>
    <mergeCell ref="A8:B8"/>
    <mergeCell ref="D8:D14"/>
    <mergeCell ref="E8:G8"/>
    <mergeCell ref="H8:L8"/>
    <mergeCell ref="M8:N8"/>
    <mergeCell ref="A9:B9"/>
    <mergeCell ref="E9:G9"/>
    <mergeCell ref="H9:L9"/>
    <mergeCell ref="M9:N9"/>
    <mergeCell ref="A10:B10"/>
    <mergeCell ref="A14:B14"/>
    <mergeCell ref="E14:G14"/>
    <mergeCell ref="H14:L14"/>
    <mergeCell ref="M14:N14"/>
    <mergeCell ref="A5:N5"/>
    <mergeCell ref="A6:C6"/>
    <mergeCell ref="G6:H6"/>
    <mergeCell ref="I6:N6"/>
    <mergeCell ref="A7:B7"/>
    <mergeCell ref="E7:G7"/>
    <mergeCell ref="H7:L7"/>
    <mergeCell ref="M7:N7"/>
    <mergeCell ref="M1:N1"/>
    <mergeCell ref="A3:C3"/>
    <mergeCell ref="D3:F3"/>
    <mergeCell ref="G3:N3"/>
    <mergeCell ref="A4:C4"/>
    <mergeCell ref="D4:F4"/>
    <mergeCell ref="G4:N4"/>
  </mergeCells>
  <phoneticPr fontId="118" type="noConversion"/>
  <pageMargins left="0.27541667222976685" right="0.20986111462116241" top="0.74750000238418579" bottom="0.27541667222976685" header="0.31486111879348755" footer="0.31486111879348755"/>
  <pageSetup paperSize="9" orientation="portrait" verticalDpi="200" r:id="rId1"/>
  <headerFooter>
    <oddFooter>&amp;C&amp;"돋움,Regular"-4-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Q65"/>
  <sheetViews>
    <sheetView tabSelected="1" zoomScaleNormal="100" zoomScaleSheetLayoutView="75" workbookViewId="0">
      <selection activeCell="O18" sqref="O18"/>
    </sheetView>
  </sheetViews>
  <sheetFormatPr defaultColWidth="8.88671875" defaultRowHeight="13.5"/>
  <cols>
    <col min="1" max="2" width="4.109375" customWidth="1"/>
    <col min="4" max="4" width="12.44140625" customWidth="1"/>
    <col min="5" max="5" width="9.5546875" customWidth="1"/>
    <col min="6" max="6" width="3.5546875" customWidth="1"/>
    <col min="7" max="7" width="5.109375" customWidth="1"/>
    <col min="8" max="10" width="3.77734375" customWidth="1"/>
    <col min="11" max="11" width="2.77734375" customWidth="1"/>
    <col min="12" max="12" width="3.77734375" customWidth="1"/>
    <col min="13" max="13" width="8.77734375" customWidth="1"/>
    <col min="14" max="14" width="10.33203125" customWidth="1"/>
    <col min="16" max="17" width="11.6640625" bestFit="1" customWidth="1"/>
  </cols>
  <sheetData>
    <row r="1" spans="1:17" ht="24.75" customHeight="1">
      <c r="A1" s="431" t="s">
        <v>419</v>
      </c>
      <c r="B1" s="431"/>
      <c r="C1" s="431"/>
      <c r="D1" s="89" t="s">
        <v>116</v>
      </c>
      <c r="E1" s="89"/>
      <c r="F1" s="89"/>
      <c r="G1" s="89"/>
      <c r="H1" s="89"/>
      <c r="I1" s="89"/>
      <c r="J1" s="89"/>
      <c r="K1" s="89"/>
      <c r="L1" s="70"/>
      <c r="M1" s="931">
        <f>H20</f>
        <v>3791630</v>
      </c>
      <c r="N1" s="931"/>
    </row>
    <row r="2" spans="1:17" ht="15.75" customHeight="1">
      <c r="A2" s="68" t="s">
        <v>170</v>
      </c>
      <c r="B2" s="431"/>
      <c r="C2" s="431"/>
      <c r="D2" s="63"/>
      <c r="E2" s="63"/>
      <c r="F2" s="63"/>
      <c r="G2" s="63"/>
      <c r="H2" s="63"/>
      <c r="I2" s="63"/>
      <c r="J2" s="63"/>
      <c r="K2" s="63"/>
      <c r="L2" s="425"/>
      <c r="M2" s="425"/>
      <c r="N2" s="425"/>
    </row>
    <row r="3" spans="1:17" ht="15.75" customHeight="1" thickBot="1">
      <c r="A3" s="845" t="s">
        <v>121</v>
      </c>
      <c r="B3" s="846"/>
      <c r="C3" s="847"/>
      <c r="D3" s="845" t="s">
        <v>631</v>
      </c>
      <c r="E3" s="846"/>
      <c r="F3" s="846"/>
      <c r="G3" s="847"/>
      <c r="H3" s="845" t="s">
        <v>353</v>
      </c>
      <c r="I3" s="846"/>
      <c r="J3" s="846"/>
      <c r="K3" s="847"/>
      <c r="L3" s="845" t="s">
        <v>484</v>
      </c>
      <c r="M3" s="846"/>
      <c r="N3" s="847"/>
    </row>
    <row r="4" spans="1:17" ht="15.75" customHeight="1" thickTop="1">
      <c r="A4" s="1093" t="s">
        <v>165</v>
      </c>
      <c r="B4" s="1094"/>
      <c r="C4" s="1095"/>
      <c r="D4" s="1073" t="s">
        <v>421</v>
      </c>
      <c r="E4" s="1074"/>
      <c r="F4" s="1074"/>
      <c r="G4" s="1075"/>
      <c r="H4" s="1076">
        <v>666660</v>
      </c>
      <c r="I4" s="1077"/>
      <c r="J4" s="1077"/>
      <c r="K4" s="1078"/>
      <c r="L4" s="1079">
        <v>44604</v>
      </c>
      <c r="M4" s="1080"/>
      <c r="N4" s="1081"/>
    </row>
    <row r="5" spans="1:17" ht="15.75" customHeight="1">
      <c r="A5" s="1096"/>
      <c r="B5" s="1097"/>
      <c r="C5" s="1098"/>
      <c r="D5" s="992" t="s">
        <v>1027</v>
      </c>
      <c r="E5" s="993"/>
      <c r="F5" s="993"/>
      <c r="G5" s="994"/>
      <c r="H5" s="1045">
        <v>583330</v>
      </c>
      <c r="I5" s="1046"/>
      <c r="J5" s="1046"/>
      <c r="K5" s="1047"/>
      <c r="L5" s="1048">
        <v>44604</v>
      </c>
      <c r="M5" s="1049"/>
      <c r="N5" s="1050"/>
    </row>
    <row r="6" spans="1:17" ht="15.75" customHeight="1">
      <c r="A6" s="1096"/>
      <c r="B6" s="1097"/>
      <c r="C6" s="1098"/>
      <c r="D6" s="992" t="s">
        <v>638</v>
      </c>
      <c r="E6" s="993"/>
      <c r="F6" s="993"/>
      <c r="G6" s="994"/>
      <c r="H6" s="1045">
        <v>41660</v>
      </c>
      <c r="I6" s="1046"/>
      <c r="J6" s="1046"/>
      <c r="K6" s="1047"/>
      <c r="L6" s="1048">
        <v>44616</v>
      </c>
      <c r="M6" s="1049"/>
      <c r="N6" s="1050"/>
      <c r="P6" s="647">
        <f>SUM(H4:K10)</f>
        <v>3083300</v>
      </c>
    </row>
    <row r="7" spans="1:17" ht="15.75" customHeight="1">
      <c r="A7" s="1096"/>
      <c r="B7" s="1097"/>
      <c r="C7" s="1098"/>
      <c r="D7" s="992" t="s">
        <v>1028</v>
      </c>
      <c r="E7" s="993"/>
      <c r="F7" s="993"/>
      <c r="G7" s="994"/>
      <c r="H7" s="1045">
        <v>1291660</v>
      </c>
      <c r="I7" s="1046"/>
      <c r="J7" s="1046"/>
      <c r="K7" s="1047"/>
      <c r="L7" s="1048">
        <v>44604</v>
      </c>
      <c r="M7" s="1049"/>
      <c r="N7" s="1050"/>
      <c r="P7" s="647"/>
    </row>
    <row r="8" spans="1:17" ht="15.75" customHeight="1">
      <c r="A8" s="1096"/>
      <c r="B8" s="1097"/>
      <c r="C8" s="1098"/>
      <c r="D8" s="992" t="s">
        <v>1029</v>
      </c>
      <c r="E8" s="993"/>
      <c r="F8" s="993"/>
      <c r="G8" s="994"/>
      <c r="H8" s="1045">
        <v>250000</v>
      </c>
      <c r="I8" s="1046"/>
      <c r="J8" s="1046"/>
      <c r="K8" s="1047"/>
      <c r="L8" s="1048" t="s">
        <v>1051</v>
      </c>
      <c r="M8" s="1049"/>
      <c r="N8" s="1050"/>
      <c r="P8" s="647"/>
    </row>
    <row r="9" spans="1:17" ht="15.75" customHeight="1">
      <c r="A9" s="1096"/>
      <c r="B9" s="1097"/>
      <c r="C9" s="1098"/>
      <c r="D9" s="992" t="s">
        <v>1030</v>
      </c>
      <c r="E9" s="993"/>
      <c r="F9" s="993"/>
      <c r="G9" s="994"/>
      <c r="H9" s="1045">
        <v>41660</v>
      </c>
      <c r="I9" s="1046"/>
      <c r="J9" s="1046"/>
      <c r="K9" s="1047"/>
      <c r="L9" s="1048">
        <v>44616</v>
      </c>
      <c r="M9" s="1049"/>
      <c r="N9" s="1050"/>
      <c r="Q9" s="647" t="s">
        <v>25</v>
      </c>
    </row>
    <row r="10" spans="1:17" ht="15.75" customHeight="1">
      <c r="A10" s="1096"/>
      <c r="B10" s="1097"/>
      <c r="C10" s="1098"/>
      <c r="D10" s="1019" t="s">
        <v>1031</v>
      </c>
      <c r="E10" s="897"/>
      <c r="F10" s="897"/>
      <c r="G10" s="1020"/>
      <c r="H10" s="1099">
        <v>208330</v>
      </c>
      <c r="I10" s="1100"/>
      <c r="J10" s="1100"/>
      <c r="K10" s="1101"/>
      <c r="L10" s="1102">
        <v>44604</v>
      </c>
      <c r="M10" s="1103"/>
      <c r="N10" s="1104"/>
      <c r="Q10" s="647"/>
    </row>
    <row r="11" spans="1:17" ht="15.75" customHeight="1">
      <c r="A11" s="965" t="s">
        <v>1032</v>
      </c>
      <c r="B11" s="966"/>
      <c r="C11" s="967"/>
      <c r="D11" s="968" t="s">
        <v>1033</v>
      </c>
      <c r="E11" s="969"/>
      <c r="F11" s="969"/>
      <c r="G11" s="970"/>
      <c r="H11" s="971">
        <v>125000</v>
      </c>
      <c r="I11" s="972"/>
      <c r="J11" s="972"/>
      <c r="K11" s="973"/>
      <c r="L11" s="974" t="s">
        <v>1051</v>
      </c>
      <c r="M11" s="975"/>
      <c r="N11" s="976"/>
      <c r="Q11" s="647"/>
    </row>
    <row r="12" spans="1:17" ht="15.75" customHeight="1">
      <c r="A12" s="965" t="s">
        <v>1034</v>
      </c>
      <c r="B12" s="966"/>
      <c r="C12" s="967"/>
      <c r="D12" s="977" t="s">
        <v>1035</v>
      </c>
      <c r="E12" s="978"/>
      <c r="F12" s="978"/>
      <c r="G12" s="979"/>
      <c r="H12" s="971">
        <v>583330</v>
      </c>
      <c r="I12" s="972"/>
      <c r="J12" s="972"/>
      <c r="K12" s="973"/>
      <c r="L12" s="974">
        <v>44604</v>
      </c>
      <c r="M12" s="975"/>
      <c r="N12" s="976"/>
      <c r="Q12" s="647"/>
    </row>
    <row r="13" spans="1:17" ht="15.75" customHeight="1">
      <c r="A13" s="1007" t="s">
        <v>899</v>
      </c>
      <c r="B13" s="1008"/>
      <c r="C13" s="1008"/>
      <c r="D13" s="1019" t="s">
        <v>1025</v>
      </c>
      <c r="E13" s="897"/>
      <c r="F13" s="897"/>
      <c r="G13" s="1020"/>
      <c r="H13" s="1060">
        <v>366660</v>
      </c>
      <c r="I13" s="1061"/>
      <c r="J13" s="1061"/>
      <c r="K13" s="1062"/>
      <c r="L13" s="1051" t="s">
        <v>1053</v>
      </c>
      <c r="M13" s="1052"/>
      <c r="N13" s="1053"/>
    </row>
    <row r="14" spans="1:17" ht="15.75" customHeight="1">
      <c r="A14" s="1007"/>
      <c r="B14" s="1008"/>
      <c r="C14" s="1008"/>
      <c r="D14" s="1063" t="s">
        <v>1026</v>
      </c>
      <c r="E14" s="1064"/>
      <c r="F14" s="1064"/>
      <c r="G14" s="1065"/>
      <c r="H14" s="1054">
        <v>674660</v>
      </c>
      <c r="I14" s="1055"/>
      <c r="J14" s="1055"/>
      <c r="K14" s="1056"/>
      <c r="L14" s="1057" t="s">
        <v>1054</v>
      </c>
      <c r="M14" s="1058"/>
      <c r="N14" s="1059"/>
    </row>
    <row r="15" spans="1:17" ht="15.75" customHeight="1">
      <c r="A15" s="1007"/>
      <c r="B15" s="1008"/>
      <c r="C15" s="1008"/>
      <c r="D15" s="992" t="s">
        <v>1013</v>
      </c>
      <c r="E15" s="993"/>
      <c r="F15" s="993"/>
      <c r="G15" s="994"/>
      <c r="H15" s="995">
        <v>869000</v>
      </c>
      <c r="I15" s="996"/>
      <c r="J15" s="996"/>
      <c r="K15" s="997"/>
      <c r="L15" s="998" t="s">
        <v>1052</v>
      </c>
      <c r="M15" s="999"/>
      <c r="N15" s="1000"/>
      <c r="P15" s="647"/>
    </row>
    <row r="16" spans="1:17" ht="15.75" customHeight="1">
      <c r="A16" s="1007"/>
      <c r="B16" s="1008"/>
      <c r="C16" s="1008"/>
      <c r="D16" s="992" t="s">
        <v>1014</v>
      </c>
      <c r="E16" s="993"/>
      <c r="F16" s="993"/>
      <c r="G16" s="994"/>
      <c r="H16" s="995">
        <v>256660</v>
      </c>
      <c r="I16" s="996"/>
      <c r="J16" s="996"/>
      <c r="K16" s="997"/>
      <c r="L16" s="998" t="s">
        <v>1052</v>
      </c>
      <c r="M16" s="999"/>
      <c r="N16" s="1000"/>
      <c r="P16" s="647"/>
    </row>
    <row r="17" spans="1:16" ht="15.75" customHeight="1">
      <c r="A17" s="1007"/>
      <c r="B17" s="1008"/>
      <c r="C17" s="1008"/>
      <c r="D17" s="992" t="s">
        <v>1015</v>
      </c>
      <c r="E17" s="993"/>
      <c r="F17" s="993"/>
      <c r="G17" s="994"/>
      <c r="H17" s="995">
        <v>330000</v>
      </c>
      <c r="I17" s="996"/>
      <c r="J17" s="996"/>
      <c r="K17" s="997"/>
      <c r="L17" s="998" t="s">
        <v>1052</v>
      </c>
      <c r="M17" s="999"/>
      <c r="N17" s="1000"/>
      <c r="P17" s="647"/>
    </row>
    <row r="18" spans="1:16" ht="15.75" customHeight="1">
      <c r="A18" s="1007"/>
      <c r="B18" s="1008"/>
      <c r="C18" s="1008"/>
      <c r="D18" s="992" t="s">
        <v>1055</v>
      </c>
      <c r="E18" s="993"/>
      <c r="F18" s="993"/>
      <c r="G18" s="994"/>
      <c r="H18" s="995">
        <v>1814200</v>
      </c>
      <c r="I18" s="996"/>
      <c r="J18" s="996"/>
      <c r="K18" s="997"/>
      <c r="L18" s="998" t="s">
        <v>707</v>
      </c>
      <c r="M18" s="999"/>
      <c r="N18" s="1000"/>
      <c r="P18" s="647"/>
    </row>
    <row r="19" spans="1:16" ht="37.5" customHeight="1">
      <c r="A19" s="1009"/>
      <c r="B19" s="1010"/>
      <c r="C19" s="1010"/>
      <c r="D19" s="1011" t="s">
        <v>1056</v>
      </c>
      <c r="E19" s="1012"/>
      <c r="F19" s="1012"/>
      <c r="G19" s="1013"/>
      <c r="H19" s="876">
        <v>-4311180</v>
      </c>
      <c r="I19" s="1014"/>
      <c r="J19" s="1014"/>
      <c r="K19" s="1015"/>
      <c r="L19" s="1016" t="s">
        <v>1057</v>
      </c>
      <c r="M19" s="1017"/>
      <c r="N19" s="1018"/>
      <c r="P19" s="647">
        <f>SUM(H13:K19)</f>
        <v>0</v>
      </c>
    </row>
    <row r="20" spans="1:16" ht="15.75" customHeight="1">
      <c r="A20" s="833" t="s">
        <v>212</v>
      </c>
      <c r="B20" s="1067"/>
      <c r="C20" s="1067"/>
      <c r="D20" s="1067"/>
      <c r="E20" s="1067"/>
      <c r="F20" s="1067"/>
      <c r="G20" s="834"/>
      <c r="H20" s="806">
        <f>SUM(H4:K19)</f>
        <v>3791630</v>
      </c>
      <c r="I20" s="816"/>
      <c r="J20" s="816"/>
      <c r="K20" s="817"/>
      <c r="L20" s="1068" t="s">
        <v>25</v>
      </c>
      <c r="M20" s="1069"/>
      <c r="N20" s="1070"/>
    </row>
    <row r="21" spans="1:16" ht="15.75" customHeight="1">
      <c r="A21" s="925" t="s">
        <v>171</v>
      </c>
      <c r="B21" s="925"/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</row>
    <row r="22" spans="1:16" ht="15.75" customHeight="1">
      <c r="A22" s="929">
        <v>3791630</v>
      </c>
      <c r="B22" s="929"/>
      <c r="C22" s="929"/>
      <c r="D22" s="100">
        <v>166370</v>
      </c>
      <c r="E22" s="120" t="s">
        <v>491</v>
      </c>
      <c r="F22" s="432" t="s">
        <v>9</v>
      </c>
      <c r="G22" s="930">
        <v>22.79</v>
      </c>
      <c r="H22" s="930"/>
      <c r="I22" s="928"/>
      <c r="J22" s="928"/>
      <c r="K22" s="928"/>
      <c r="L22" s="928"/>
      <c r="M22" s="928"/>
      <c r="N22" s="928"/>
    </row>
    <row r="23" spans="1:16" ht="15.75" customHeight="1">
      <c r="A23" s="952" t="s">
        <v>1</v>
      </c>
      <c r="B23" s="952"/>
      <c r="C23" s="121" t="s">
        <v>16</v>
      </c>
      <c r="D23" s="421" t="s">
        <v>151</v>
      </c>
      <c r="E23" s="844" t="s">
        <v>153</v>
      </c>
      <c r="F23" s="844"/>
      <c r="G23" s="844"/>
      <c r="H23" s="845" t="s">
        <v>65</v>
      </c>
      <c r="I23" s="846"/>
      <c r="J23" s="846"/>
      <c r="K23" s="846"/>
      <c r="L23" s="847"/>
      <c r="M23" s="844" t="s">
        <v>114</v>
      </c>
      <c r="N23" s="844"/>
    </row>
    <row r="24" spans="1:16" ht="15.75" customHeight="1">
      <c r="A24" s="1044">
        <v>79.319999999999993</v>
      </c>
      <c r="B24" s="1044"/>
      <c r="C24" s="130">
        <v>258</v>
      </c>
      <c r="D24" s="1090">
        <v>22.79</v>
      </c>
      <c r="E24" s="988">
        <f>ROUND(A24*$D$24,-1)</f>
        <v>1810</v>
      </c>
      <c r="F24" s="988"/>
      <c r="G24" s="988"/>
      <c r="H24" s="989">
        <f>ROUND(E24*C24,0)</f>
        <v>466980</v>
      </c>
      <c r="I24" s="990"/>
      <c r="J24" s="990"/>
      <c r="K24" s="990"/>
      <c r="L24" s="991"/>
      <c r="M24" s="1071"/>
      <c r="N24" s="1071"/>
    </row>
    <row r="25" spans="1:16" ht="15.75" customHeight="1">
      <c r="A25" s="1072">
        <v>92.54</v>
      </c>
      <c r="B25" s="1072"/>
      <c r="C25" s="131">
        <v>196</v>
      </c>
      <c r="D25" s="1090"/>
      <c r="E25" s="988">
        <f t="shared" ref="E25:E30" si="0">ROUND(A25*$D$24,-1)</f>
        <v>2110</v>
      </c>
      <c r="F25" s="988"/>
      <c r="G25" s="988"/>
      <c r="H25" s="989">
        <f t="shared" ref="H25:H30" si="1">ROUND(E25*C25,0)</f>
        <v>413560</v>
      </c>
      <c r="I25" s="990"/>
      <c r="J25" s="990"/>
      <c r="K25" s="990"/>
      <c r="L25" s="991"/>
      <c r="M25" s="1066"/>
      <c r="N25" s="1066"/>
    </row>
    <row r="26" spans="1:16" ht="15.75" customHeight="1">
      <c r="A26" s="1072">
        <v>109.07</v>
      </c>
      <c r="B26" s="1072"/>
      <c r="C26" s="131">
        <v>815</v>
      </c>
      <c r="D26" s="1090"/>
      <c r="E26" s="988">
        <f t="shared" si="0"/>
        <v>2490</v>
      </c>
      <c r="F26" s="988"/>
      <c r="G26" s="988"/>
      <c r="H26" s="989">
        <f t="shared" si="1"/>
        <v>2029350</v>
      </c>
      <c r="I26" s="990"/>
      <c r="J26" s="990"/>
      <c r="K26" s="990"/>
      <c r="L26" s="991"/>
      <c r="M26" s="1066"/>
      <c r="N26" s="1066"/>
    </row>
    <row r="27" spans="1:16" ht="15.75" customHeight="1">
      <c r="A27" s="1072">
        <v>128.9</v>
      </c>
      <c r="B27" s="1072"/>
      <c r="C27" s="131">
        <v>68</v>
      </c>
      <c r="D27" s="1090"/>
      <c r="E27" s="988">
        <f t="shared" si="0"/>
        <v>2940</v>
      </c>
      <c r="F27" s="988"/>
      <c r="G27" s="988"/>
      <c r="H27" s="989">
        <f t="shared" si="1"/>
        <v>199920</v>
      </c>
      <c r="I27" s="990"/>
      <c r="J27" s="990"/>
      <c r="K27" s="990"/>
      <c r="L27" s="991"/>
      <c r="M27" s="1066"/>
      <c r="N27" s="1066"/>
    </row>
    <row r="28" spans="1:16" ht="15.75" customHeight="1">
      <c r="A28" s="1072">
        <v>158.63999999999999</v>
      </c>
      <c r="B28" s="1072"/>
      <c r="C28" s="131">
        <v>102</v>
      </c>
      <c r="D28" s="1090"/>
      <c r="E28" s="988">
        <f t="shared" si="0"/>
        <v>3620</v>
      </c>
      <c r="F28" s="988"/>
      <c r="G28" s="988"/>
      <c r="H28" s="989">
        <f t="shared" si="1"/>
        <v>369240</v>
      </c>
      <c r="I28" s="990"/>
      <c r="J28" s="990"/>
      <c r="K28" s="990"/>
      <c r="L28" s="991"/>
      <c r="M28" s="1066"/>
      <c r="N28" s="1066"/>
    </row>
    <row r="29" spans="1:16" ht="15.75" customHeight="1">
      <c r="A29" s="1072">
        <v>188.39</v>
      </c>
      <c r="B29" s="1072"/>
      <c r="C29" s="131">
        <v>34</v>
      </c>
      <c r="D29" s="1090"/>
      <c r="E29" s="988">
        <f t="shared" si="0"/>
        <v>4290</v>
      </c>
      <c r="F29" s="988"/>
      <c r="G29" s="988"/>
      <c r="H29" s="989">
        <f t="shared" si="1"/>
        <v>145860</v>
      </c>
      <c r="I29" s="990"/>
      <c r="J29" s="990"/>
      <c r="K29" s="990"/>
      <c r="L29" s="991"/>
      <c r="M29" s="1066"/>
      <c r="N29" s="1066"/>
    </row>
    <row r="30" spans="1:16" ht="15.75" customHeight="1">
      <c r="A30" s="1072">
        <v>221.44</v>
      </c>
      <c r="B30" s="1072"/>
      <c r="C30" s="131">
        <v>34</v>
      </c>
      <c r="D30" s="1091"/>
      <c r="E30" s="988">
        <f t="shared" si="0"/>
        <v>5050</v>
      </c>
      <c r="F30" s="988"/>
      <c r="G30" s="988"/>
      <c r="H30" s="989">
        <f t="shared" si="1"/>
        <v>171700</v>
      </c>
      <c r="I30" s="990"/>
      <c r="J30" s="990"/>
      <c r="K30" s="990"/>
      <c r="L30" s="991"/>
      <c r="M30" s="1088"/>
      <c r="N30" s="1088"/>
    </row>
    <row r="31" spans="1:16" ht="15.75" customHeight="1">
      <c r="A31" s="1092" t="s">
        <v>17</v>
      </c>
      <c r="B31" s="1092"/>
      <c r="C31" s="427">
        <f>SUM(C24:C30)</f>
        <v>1507</v>
      </c>
      <c r="D31" s="423"/>
      <c r="E31" s="988"/>
      <c r="F31" s="988"/>
      <c r="G31" s="988"/>
      <c r="H31" s="1084">
        <f>SUM(H24:L30)</f>
        <v>3796610</v>
      </c>
      <c r="I31" s="1085"/>
      <c r="J31" s="1085"/>
      <c r="K31" s="1085"/>
      <c r="L31" s="1086"/>
      <c r="M31" s="422" t="s">
        <v>183</v>
      </c>
      <c r="N31" s="430">
        <f>H31-A22</f>
        <v>4980</v>
      </c>
    </row>
    <row r="32" spans="1:16" ht="12.75" customHeight="1">
      <c r="A32" s="125"/>
      <c r="B32" s="125"/>
      <c r="C32" s="336"/>
      <c r="D32" s="125"/>
      <c r="E32" s="337"/>
      <c r="F32" s="337"/>
      <c r="G32" s="337"/>
      <c r="H32" s="338"/>
      <c r="I32" s="338"/>
      <c r="J32" s="338"/>
      <c r="K32" s="338"/>
      <c r="L32" s="338"/>
      <c r="M32" s="125"/>
      <c r="N32" s="88"/>
    </row>
    <row r="33" spans="1:14" ht="15.75" customHeight="1">
      <c r="A33" s="431" t="s">
        <v>343</v>
      </c>
      <c r="B33" s="431"/>
      <c r="C33" s="431"/>
      <c r="D33" s="89" t="s">
        <v>116</v>
      </c>
      <c r="E33" s="89"/>
      <c r="F33" s="89"/>
      <c r="G33" s="89"/>
      <c r="H33" s="89"/>
      <c r="I33" s="89"/>
      <c r="J33" s="89"/>
      <c r="K33" s="89"/>
      <c r="L33" s="70"/>
      <c r="M33" s="931">
        <v>36601400</v>
      </c>
      <c r="N33" s="931"/>
    </row>
    <row r="34" spans="1:14" ht="15.75" customHeight="1">
      <c r="A34" s="1089" t="s">
        <v>1058</v>
      </c>
      <c r="B34" s="1089"/>
      <c r="C34" s="1089"/>
      <c r="D34" s="1089"/>
      <c r="E34" s="1089"/>
      <c r="F34" s="1089"/>
      <c r="G34" s="1089"/>
      <c r="H34" s="1089"/>
      <c r="I34" s="1089"/>
      <c r="J34" s="1089"/>
      <c r="K34" s="1089"/>
      <c r="L34" s="1089"/>
      <c r="M34" s="1089"/>
      <c r="N34" s="1089"/>
    </row>
    <row r="35" spans="1:14" ht="15.75" customHeight="1">
      <c r="A35" s="952" t="s">
        <v>1</v>
      </c>
      <c r="B35" s="952"/>
      <c r="C35" s="121" t="s">
        <v>16</v>
      </c>
      <c r="D35" s="421" t="s">
        <v>151</v>
      </c>
      <c r="E35" s="844" t="s">
        <v>153</v>
      </c>
      <c r="F35" s="844"/>
      <c r="G35" s="844"/>
      <c r="H35" s="845" t="s">
        <v>65</v>
      </c>
      <c r="I35" s="846"/>
      <c r="J35" s="846"/>
      <c r="K35" s="846"/>
      <c r="L35" s="847"/>
      <c r="M35" s="844" t="s">
        <v>114</v>
      </c>
      <c r="N35" s="844"/>
    </row>
    <row r="36" spans="1:14" ht="15.75" customHeight="1">
      <c r="A36" s="1044">
        <v>79.319999999999993</v>
      </c>
      <c r="B36" s="1044"/>
      <c r="C36" s="130">
        <v>258</v>
      </c>
      <c r="D36" s="1090">
        <v>220</v>
      </c>
      <c r="E36" s="988">
        <f t="shared" ref="E36:E42" si="2">ROUND(A36*$D$36,-1)</f>
        <v>17450</v>
      </c>
      <c r="F36" s="988"/>
      <c r="G36" s="988"/>
      <c r="H36" s="989">
        <f t="shared" ref="H36:H42" si="3">E36*C36</f>
        <v>4502100</v>
      </c>
      <c r="I36" s="990"/>
      <c r="J36" s="990"/>
      <c r="K36" s="990"/>
      <c r="L36" s="991"/>
      <c r="M36" s="959"/>
      <c r="N36" s="959"/>
    </row>
    <row r="37" spans="1:14" ht="15.75" customHeight="1">
      <c r="A37" s="1072">
        <v>92.54</v>
      </c>
      <c r="B37" s="1072"/>
      <c r="C37" s="131">
        <v>196</v>
      </c>
      <c r="D37" s="1090"/>
      <c r="E37" s="988">
        <f t="shared" si="2"/>
        <v>20360</v>
      </c>
      <c r="F37" s="988"/>
      <c r="G37" s="988"/>
      <c r="H37" s="1084">
        <f t="shared" si="3"/>
        <v>3990560</v>
      </c>
      <c r="I37" s="1085"/>
      <c r="J37" s="1085"/>
      <c r="K37" s="1085"/>
      <c r="L37" s="1086"/>
      <c r="M37" s="956"/>
      <c r="N37" s="956"/>
    </row>
    <row r="38" spans="1:14" ht="15.75" customHeight="1">
      <c r="A38" s="1072">
        <v>109.07</v>
      </c>
      <c r="B38" s="1072"/>
      <c r="C38" s="131">
        <v>815</v>
      </c>
      <c r="D38" s="1090"/>
      <c r="E38" s="988">
        <f t="shared" si="2"/>
        <v>24000</v>
      </c>
      <c r="F38" s="988"/>
      <c r="G38" s="988"/>
      <c r="H38" s="1084">
        <f t="shared" si="3"/>
        <v>19560000</v>
      </c>
      <c r="I38" s="1085"/>
      <c r="J38" s="1085"/>
      <c r="K38" s="1085"/>
      <c r="L38" s="1086"/>
      <c r="M38" s="956"/>
      <c r="N38" s="956"/>
    </row>
    <row r="39" spans="1:14" ht="15.75" customHeight="1">
      <c r="A39" s="1072">
        <v>128.9</v>
      </c>
      <c r="B39" s="1072"/>
      <c r="C39" s="131">
        <v>68</v>
      </c>
      <c r="D39" s="1090"/>
      <c r="E39" s="988">
        <f t="shared" si="2"/>
        <v>28360</v>
      </c>
      <c r="F39" s="988"/>
      <c r="G39" s="988"/>
      <c r="H39" s="1084">
        <f t="shared" si="3"/>
        <v>1928480</v>
      </c>
      <c r="I39" s="1085"/>
      <c r="J39" s="1085"/>
      <c r="K39" s="1085"/>
      <c r="L39" s="1086"/>
      <c r="M39" s="956"/>
      <c r="N39" s="956"/>
    </row>
    <row r="40" spans="1:14" ht="15.75" customHeight="1">
      <c r="A40" s="1072">
        <v>158.63999999999999</v>
      </c>
      <c r="B40" s="1072"/>
      <c r="C40" s="131">
        <v>102</v>
      </c>
      <c r="D40" s="1090"/>
      <c r="E40" s="988">
        <f t="shared" si="2"/>
        <v>34900</v>
      </c>
      <c r="F40" s="988"/>
      <c r="G40" s="988"/>
      <c r="H40" s="1084">
        <f t="shared" si="3"/>
        <v>3559800</v>
      </c>
      <c r="I40" s="1085"/>
      <c r="J40" s="1085"/>
      <c r="K40" s="1085"/>
      <c r="L40" s="1086"/>
      <c r="M40" s="956"/>
      <c r="N40" s="956"/>
    </row>
    <row r="41" spans="1:14" ht="15.75" customHeight="1">
      <c r="A41" s="1072">
        <v>188.39</v>
      </c>
      <c r="B41" s="1072"/>
      <c r="C41" s="131">
        <v>34</v>
      </c>
      <c r="D41" s="1090"/>
      <c r="E41" s="988">
        <f t="shared" si="2"/>
        <v>41450</v>
      </c>
      <c r="F41" s="988"/>
      <c r="G41" s="988"/>
      <c r="H41" s="1084">
        <f t="shared" si="3"/>
        <v>1409300</v>
      </c>
      <c r="I41" s="1085"/>
      <c r="J41" s="1085"/>
      <c r="K41" s="1085"/>
      <c r="L41" s="1086"/>
      <c r="M41" s="956"/>
      <c r="N41" s="956"/>
    </row>
    <row r="42" spans="1:14" ht="15.75" customHeight="1">
      <c r="A42" s="1072">
        <v>221.44</v>
      </c>
      <c r="B42" s="1072"/>
      <c r="C42" s="131">
        <v>34</v>
      </c>
      <c r="D42" s="1091"/>
      <c r="E42" s="988">
        <f t="shared" si="2"/>
        <v>48720</v>
      </c>
      <c r="F42" s="988"/>
      <c r="G42" s="988"/>
      <c r="H42" s="1084">
        <f t="shared" si="3"/>
        <v>1656480</v>
      </c>
      <c r="I42" s="1085"/>
      <c r="J42" s="1085"/>
      <c r="K42" s="1085"/>
      <c r="L42" s="1086"/>
      <c r="M42" s="960"/>
      <c r="N42" s="960"/>
    </row>
    <row r="43" spans="1:14" ht="15.75" customHeight="1">
      <c r="A43" s="1001" t="s">
        <v>17</v>
      </c>
      <c r="B43" s="1002"/>
      <c r="C43" s="427">
        <f>SUM(C36:C42)</f>
        <v>1507</v>
      </c>
      <c r="D43" s="423"/>
      <c r="E43" s="988"/>
      <c r="F43" s="988"/>
      <c r="G43" s="988"/>
      <c r="H43" s="1003">
        <f>SUM(H36:H42)</f>
        <v>36606720</v>
      </c>
      <c r="I43" s="1004"/>
      <c r="J43" s="1004"/>
      <c r="K43" s="1004"/>
      <c r="L43" s="1005"/>
      <c r="M43" s="424"/>
      <c r="N43" s="428"/>
    </row>
    <row r="44" spans="1:14" ht="15.75" customHeight="1">
      <c r="A44" s="1034" t="s">
        <v>376</v>
      </c>
      <c r="B44" s="1034"/>
      <c r="C44" s="1034"/>
      <c r="D44" s="1034"/>
      <c r="E44" s="1034"/>
      <c r="F44" s="1034"/>
      <c r="G44" s="1034"/>
      <c r="H44" s="1034"/>
      <c r="I44" s="1034"/>
      <c r="J44" s="1034"/>
      <c r="K44" s="1034"/>
      <c r="L44" s="1034"/>
      <c r="M44" s="1034"/>
      <c r="N44" s="1034"/>
    </row>
    <row r="45" spans="1:14" ht="13.5" customHeight="1">
      <c r="A45" s="1035" t="s">
        <v>161</v>
      </c>
      <c r="B45" s="1036"/>
      <c r="C45" s="1036"/>
      <c r="D45" s="1036" t="s">
        <v>159</v>
      </c>
      <c r="E45" s="1036"/>
      <c r="F45" s="1037" t="s">
        <v>595</v>
      </c>
      <c r="G45" s="1037"/>
      <c r="H45" s="1037"/>
      <c r="I45" s="1083" t="s">
        <v>609</v>
      </c>
      <c r="J45" s="1083"/>
      <c r="K45" s="1083"/>
      <c r="L45" s="1083"/>
      <c r="M45" s="1038" t="s">
        <v>3</v>
      </c>
      <c r="N45" s="1039"/>
    </row>
    <row r="46" spans="1:14" ht="13.5" customHeight="1">
      <c r="A46" s="1040">
        <v>44593</v>
      </c>
      <c r="B46" s="1041"/>
      <c r="C46" s="1042"/>
      <c r="D46" s="1043" t="s">
        <v>155</v>
      </c>
      <c r="E46" s="1043"/>
      <c r="F46" s="1087">
        <v>1507063152</v>
      </c>
      <c r="G46" s="1087"/>
      <c r="H46" s="1087"/>
      <c r="I46" s="1082" t="s">
        <v>25</v>
      </c>
      <c r="J46" s="1082"/>
      <c r="K46" s="1082"/>
      <c r="L46" s="1082"/>
      <c r="M46" s="1021">
        <f>F46</f>
        <v>1507063152</v>
      </c>
      <c r="N46" s="1022"/>
    </row>
    <row r="47" spans="1:14" ht="13.5" customHeight="1">
      <c r="A47" s="980">
        <v>44620</v>
      </c>
      <c r="B47" s="981"/>
      <c r="C47" s="982"/>
      <c r="D47" s="983" t="s">
        <v>1059</v>
      </c>
      <c r="E47" s="983"/>
      <c r="F47" s="984">
        <v>36601400</v>
      </c>
      <c r="G47" s="984"/>
      <c r="H47" s="984"/>
      <c r="I47" s="985">
        <v>0</v>
      </c>
      <c r="J47" s="985"/>
      <c r="K47" s="985"/>
      <c r="L47" s="985"/>
      <c r="M47" s="986">
        <f>M46+F47</f>
        <v>1543664552</v>
      </c>
      <c r="N47" s="987"/>
    </row>
    <row r="48" spans="1:14" ht="13.5" customHeight="1" thickBot="1">
      <c r="A48" s="980">
        <v>44620</v>
      </c>
      <c r="B48" s="981"/>
      <c r="C48" s="982"/>
      <c r="D48" s="983" t="s">
        <v>1060</v>
      </c>
      <c r="E48" s="983"/>
      <c r="F48" s="984">
        <v>32529500</v>
      </c>
      <c r="G48" s="984"/>
      <c r="H48" s="984"/>
      <c r="I48" s="985" t="s">
        <v>707</v>
      </c>
      <c r="J48" s="985"/>
      <c r="K48" s="985"/>
      <c r="L48" s="985"/>
      <c r="M48" s="986">
        <f>M47+F48</f>
        <v>1576194052</v>
      </c>
      <c r="N48" s="987"/>
    </row>
    <row r="49" spans="1:14" ht="13.5" customHeight="1" thickBot="1">
      <c r="A49" s="1028" t="s">
        <v>377</v>
      </c>
      <c r="B49" s="1029"/>
      <c r="C49" s="1029"/>
      <c r="D49" s="1029"/>
      <c r="E49" s="1030"/>
      <c r="F49" s="1031">
        <f>SUM(F46:H48)</f>
        <v>1576194052</v>
      </c>
      <c r="G49" s="1032"/>
      <c r="H49" s="1033"/>
      <c r="I49" s="1023" t="s">
        <v>707</v>
      </c>
      <c r="J49" s="1024"/>
      <c r="K49" s="1024"/>
      <c r="L49" s="1025"/>
      <c r="M49" s="1026">
        <f>M48</f>
        <v>1576194052</v>
      </c>
      <c r="N49" s="1027"/>
    </row>
    <row r="50" spans="1:14" ht="18.75" customHeight="1" thickTop="1">
      <c r="A50" s="1006" t="s">
        <v>814</v>
      </c>
      <c r="B50" s="1006"/>
      <c r="C50" s="1006"/>
      <c r="D50" s="1006"/>
      <c r="E50" s="1006"/>
      <c r="F50" s="1006"/>
      <c r="G50" s="1006"/>
      <c r="H50" s="1006"/>
      <c r="I50" s="1006"/>
      <c r="J50" s="1006"/>
      <c r="K50" s="1006"/>
      <c r="L50" s="1006"/>
      <c r="M50" s="1006"/>
      <c r="N50" s="1006"/>
    </row>
    <row r="51" spans="1:14" ht="15" customHeight="1"/>
    <row r="52" spans="1:14" ht="12.6" customHeight="1"/>
    <row r="53" spans="1:14" ht="12.6" customHeight="1"/>
    <row r="54" spans="1:14" ht="12.6" customHeight="1"/>
    <row r="55" spans="1:14" ht="12.6" customHeight="1"/>
    <row r="56" spans="1:14" ht="12.6" customHeight="1"/>
    <row r="57" spans="1:14" ht="12.6" customHeight="1"/>
    <row r="58" spans="1:14" ht="12.6" customHeight="1"/>
    <row r="59" spans="1:14" ht="12.6" customHeight="1"/>
    <row r="60" spans="1:14" ht="12.6" customHeight="1"/>
    <row r="61" spans="1:14" ht="12.6" customHeight="1"/>
    <row r="62" spans="1:14" ht="12.6" customHeight="1"/>
    <row r="63" spans="1:14" ht="12.6" customHeight="1"/>
    <row r="64" spans="1:14" ht="12.6" customHeight="1"/>
    <row r="65" ht="12.6" customHeight="1"/>
  </sheetData>
  <mergeCells count="164">
    <mergeCell ref="A4:C10"/>
    <mergeCell ref="D10:G10"/>
    <mergeCell ref="H10:K10"/>
    <mergeCell ref="L10:N10"/>
    <mergeCell ref="M41:N41"/>
    <mergeCell ref="E35:G35"/>
    <mergeCell ref="A36:B36"/>
    <mergeCell ref="H35:L35"/>
    <mergeCell ref="A37:B37"/>
    <mergeCell ref="D36:D42"/>
    <mergeCell ref="H42:L42"/>
    <mergeCell ref="E42:G42"/>
    <mergeCell ref="M35:N35"/>
    <mergeCell ref="E39:G39"/>
    <mergeCell ref="A41:B41"/>
    <mergeCell ref="E41:G41"/>
    <mergeCell ref="H38:L38"/>
    <mergeCell ref="E37:G37"/>
    <mergeCell ref="H36:L36"/>
    <mergeCell ref="A39:B39"/>
    <mergeCell ref="A40:B40"/>
    <mergeCell ref="A35:B35"/>
    <mergeCell ref="E38:G38"/>
    <mergeCell ref="A38:B38"/>
    <mergeCell ref="H41:L41"/>
    <mergeCell ref="E40:G40"/>
    <mergeCell ref="M42:N42"/>
    <mergeCell ref="A30:B30"/>
    <mergeCell ref="D24:D30"/>
    <mergeCell ref="A31:B31"/>
    <mergeCell ref="A26:B26"/>
    <mergeCell ref="A29:B29"/>
    <mergeCell ref="E27:G27"/>
    <mergeCell ref="E31:G31"/>
    <mergeCell ref="H31:L31"/>
    <mergeCell ref="I46:L46"/>
    <mergeCell ref="H26:L26"/>
    <mergeCell ref="I45:L45"/>
    <mergeCell ref="H39:L39"/>
    <mergeCell ref="H40:L40"/>
    <mergeCell ref="M37:N37"/>
    <mergeCell ref="M33:N33"/>
    <mergeCell ref="E28:G28"/>
    <mergeCell ref="M40:N40"/>
    <mergeCell ref="M39:N39"/>
    <mergeCell ref="F46:H46"/>
    <mergeCell ref="E30:G30"/>
    <mergeCell ref="M30:N30"/>
    <mergeCell ref="M36:N36"/>
    <mergeCell ref="E36:G36"/>
    <mergeCell ref="H30:L30"/>
    <mergeCell ref="M26:N26"/>
    <mergeCell ref="M27:N27"/>
    <mergeCell ref="A34:N34"/>
    <mergeCell ref="M38:N38"/>
    <mergeCell ref="E29:G29"/>
    <mergeCell ref="H37:L37"/>
    <mergeCell ref="H29:L29"/>
    <mergeCell ref="A42:B42"/>
    <mergeCell ref="D5:G5"/>
    <mergeCell ref="L6:N6"/>
    <mergeCell ref="D7:G7"/>
    <mergeCell ref="H7:K7"/>
    <mergeCell ref="L7:N7"/>
    <mergeCell ref="H5:K5"/>
    <mergeCell ref="D15:G15"/>
    <mergeCell ref="H15:K15"/>
    <mergeCell ref="L15:N15"/>
    <mergeCell ref="M1:N1"/>
    <mergeCell ref="A20:G20"/>
    <mergeCell ref="H20:K20"/>
    <mergeCell ref="L20:N20"/>
    <mergeCell ref="M28:N28"/>
    <mergeCell ref="M29:N29"/>
    <mergeCell ref="M24:N24"/>
    <mergeCell ref="A25:B25"/>
    <mergeCell ref="A27:B27"/>
    <mergeCell ref="A28:B28"/>
    <mergeCell ref="H28:L28"/>
    <mergeCell ref="A22:C22"/>
    <mergeCell ref="A23:B23"/>
    <mergeCell ref="A21:N21"/>
    <mergeCell ref="D9:G9"/>
    <mergeCell ref="H9:K9"/>
    <mergeCell ref="L9:N9"/>
    <mergeCell ref="A3:C3"/>
    <mergeCell ref="D3:G3"/>
    <mergeCell ref="H3:K3"/>
    <mergeCell ref="L3:N3"/>
    <mergeCell ref="D4:G4"/>
    <mergeCell ref="H4:K4"/>
    <mergeCell ref="L4:N4"/>
    <mergeCell ref="A48:C48"/>
    <mergeCell ref="A24:B24"/>
    <mergeCell ref="D48:E48"/>
    <mergeCell ref="D8:G8"/>
    <mergeCell ref="H8:K8"/>
    <mergeCell ref="L8:N8"/>
    <mergeCell ref="L5:N5"/>
    <mergeCell ref="L13:N13"/>
    <mergeCell ref="H14:K14"/>
    <mergeCell ref="L14:N14"/>
    <mergeCell ref="H13:K13"/>
    <mergeCell ref="D6:G6"/>
    <mergeCell ref="H6:K6"/>
    <mergeCell ref="D14:G14"/>
    <mergeCell ref="F48:H48"/>
    <mergeCell ref="I48:L48"/>
    <mergeCell ref="E25:G25"/>
    <mergeCell ref="H27:L27"/>
    <mergeCell ref="H23:L23"/>
    <mergeCell ref="M23:N23"/>
    <mergeCell ref="M25:N25"/>
    <mergeCell ref="E26:G26"/>
    <mergeCell ref="G22:H22"/>
    <mergeCell ref="E23:G23"/>
    <mergeCell ref="M48:N48"/>
    <mergeCell ref="A50:N50"/>
    <mergeCell ref="A13:C19"/>
    <mergeCell ref="D19:G19"/>
    <mergeCell ref="H19:K19"/>
    <mergeCell ref="L19:N19"/>
    <mergeCell ref="D13:G13"/>
    <mergeCell ref="M46:N46"/>
    <mergeCell ref="I49:L49"/>
    <mergeCell ref="M49:N49"/>
    <mergeCell ref="A49:E49"/>
    <mergeCell ref="F49:H49"/>
    <mergeCell ref="A44:N44"/>
    <mergeCell ref="A45:C45"/>
    <mergeCell ref="D45:E45"/>
    <mergeCell ref="F45:H45"/>
    <mergeCell ref="M45:N45"/>
    <mergeCell ref="A46:C46"/>
    <mergeCell ref="D46:E46"/>
    <mergeCell ref="I22:N22"/>
    <mergeCell ref="H25:L25"/>
    <mergeCell ref="D17:G17"/>
    <mergeCell ref="H17:K17"/>
    <mergeCell ref="L17:N17"/>
    <mergeCell ref="A11:C11"/>
    <mergeCell ref="D11:G11"/>
    <mergeCell ref="H11:K11"/>
    <mergeCell ref="L11:N11"/>
    <mergeCell ref="A12:C12"/>
    <mergeCell ref="D12:G12"/>
    <mergeCell ref="H12:K12"/>
    <mergeCell ref="L12:N12"/>
    <mergeCell ref="A47:C47"/>
    <mergeCell ref="D47:E47"/>
    <mergeCell ref="F47:H47"/>
    <mergeCell ref="I47:L47"/>
    <mergeCell ref="M47:N47"/>
    <mergeCell ref="E24:G24"/>
    <mergeCell ref="H24:L24"/>
    <mergeCell ref="D16:G16"/>
    <mergeCell ref="H16:K16"/>
    <mergeCell ref="L16:N16"/>
    <mergeCell ref="D18:G18"/>
    <mergeCell ref="H18:K18"/>
    <mergeCell ref="L18:N18"/>
    <mergeCell ref="A43:B43"/>
    <mergeCell ref="E43:G43"/>
    <mergeCell ref="H43:L43"/>
  </mergeCells>
  <phoneticPr fontId="118" type="noConversion"/>
  <pageMargins left="0.23597222566604614" right="0.31486111879348755" top="0.52958333492279053" bottom="0.20000000298023224" header="0.31486111879348755" footer="0.20000000298023224"/>
  <pageSetup paperSize="9" orientation="portrait" verticalDpi="200" r:id="rId1"/>
  <headerFooter>
    <oddFooter>&amp;C&amp;"돋움,Regular"-5-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N61"/>
  <sheetViews>
    <sheetView zoomScale="88" zoomScaleNormal="88" zoomScaleSheetLayoutView="75" workbookViewId="0">
      <selection activeCell="S39" sqref="S39"/>
    </sheetView>
  </sheetViews>
  <sheetFormatPr defaultColWidth="8.88671875" defaultRowHeight="13.5"/>
  <cols>
    <col min="1" max="2" width="5.44140625" customWidth="1"/>
    <col min="3" max="3" width="9.77734375" customWidth="1"/>
    <col min="4" max="4" width="11.6640625" customWidth="1"/>
    <col min="5" max="5" width="8.6640625" customWidth="1"/>
    <col min="6" max="6" width="4.6640625" customWidth="1"/>
    <col min="7" max="7" width="6.44140625" customWidth="1"/>
    <col min="8" max="12" width="3.6640625" customWidth="1"/>
    <col min="13" max="13" width="6.44140625" customWidth="1"/>
    <col min="14" max="14" width="8.5546875" customWidth="1"/>
  </cols>
  <sheetData>
    <row r="1" spans="1:14" ht="12.75" customHeight="1">
      <c r="A1" s="431" t="s">
        <v>625</v>
      </c>
      <c r="B1" s="431"/>
      <c r="C1" s="431"/>
      <c r="D1" s="89" t="s">
        <v>116</v>
      </c>
      <c r="E1" s="89"/>
      <c r="F1" s="89"/>
      <c r="G1" s="89"/>
      <c r="H1" s="89"/>
      <c r="I1" s="89"/>
      <c r="J1" s="89"/>
      <c r="K1" s="89"/>
      <c r="L1" s="70"/>
      <c r="M1" s="931">
        <v>1281049</v>
      </c>
      <c r="N1" s="931"/>
    </row>
    <row r="2" spans="1:14" ht="12.75" customHeight="1">
      <c r="A2" s="68" t="s">
        <v>395</v>
      </c>
      <c r="B2" s="118"/>
      <c r="C2" s="70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2.75" customHeight="1">
      <c r="A3" s="844" t="s">
        <v>121</v>
      </c>
      <c r="B3" s="844"/>
      <c r="C3" s="844"/>
      <c r="D3" s="844" t="s">
        <v>455</v>
      </c>
      <c r="E3" s="844"/>
      <c r="F3" s="844"/>
      <c r="G3" s="844" t="s">
        <v>118</v>
      </c>
      <c r="H3" s="844"/>
      <c r="I3" s="844"/>
      <c r="J3" s="844"/>
      <c r="K3" s="844"/>
      <c r="L3" s="844"/>
      <c r="M3" s="844"/>
      <c r="N3" s="844"/>
    </row>
    <row r="4" spans="1:14" ht="12.75" customHeight="1">
      <c r="A4" s="1105" t="s">
        <v>40</v>
      </c>
      <c r="B4" s="1105"/>
      <c r="C4" s="1105"/>
      <c r="D4" s="962">
        <v>1281049</v>
      </c>
      <c r="E4" s="962"/>
      <c r="F4" s="962"/>
      <c r="G4" s="1106" t="s">
        <v>954</v>
      </c>
      <c r="H4" s="1107"/>
      <c r="I4" s="1107"/>
      <c r="J4" s="1107"/>
      <c r="K4" s="1107"/>
      <c r="L4" s="1107"/>
      <c r="M4" s="1107"/>
      <c r="N4" s="1108"/>
    </row>
    <row r="5" spans="1:14" ht="12.75" customHeight="1">
      <c r="A5" s="925" t="s">
        <v>665</v>
      </c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</row>
    <row r="6" spans="1:14" ht="12.75" customHeight="1">
      <c r="A6" s="929">
        <v>1281049</v>
      </c>
      <c r="B6" s="929"/>
      <c r="C6" s="929"/>
      <c r="D6" s="100">
        <v>166370</v>
      </c>
      <c r="E6" s="120" t="s">
        <v>491</v>
      </c>
      <c r="F6" s="432" t="s">
        <v>9</v>
      </c>
      <c r="G6" s="930">
        <f>ROUND(A6/D6,2)</f>
        <v>7.7</v>
      </c>
      <c r="H6" s="930"/>
      <c r="I6" s="928"/>
      <c r="J6" s="928"/>
      <c r="K6" s="928"/>
      <c r="L6" s="928"/>
      <c r="M6" s="928"/>
      <c r="N6" s="928"/>
    </row>
    <row r="7" spans="1:14" ht="12.75" customHeight="1">
      <c r="A7" s="952" t="s">
        <v>1</v>
      </c>
      <c r="B7" s="952"/>
      <c r="C7" s="121" t="s">
        <v>16</v>
      </c>
      <c r="D7" s="421" t="s">
        <v>151</v>
      </c>
      <c r="E7" s="844" t="s">
        <v>153</v>
      </c>
      <c r="F7" s="844"/>
      <c r="G7" s="844"/>
      <c r="H7" s="845" t="s">
        <v>65</v>
      </c>
      <c r="I7" s="846"/>
      <c r="J7" s="846"/>
      <c r="K7" s="846"/>
      <c r="L7" s="847"/>
      <c r="M7" s="844" t="s">
        <v>114</v>
      </c>
      <c r="N7" s="844"/>
    </row>
    <row r="8" spans="1:14" ht="12.75" customHeight="1">
      <c r="A8" s="898">
        <v>79.319999999999993</v>
      </c>
      <c r="B8" s="898"/>
      <c r="C8" s="112">
        <v>258</v>
      </c>
      <c r="D8" s="916">
        <f>G6</f>
        <v>7.7</v>
      </c>
      <c r="E8" s="988">
        <f t="shared" ref="E8:E14" si="0">ROUND(A8*$D$8,-1)</f>
        <v>610</v>
      </c>
      <c r="F8" s="988"/>
      <c r="G8" s="988"/>
      <c r="H8" s="939">
        <f t="shared" ref="H8:H14" si="1">ROUND(E8*C8,0)</f>
        <v>157380</v>
      </c>
      <c r="I8" s="940"/>
      <c r="J8" s="940"/>
      <c r="K8" s="940"/>
      <c r="L8" s="941"/>
      <c r="M8" s="959"/>
      <c r="N8" s="959"/>
    </row>
    <row r="9" spans="1:14" ht="12.75" customHeight="1">
      <c r="A9" s="907">
        <v>92.54</v>
      </c>
      <c r="B9" s="907"/>
      <c r="C9" s="105">
        <v>196</v>
      </c>
      <c r="D9" s="916"/>
      <c r="E9" s="988">
        <f t="shared" si="0"/>
        <v>710</v>
      </c>
      <c r="F9" s="988"/>
      <c r="G9" s="988"/>
      <c r="H9" s="939">
        <f t="shared" si="1"/>
        <v>139160</v>
      </c>
      <c r="I9" s="940"/>
      <c r="J9" s="940"/>
      <c r="K9" s="940"/>
      <c r="L9" s="941"/>
      <c r="M9" s="956"/>
      <c r="N9" s="956"/>
    </row>
    <row r="10" spans="1:14" ht="12.75" customHeight="1">
      <c r="A10" s="907">
        <v>109.07</v>
      </c>
      <c r="B10" s="907"/>
      <c r="C10" s="105">
        <v>815</v>
      </c>
      <c r="D10" s="916"/>
      <c r="E10" s="988">
        <f t="shared" si="0"/>
        <v>840</v>
      </c>
      <c r="F10" s="988"/>
      <c r="G10" s="988"/>
      <c r="H10" s="939">
        <f t="shared" si="1"/>
        <v>684600</v>
      </c>
      <c r="I10" s="940"/>
      <c r="J10" s="940"/>
      <c r="K10" s="940"/>
      <c r="L10" s="941"/>
      <c r="M10" s="956"/>
      <c r="N10" s="956"/>
    </row>
    <row r="11" spans="1:14" ht="12.75" customHeight="1">
      <c r="A11" s="907">
        <v>128.9</v>
      </c>
      <c r="B11" s="907"/>
      <c r="C11" s="105">
        <v>68</v>
      </c>
      <c r="D11" s="916"/>
      <c r="E11" s="988">
        <f t="shared" si="0"/>
        <v>990</v>
      </c>
      <c r="F11" s="988"/>
      <c r="G11" s="988"/>
      <c r="H11" s="939">
        <f t="shared" si="1"/>
        <v>67320</v>
      </c>
      <c r="I11" s="940"/>
      <c r="J11" s="940"/>
      <c r="K11" s="940"/>
      <c r="L11" s="941"/>
      <c r="M11" s="956"/>
      <c r="N11" s="956"/>
    </row>
    <row r="12" spans="1:14" ht="12.75" customHeight="1">
      <c r="A12" s="907">
        <v>158.63999999999999</v>
      </c>
      <c r="B12" s="907"/>
      <c r="C12" s="105">
        <v>102</v>
      </c>
      <c r="D12" s="916"/>
      <c r="E12" s="988">
        <f t="shared" si="0"/>
        <v>1220</v>
      </c>
      <c r="F12" s="988"/>
      <c r="G12" s="988"/>
      <c r="H12" s="939">
        <f t="shared" si="1"/>
        <v>124440</v>
      </c>
      <c r="I12" s="940"/>
      <c r="J12" s="940"/>
      <c r="K12" s="940"/>
      <c r="L12" s="941"/>
      <c r="M12" s="956"/>
      <c r="N12" s="956"/>
    </row>
    <row r="13" spans="1:14" ht="12.75" customHeight="1">
      <c r="A13" s="907">
        <v>188.39</v>
      </c>
      <c r="B13" s="907"/>
      <c r="C13" s="105">
        <v>34</v>
      </c>
      <c r="D13" s="916"/>
      <c r="E13" s="988">
        <f t="shared" si="0"/>
        <v>1450</v>
      </c>
      <c r="F13" s="988"/>
      <c r="G13" s="988"/>
      <c r="H13" s="939">
        <f t="shared" si="1"/>
        <v>49300</v>
      </c>
      <c r="I13" s="940"/>
      <c r="J13" s="940"/>
      <c r="K13" s="940"/>
      <c r="L13" s="941"/>
      <c r="M13" s="956"/>
      <c r="N13" s="956"/>
    </row>
    <row r="14" spans="1:14" ht="12.75" customHeight="1">
      <c r="A14" s="907">
        <v>221.44</v>
      </c>
      <c r="B14" s="907"/>
      <c r="C14" s="105">
        <v>34</v>
      </c>
      <c r="D14" s="899"/>
      <c r="E14" s="988">
        <f t="shared" si="0"/>
        <v>1710</v>
      </c>
      <c r="F14" s="988"/>
      <c r="G14" s="988"/>
      <c r="H14" s="939">
        <f t="shared" si="1"/>
        <v>58140</v>
      </c>
      <c r="I14" s="940"/>
      <c r="J14" s="940"/>
      <c r="K14" s="940"/>
      <c r="L14" s="941"/>
      <c r="M14" s="960"/>
      <c r="N14" s="960"/>
    </row>
    <row r="15" spans="1:14" ht="12.75" customHeight="1">
      <c r="A15" s="833" t="s">
        <v>17</v>
      </c>
      <c r="B15" s="1067"/>
      <c r="C15" s="420">
        <f>SUM(C8:C14)</f>
        <v>1507</v>
      </c>
      <c r="D15" s="429"/>
      <c r="E15" s="893"/>
      <c r="F15" s="893"/>
      <c r="G15" s="893"/>
      <c r="H15" s="894">
        <f>SUM(H8:H14)</f>
        <v>1280340</v>
      </c>
      <c r="I15" s="895"/>
      <c r="J15" s="895"/>
      <c r="K15" s="895"/>
      <c r="L15" s="896"/>
      <c r="M15" s="424" t="s">
        <v>183</v>
      </c>
      <c r="N15" s="428">
        <f>H15-A6</f>
        <v>-709</v>
      </c>
    </row>
    <row r="16" spans="1:14" ht="8.25" customHeight="1"/>
    <row r="17" spans="1:14" ht="12.75" customHeight="1">
      <c r="A17" s="431" t="s">
        <v>613</v>
      </c>
      <c r="B17" s="431"/>
      <c r="C17" s="431"/>
      <c r="D17" s="89" t="s">
        <v>116</v>
      </c>
      <c r="E17" s="89"/>
      <c r="F17" s="89"/>
      <c r="G17" s="89"/>
      <c r="H17" s="89"/>
      <c r="I17" s="89"/>
      <c r="J17" s="89"/>
      <c r="K17" s="89"/>
      <c r="L17" s="70"/>
      <c r="M17" s="931">
        <v>3868820</v>
      </c>
      <c r="N17" s="931"/>
    </row>
    <row r="18" spans="1:14" ht="12.75" customHeight="1">
      <c r="A18" s="426" t="s">
        <v>795</v>
      </c>
      <c r="B18" s="431"/>
      <c r="C18" s="431"/>
      <c r="D18" s="63"/>
      <c r="E18" s="63"/>
      <c r="F18" s="63"/>
      <c r="G18" s="63"/>
      <c r="H18" s="63"/>
      <c r="I18" s="63"/>
      <c r="J18" s="63"/>
      <c r="K18" s="63"/>
      <c r="L18" s="122"/>
      <c r="M18" s="122"/>
      <c r="N18" s="122"/>
    </row>
    <row r="19" spans="1:14" ht="12.75" customHeight="1">
      <c r="A19" s="644" t="s">
        <v>972</v>
      </c>
      <c r="B19" s="431"/>
      <c r="C19" s="431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ht="12.75" customHeight="1">
      <c r="A20" s="929">
        <f>M17</f>
        <v>3868820</v>
      </c>
      <c r="B20" s="929"/>
      <c r="C20" s="929"/>
      <c r="D20" s="100">
        <v>166370</v>
      </c>
      <c r="E20" s="120" t="s">
        <v>491</v>
      </c>
      <c r="F20" s="432" t="s">
        <v>9</v>
      </c>
      <c r="G20" s="930">
        <f>ROUND(A20/D20,2)</f>
        <v>23.25</v>
      </c>
      <c r="H20" s="930"/>
      <c r="I20" s="928"/>
      <c r="J20" s="928"/>
      <c r="K20" s="928"/>
      <c r="L20" s="928"/>
      <c r="M20" s="928"/>
      <c r="N20" s="928"/>
    </row>
    <row r="21" spans="1:14" ht="12.75" customHeight="1">
      <c r="A21" s="952" t="s">
        <v>1</v>
      </c>
      <c r="B21" s="952"/>
      <c r="C21" s="121" t="s">
        <v>16</v>
      </c>
      <c r="D21" s="421" t="s">
        <v>151</v>
      </c>
      <c r="E21" s="844" t="s">
        <v>153</v>
      </c>
      <c r="F21" s="844"/>
      <c r="G21" s="844"/>
      <c r="H21" s="845" t="s">
        <v>65</v>
      </c>
      <c r="I21" s="846"/>
      <c r="J21" s="846"/>
      <c r="K21" s="846"/>
      <c r="L21" s="847"/>
      <c r="M21" s="844" t="s">
        <v>114</v>
      </c>
      <c r="N21" s="844"/>
    </row>
    <row r="22" spans="1:14" ht="12.75" customHeight="1">
      <c r="A22" s="898">
        <v>79.319999999999993</v>
      </c>
      <c r="B22" s="898"/>
      <c r="C22" s="112">
        <v>258</v>
      </c>
      <c r="D22" s="916">
        <f>G20</f>
        <v>23.25</v>
      </c>
      <c r="E22" s="950">
        <f t="shared" ref="E22:E28" si="2">ROUND(A22*$D$22,-1)</f>
        <v>1840</v>
      </c>
      <c r="F22" s="950"/>
      <c r="G22" s="950"/>
      <c r="H22" s="939">
        <f>ROUND(E22*C22,0)</f>
        <v>474720</v>
      </c>
      <c r="I22" s="940"/>
      <c r="J22" s="940"/>
      <c r="K22" s="940"/>
      <c r="L22" s="941"/>
      <c r="M22" s="959"/>
      <c r="N22" s="959"/>
    </row>
    <row r="23" spans="1:14" ht="12.75" customHeight="1">
      <c r="A23" s="907">
        <v>92.54</v>
      </c>
      <c r="B23" s="907"/>
      <c r="C23" s="105">
        <v>196</v>
      </c>
      <c r="D23" s="916"/>
      <c r="E23" s="893">
        <f t="shared" si="2"/>
        <v>2150</v>
      </c>
      <c r="F23" s="893"/>
      <c r="G23" s="893"/>
      <c r="H23" s="902">
        <f t="shared" ref="H23:H28" si="3">ROUND(E23*C23,0)</f>
        <v>421400</v>
      </c>
      <c r="I23" s="903"/>
      <c r="J23" s="903"/>
      <c r="K23" s="903"/>
      <c r="L23" s="904"/>
      <c r="M23" s="956"/>
      <c r="N23" s="956"/>
    </row>
    <row r="24" spans="1:14" ht="12.75" customHeight="1">
      <c r="A24" s="907">
        <v>109.07</v>
      </c>
      <c r="B24" s="907"/>
      <c r="C24" s="105">
        <v>815</v>
      </c>
      <c r="D24" s="916"/>
      <c r="E24" s="893">
        <f t="shared" si="2"/>
        <v>2540</v>
      </c>
      <c r="F24" s="893"/>
      <c r="G24" s="893"/>
      <c r="H24" s="902">
        <f t="shared" si="3"/>
        <v>2070100</v>
      </c>
      <c r="I24" s="903"/>
      <c r="J24" s="903"/>
      <c r="K24" s="903"/>
      <c r="L24" s="904"/>
      <c r="M24" s="956"/>
      <c r="N24" s="956"/>
    </row>
    <row r="25" spans="1:14" ht="12.75" customHeight="1">
      <c r="A25" s="907">
        <v>128.9</v>
      </c>
      <c r="B25" s="907"/>
      <c r="C25" s="105">
        <v>68</v>
      </c>
      <c r="D25" s="916"/>
      <c r="E25" s="893">
        <f t="shared" si="2"/>
        <v>3000</v>
      </c>
      <c r="F25" s="893"/>
      <c r="G25" s="893"/>
      <c r="H25" s="902">
        <f t="shared" si="3"/>
        <v>204000</v>
      </c>
      <c r="I25" s="903"/>
      <c r="J25" s="903"/>
      <c r="K25" s="903"/>
      <c r="L25" s="904"/>
      <c r="M25" s="956"/>
      <c r="N25" s="956"/>
    </row>
    <row r="26" spans="1:14" ht="12.75" customHeight="1">
      <c r="A26" s="907">
        <v>158.63999999999999</v>
      </c>
      <c r="B26" s="907"/>
      <c r="C26" s="105">
        <v>102</v>
      </c>
      <c r="D26" s="916"/>
      <c r="E26" s="893">
        <f t="shared" si="2"/>
        <v>3690</v>
      </c>
      <c r="F26" s="893"/>
      <c r="G26" s="893"/>
      <c r="H26" s="902">
        <f t="shared" si="3"/>
        <v>376380</v>
      </c>
      <c r="I26" s="903"/>
      <c r="J26" s="903"/>
      <c r="K26" s="903"/>
      <c r="L26" s="904"/>
      <c r="M26" s="956"/>
      <c r="N26" s="956"/>
    </row>
    <row r="27" spans="1:14" ht="12.75" customHeight="1">
      <c r="A27" s="907">
        <v>188.39</v>
      </c>
      <c r="B27" s="907"/>
      <c r="C27" s="105">
        <v>34</v>
      </c>
      <c r="D27" s="916"/>
      <c r="E27" s="893">
        <f t="shared" si="2"/>
        <v>4380</v>
      </c>
      <c r="F27" s="893"/>
      <c r="G27" s="893"/>
      <c r="H27" s="902">
        <f t="shared" si="3"/>
        <v>148920</v>
      </c>
      <c r="I27" s="903"/>
      <c r="J27" s="903"/>
      <c r="K27" s="903"/>
      <c r="L27" s="904"/>
      <c r="M27" s="956"/>
      <c r="N27" s="956"/>
    </row>
    <row r="28" spans="1:14" ht="12.75" customHeight="1">
      <c r="A28" s="907">
        <v>221.44</v>
      </c>
      <c r="B28" s="907"/>
      <c r="C28" s="105">
        <v>34</v>
      </c>
      <c r="D28" s="899"/>
      <c r="E28" s="893">
        <f t="shared" si="2"/>
        <v>5150</v>
      </c>
      <c r="F28" s="893"/>
      <c r="G28" s="893"/>
      <c r="H28" s="902">
        <f t="shared" si="3"/>
        <v>175100</v>
      </c>
      <c r="I28" s="903"/>
      <c r="J28" s="903"/>
      <c r="K28" s="903"/>
      <c r="L28" s="904"/>
      <c r="M28" s="960"/>
      <c r="N28" s="960"/>
    </row>
    <row r="29" spans="1:14" ht="12.75" customHeight="1">
      <c r="A29" s="833" t="s">
        <v>17</v>
      </c>
      <c r="B29" s="1067"/>
      <c r="C29" s="420">
        <f>SUM(C22:C28)</f>
        <v>1507</v>
      </c>
      <c r="D29" s="429"/>
      <c r="E29" s="893"/>
      <c r="F29" s="893"/>
      <c r="G29" s="893"/>
      <c r="H29" s="894">
        <f>SUM(H22:H28)</f>
        <v>3870620</v>
      </c>
      <c r="I29" s="895"/>
      <c r="J29" s="895"/>
      <c r="K29" s="895"/>
      <c r="L29" s="896"/>
      <c r="M29" s="424" t="s">
        <v>183</v>
      </c>
      <c r="N29" s="428">
        <f>H29-A20</f>
        <v>1800</v>
      </c>
    </row>
    <row r="30" spans="1:14" ht="12.75" customHeight="1">
      <c r="A30" s="70"/>
      <c r="B30" s="70"/>
      <c r="C30" s="99"/>
      <c r="D30" s="70"/>
      <c r="E30" s="295"/>
      <c r="F30" s="295"/>
      <c r="G30" s="295"/>
      <c r="H30" s="296"/>
      <c r="I30" s="296"/>
      <c r="J30" s="296"/>
      <c r="K30" s="296"/>
      <c r="L30" s="296"/>
      <c r="M30" s="70"/>
      <c r="N30" s="291"/>
    </row>
    <row r="31" spans="1:14" ht="12.75" customHeight="1">
      <c r="A31" s="691" t="s">
        <v>206</v>
      </c>
      <c r="B31" s="431"/>
      <c r="C31" s="431"/>
      <c r="D31" s="89"/>
      <c r="E31" s="89"/>
      <c r="F31" s="89" t="s">
        <v>116</v>
      </c>
      <c r="G31" s="89"/>
      <c r="H31" s="89"/>
      <c r="I31" s="89"/>
      <c r="J31" s="89"/>
      <c r="K31" s="89"/>
      <c r="L31" s="70"/>
      <c r="M31" s="931">
        <v>1899960</v>
      </c>
      <c r="N31" s="931"/>
    </row>
    <row r="32" spans="1:14" ht="12.75" customHeight="1">
      <c r="A32" s="68" t="s">
        <v>383</v>
      </c>
      <c r="B32" s="431"/>
      <c r="C32" s="431"/>
      <c r="D32" s="63"/>
      <c r="E32" s="63"/>
      <c r="F32" s="63"/>
      <c r="G32" s="63"/>
      <c r="H32" s="63"/>
      <c r="I32" s="63"/>
      <c r="J32" s="63"/>
      <c r="K32" s="63"/>
      <c r="L32" s="425"/>
      <c r="M32" s="124"/>
      <c r="N32" s="124"/>
    </row>
    <row r="33" spans="1:14" ht="12.75" customHeight="1">
      <c r="A33" s="912" t="s">
        <v>798</v>
      </c>
      <c r="B33" s="914"/>
      <c r="C33" s="911" t="s">
        <v>799</v>
      </c>
      <c r="D33" s="911" t="s">
        <v>541</v>
      </c>
      <c r="E33" s="911" t="s">
        <v>4</v>
      </c>
      <c r="F33" s="912" t="s">
        <v>568</v>
      </c>
      <c r="G33" s="914"/>
      <c r="H33" s="912" t="s">
        <v>31</v>
      </c>
      <c r="I33" s="913"/>
      <c r="J33" s="914"/>
      <c r="K33" s="1112" t="s">
        <v>436</v>
      </c>
      <c r="L33" s="1113"/>
      <c r="M33" s="1114"/>
      <c r="N33" s="1118" t="s">
        <v>488</v>
      </c>
    </row>
    <row r="34" spans="1:14" ht="12.75" customHeight="1">
      <c r="A34" s="1109"/>
      <c r="B34" s="1110"/>
      <c r="C34" s="961"/>
      <c r="D34" s="961"/>
      <c r="E34" s="961"/>
      <c r="F34" s="1109"/>
      <c r="G34" s="1110"/>
      <c r="H34" s="1109"/>
      <c r="I34" s="1111"/>
      <c r="J34" s="1110"/>
      <c r="K34" s="1115"/>
      <c r="L34" s="1116"/>
      <c r="M34" s="1117"/>
      <c r="N34" s="1119"/>
    </row>
    <row r="35" spans="1:14" ht="12.75" customHeight="1">
      <c r="A35" s="1126">
        <v>19173.75</v>
      </c>
      <c r="B35" s="1127"/>
      <c r="C35" s="1132">
        <v>17102.150000000001</v>
      </c>
      <c r="D35" s="1135">
        <v>17102.150000000001</v>
      </c>
      <c r="E35" s="126" t="s">
        <v>329</v>
      </c>
      <c r="F35" s="1138">
        <v>17058</v>
      </c>
      <c r="G35" s="1139"/>
      <c r="H35" s="1140">
        <v>1895000</v>
      </c>
      <c r="I35" s="1141"/>
      <c r="J35" s="1142"/>
      <c r="K35" s="1140">
        <v>1895000</v>
      </c>
      <c r="L35" s="1141"/>
      <c r="M35" s="1142"/>
      <c r="N35" s="1120">
        <v>65</v>
      </c>
    </row>
    <row r="36" spans="1:14" ht="12.75" customHeight="1">
      <c r="A36" s="1128"/>
      <c r="B36" s="1129"/>
      <c r="C36" s="1133"/>
      <c r="D36" s="1136"/>
      <c r="E36" s="127" t="s">
        <v>453</v>
      </c>
      <c r="F36" s="1122">
        <v>44</v>
      </c>
      <c r="G36" s="1123"/>
      <c r="H36" s="810">
        <v>4960</v>
      </c>
      <c r="I36" s="1124"/>
      <c r="J36" s="1125"/>
      <c r="K36" s="810">
        <v>4960</v>
      </c>
      <c r="L36" s="1124"/>
      <c r="M36" s="1125"/>
      <c r="N36" s="1121"/>
    </row>
    <row r="37" spans="1:14" ht="12.75" customHeight="1">
      <c r="A37" s="1130"/>
      <c r="B37" s="1131"/>
      <c r="C37" s="1134"/>
      <c r="D37" s="1137"/>
      <c r="E37" s="128" t="s">
        <v>43</v>
      </c>
      <c r="F37" s="1122">
        <f>SUM(F35:F36)</f>
        <v>17102</v>
      </c>
      <c r="G37" s="1123"/>
      <c r="H37" s="810">
        <f>H35+H36</f>
        <v>1899960</v>
      </c>
      <c r="I37" s="1124"/>
      <c r="J37" s="1125"/>
      <c r="K37" s="810">
        <f>SUM(K35:M36)</f>
        <v>1899960</v>
      </c>
      <c r="L37" s="1124"/>
      <c r="M37" s="1125"/>
      <c r="N37" s="129"/>
    </row>
    <row r="38" spans="1:14" ht="8.25" customHeight="1">
      <c r="A38" s="339"/>
      <c r="B38" s="339"/>
      <c r="C38" s="340"/>
      <c r="D38" s="341" t="s">
        <v>25</v>
      </c>
      <c r="E38" s="342"/>
      <c r="F38" s="343"/>
      <c r="G38" s="343"/>
      <c r="H38" s="119"/>
      <c r="I38" s="119"/>
      <c r="J38" s="119"/>
      <c r="K38" s="119"/>
      <c r="L38" s="119"/>
      <c r="M38" s="119"/>
      <c r="N38" s="342"/>
    </row>
    <row r="39" spans="1:14" ht="12.75" customHeight="1">
      <c r="A39" s="431" t="s">
        <v>955</v>
      </c>
      <c r="B39" s="431"/>
      <c r="C39" s="431"/>
      <c r="D39" s="89"/>
      <c r="E39" s="89"/>
      <c r="F39" s="89" t="s">
        <v>116</v>
      </c>
      <c r="G39" s="89"/>
      <c r="H39" s="89"/>
      <c r="I39" s="89"/>
      <c r="J39" s="89"/>
      <c r="K39" s="89"/>
      <c r="L39" s="70"/>
      <c r="M39" s="931">
        <v>914000</v>
      </c>
      <c r="N39" s="931"/>
    </row>
    <row r="40" spans="1:14" ht="12.75" customHeight="1">
      <c r="A40" s="929">
        <v>914000</v>
      </c>
      <c r="B40" s="929"/>
      <c r="C40" s="929"/>
      <c r="D40" s="100">
        <v>166370</v>
      </c>
      <c r="E40" s="120" t="s">
        <v>491</v>
      </c>
      <c r="F40" s="432" t="s">
        <v>9</v>
      </c>
      <c r="G40" s="930">
        <v>5.5</v>
      </c>
      <c r="H40" s="930"/>
      <c r="I40" s="928"/>
      <c r="J40" s="928"/>
      <c r="K40" s="928"/>
      <c r="L40" s="928"/>
      <c r="M40" s="928"/>
      <c r="N40" s="928"/>
    </row>
    <row r="41" spans="1:14" ht="12.75" customHeight="1">
      <c r="A41" s="952" t="s">
        <v>1</v>
      </c>
      <c r="B41" s="952"/>
      <c r="C41" s="121" t="s">
        <v>16</v>
      </c>
      <c r="D41" s="421" t="s">
        <v>151</v>
      </c>
      <c r="E41" s="844" t="s">
        <v>153</v>
      </c>
      <c r="F41" s="844"/>
      <c r="G41" s="844"/>
      <c r="H41" s="845" t="s">
        <v>65</v>
      </c>
      <c r="I41" s="846"/>
      <c r="J41" s="846"/>
      <c r="K41" s="846"/>
      <c r="L41" s="847"/>
      <c r="M41" s="844" t="s">
        <v>114</v>
      </c>
      <c r="N41" s="844"/>
    </row>
    <row r="42" spans="1:14" ht="12.75" customHeight="1">
      <c r="A42" s="898">
        <v>79.319999999999993</v>
      </c>
      <c r="B42" s="898"/>
      <c r="C42" s="112">
        <v>258</v>
      </c>
      <c r="D42" s="916">
        <v>5.5</v>
      </c>
      <c r="E42" s="893">
        <f t="shared" ref="E42:E48" si="4">ROUND(A42*$D$42,-1)</f>
        <v>440</v>
      </c>
      <c r="F42" s="893"/>
      <c r="G42" s="893"/>
      <c r="H42" s="902">
        <f>ROUND(E42*C42,0)</f>
        <v>113520</v>
      </c>
      <c r="I42" s="903"/>
      <c r="J42" s="903"/>
      <c r="K42" s="903"/>
      <c r="L42" s="904"/>
      <c r="M42" s="959"/>
      <c r="N42" s="959"/>
    </row>
    <row r="43" spans="1:14" ht="12.75" customHeight="1">
      <c r="A43" s="907">
        <v>92.54</v>
      </c>
      <c r="B43" s="907"/>
      <c r="C43" s="105">
        <v>196</v>
      </c>
      <c r="D43" s="916"/>
      <c r="E43" s="893">
        <f t="shared" si="4"/>
        <v>510</v>
      </c>
      <c r="F43" s="893"/>
      <c r="G43" s="893"/>
      <c r="H43" s="902">
        <f t="shared" ref="H43:H48" si="5">ROUND(E43*C43,0)</f>
        <v>99960</v>
      </c>
      <c r="I43" s="903"/>
      <c r="J43" s="903"/>
      <c r="K43" s="903"/>
      <c r="L43" s="904"/>
      <c r="M43" s="956"/>
      <c r="N43" s="956"/>
    </row>
    <row r="44" spans="1:14" ht="12.75" customHeight="1">
      <c r="A44" s="907">
        <v>109.07</v>
      </c>
      <c r="B44" s="907"/>
      <c r="C44" s="105">
        <v>815</v>
      </c>
      <c r="D44" s="916"/>
      <c r="E44" s="893">
        <f t="shared" si="4"/>
        <v>600</v>
      </c>
      <c r="F44" s="893"/>
      <c r="G44" s="893"/>
      <c r="H44" s="902">
        <f t="shared" si="5"/>
        <v>489000</v>
      </c>
      <c r="I44" s="903"/>
      <c r="J44" s="903"/>
      <c r="K44" s="903"/>
      <c r="L44" s="904"/>
      <c r="M44" s="956"/>
      <c r="N44" s="956"/>
    </row>
    <row r="45" spans="1:14" ht="12.75" customHeight="1">
      <c r="A45" s="907">
        <v>128.9</v>
      </c>
      <c r="B45" s="907"/>
      <c r="C45" s="105">
        <v>68</v>
      </c>
      <c r="D45" s="916"/>
      <c r="E45" s="893">
        <f t="shared" si="4"/>
        <v>710</v>
      </c>
      <c r="F45" s="893"/>
      <c r="G45" s="893"/>
      <c r="H45" s="902">
        <f t="shared" si="5"/>
        <v>48280</v>
      </c>
      <c r="I45" s="903"/>
      <c r="J45" s="903"/>
      <c r="K45" s="903"/>
      <c r="L45" s="904"/>
      <c r="M45" s="956"/>
      <c r="N45" s="956"/>
    </row>
    <row r="46" spans="1:14" ht="12.75" customHeight="1">
      <c r="A46" s="907">
        <v>158.63999999999999</v>
      </c>
      <c r="B46" s="907"/>
      <c r="C46" s="105">
        <v>102</v>
      </c>
      <c r="D46" s="916"/>
      <c r="E46" s="893">
        <f t="shared" si="4"/>
        <v>870</v>
      </c>
      <c r="F46" s="893"/>
      <c r="G46" s="893"/>
      <c r="H46" s="902">
        <f t="shared" si="5"/>
        <v>88740</v>
      </c>
      <c r="I46" s="903"/>
      <c r="J46" s="903"/>
      <c r="K46" s="903"/>
      <c r="L46" s="904"/>
      <c r="M46" s="956"/>
      <c r="N46" s="956"/>
    </row>
    <row r="47" spans="1:14" ht="12.75" customHeight="1">
      <c r="A47" s="907">
        <v>188.39</v>
      </c>
      <c r="B47" s="907"/>
      <c r="C47" s="105">
        <v>34</v>
      </c>
      <c r="D47" s="916"/>
      <c r="E47" s="893">
        <f t="shared" si="4"/>
        <v>1040</v>
      </c>
      <c r="F47" s="893"/>
      <c r="G47" s="893"/>
      <c r="H47" s="902">
        <f t="shared" si="5"/>
        <v>35360</v>
      </c>
      <c r="I47" s="903"/>
      <c r="J47" s="903"/>
      <c r="K47" s="903"/>
      <c r="L47" s="904"/>
      <c r="M47" s="956"/>
      <c r="N47" s="956"/>
    </row>
    <row r="48" spans="1:14" ht="12.75" customHeight="1">
      <c r="A48" s="907">
        <v>221.44</v>
      </c>
      <c r="B48" s="907"/>
      <c r="C48" s="105">
        <v>34</v>
      </c>
      <c r="D48" s="899"/>
      <c r="E48" s="893">
        <f t="shared" si="4"/>
        <v>1220</v>
      </c>
      <c r="F48" s="893"/>
      <c r="G48" s="893"/>
      <c r="H48" s="902">
        <f t="shared" si="5"/>
        <v>41480</v>
      </c>
      <c r="I48" s="903"/>
      <c r="J48" s="903"/>
      <c r="K48" s="903"/>
      <c r="L48" s="904"/>
      <c r="M48" s="960"/>
      <c r="N48" s="960"/>
    </row>
    <row r="49" spans="1:14" ht="12.75" customHeight="1">
      <c r="A49" s="833" t="s">
        <v>17</v>
      </c>
      <c r="B49" s="1067"/>
      <c r="C49" s="420">
        <f>SUM(C42:C48)</f>
        <v>1507</v>
      </c>
      <c r="D49" s="429"/>
      <c r="E49" s="893"/>
      <c r="F49" s="893"/>
      <c r="G49" s="893"/>
      <c r="H49" s="894">
        <f>SUM(H42:H48)</f>
        <v>916340</v>
      </c>
      <c r="I49" s="895"/>
      <c r="J49" s="895"/>
      <c r="K49" s="895"/>
      <c r="L49" s="896"/>
      <c r="M49" s="424" t="s">
        <v>183</v>
      </c>
      <c r="N49" s="428">
        <f>H49-A40</f>
        <v>2340</v>
      </c>
    </row>
    <row r="50" spans="1:14" ht="9" customHeight="1">
      <c r="A50" s="70"/>
      <c r="B50" s="70"/>
      <c r="C50" s="99"/>
      <c r="D50" s="70"/>
      <c r="E50" s="295"/>
      <c r="F50" s="295"/>
      <c r="G50" s="295"/>
      <c r="H50" s="296"/>
      <c r="I50" s="296"/>
      <c r="J50" s="296"/>
      <c r="K50" s="296"/>
      <c r="L50" s="296"/>
      <c r="M50" s="70"/>
      <c r="N50" s="291"/>
    </row>
    <row r="51" spans="1:14" ht="12.75" customHeight="1">
      <c r="A51" s="659" t="s">
        <v>947</v>
      </c>
      <c r="B51" s="659"/>
      <c r="C51" s="659"/>
      <c r="D51" s="89"/>
      <c r="E51" s="89"/>
      <c r="F51" s="89" t="s">
        <v>116</v>
      </c>
      <c r="G51" s="89"/>
      <c r="H51" s="89"/>
      <c r="I51" s="89"/>
      <c r="J51" s="89"/>
      <c r="K51" s="89"/>
      <c r="L51" s="661"/>
      <c r="M51" s="931">
        <v>0</v>
      </c>
      <c r="N51" s="931"/>
    </row>
    <row r="52" spans="1:14" ht="12.75" customHeight="1">
      <c r="A52" s="929">
        <v>0</v>
      </c>
      <c r="B52" s="929"/>
      <c r="C52" s="929"/>
      <c r="D52" s="100">
        <v>166370</v>
      </c>
      <c r="E52" s="120" t="s">
        <v>491</v>
      </c>
      <c r="F52" s="660" t="s">
        <v>9</v>
      </c>
      <c r="G52" s="930">
        <f>ROUND(A52/D52,2)</f>
        <v>0</v>
      </c>
      <c r="H52" s="930"/>
      <c r="I52" s="928"/>
      <c r="J52" s="928"/>
      <c r="K52" s="928"/>
      <c r="L52" s="928"/>
      <c r="M52" s="928"/>
      <c r="N52" s="928"/>
    </row>
    <row r="53" spans="1:14" ht="12.75" customHeight="1" thickBot="1">
      <c r="A53" s="952" t="s">
        <v>1</v>
      </c>
      <c r="B53" s="952"/>
      <c r="C53" s="121" t="s">
        <v>16</v>
      </c>
      <c r="D53" s="655" t="s">
        <v>151</v>
      </c>
      <c r="E53" s="844" t="s">
        <v>153</v>
      </c>
      <c r="F53" s="844"/>
      <c r="G53" s="844"/>
      <c r="H53" s="845" t="s">
        <v>65</v>
      </c>
      <c r="I53" s="846"/>
      <c r="J53" s="846"/>
      <c r="K53" s="846"/>
      <c r="L53" s="847"/>
      <c r="M53" s="844" t="s">
        <v>114</v>
      </c>
      <c r="N53" s="844"/>
    </row>
    <row r="54" spans="1:14" ht="12.75" customHeight="1" thickTop="1">
      <c r="A54" s="898">
        <v>79.319999999999993</v>
      </c>
      <c r="B54" s="898"/>
      <c r="C54" s="112">
        <v>258</v>
      </c>
      <c r="D54" s="916">
        <f>G52</f>
        <v>0</v>
      </c>
      <c r="E54" s="893">
        <f>ROUND(A54*$D$54,-1)</f>
        <v>0</v>
      </c>
      <c r="F54" s="893"/>
      <c r="G54" s="893"/>
      <c r="H54" s="902">
        <f>ROUND(E54*C54,0)</f>
        <v>0</v>
      </c>
      <c r="I54" s="903"/>
      <c r="J54" s="903"/>
      <c r="K54" s="903"/>
      <c r="L54" s="904"/>
      <c r="M54" s="959"/>
      <c r="N54" s="959"/>
    </row>
    <row r="55" spans="1:14" ht="12.75" customHeight="1">
      <c r="A55" s="907">
        <v>92.54</v>
      </c>
      <c r="B55" s="907"/>
      <c r="C55" s="105">
        <v>196</v>
      </c>
      <c r="D55" s="916"/>
      <c r="E55" s="893">
        <f t="shared" ref="E55:E60" si="6">ROUND(A55*$D$54,-1)</f>
        <v>0</v>
      </c>
      <c r="F55" s="893"/>
      <c r="G55" s="893"/>
      <c r="H55" s="902">
        <f t="shared" ref="H55:H60" si="7">ROUND(E55*C55,0)</f>
        <v>0</v>
      </c>
      <c r="I55" s="903"/>
      <c r="J55" s="903"/>
      <c r="K55" s="903"/>
      <c r="L55" s="904"/>
      <c r="M55" s="956"/>
      <c r="N55" s="956"/>
    </row>
    <row r="56" spans="1:14" ht="12.75" customHeight="1">
      <c r="A56" s="907">
        <v>109.07</v>
      </c>
      <c r="B56" s="907"/>
      <c r="C56" s="105">
        <v>815</v>
      </c>
      <c r="D56" s="916"/>
      <c r="E56" s="893">
        <f t="shared" si="6"/>
        <v>0</v>
      </c>
      <c r="F56" s="893"/>
      <c r="G56" s="893"/>
      <c r="H56" s="902">
        <f t="shared" si="7"/>
        <v>0</v>
      </c>
      <c r="I56" s="903"/>
      <c r="J56" s="903"/>
      <c r="K56" s="903"/>
      <c r="L56" s="904"/>
      <c r="M56" s="956"/>
      <c r="N56" s="956"/>
    </row>
    <row r="57" spans="1:14" ht="12.75" customHeight="1">
      <c r="A57" s="907">
        <v>128.9</v>
      </c>
      <c r="B57" s="907"/>
      <c r="C57" s="105">
        <v>68</v>
      </c>
      <c r="D57" s="916"/>
      <c r="E57" s="893">
        <f t="shared" si="6"/>
        <v>0</v>
      </c>
      <c r="F57" s="893"/>
      <c r="G57" s="893"/>
      <c r="H57" s="902">
        <f t="shared" si="7"/>
        <v>0</v>
      </c>
      <c r="I57" s="903"/>
      <c r="J57" s="903"/>
      <c r="K57" s="903"/>
      <c r="L57" s="904"/>
      <c r="M57" s="956"/>
      <c r="N57" s="956"/>
    </row>
    <row r="58" spans="1:14" ht="12.75" customHeight="1">
      <c r="A58" s="907">
        <v>158.63999999999999</v>
      </c>
      <c r="B58" s="907"/>
      <c r="C58" s="105">
        <v>102</v>
      </c>
      <c r="D58" s="916"/>
      <c r="E58" s="893">
        <f t="shared" si="6"/>
        <v>0</v>
      </c>
      <c r="F58" s="893"/>
      <c r="G58" s="893"/>
      <c r="H58" s="902">
        <f t="shared" si="7"/>
        <v>0</v>
      </c>
      <c r="I58" s="903"/>
      <c r="J58" s="903"/>
      <c r="K58" s="903"/>
      <c r="L58" s="904"/>
      <c r="M58" s="956"/>
      <c r="N58" s="956"/>
    </row>
    <row r="59" spans="1:14" ht="12.75" customHeight="1">
      <c r="A59" s="907">
        <v>188.39</v>
      </c>
      <c r="B59" s="907"/>
      <c r="C59" s="105">
        <v>34</v>
      </c>
      <c r="D59" s="916"/>
      <c r="E59" s="893">
        <f t="shared" si="6"/>
        <v>0</v>
      </c>
      <c r="F59" s="893"/>
      <c r="G59" s="893"/>
      <c r="H59" s="902">
        <f t="shared" si="7"/>
        <v>0</v>
      </c>
      <c r="I59" s="903"/>
      <c r="J59" s="903"/>
      <c r="K59" s="903"/>
      <c r="L59" s="904"/>
      <c r="M59" s="956"/>
      <c r="N59" s="956"/>
    </row>
    <row r="60" spans="1:14" ht="12.75" customHeight="1">
      <c r="A60" s="907">
        <v>221.44</v>
      </c>
      <c r="B60" s="907"/>
      <c r="C60" s="105">
        <v>34</v>
      </c>
      <c r="D60" s="899"/>
      <c r="E60" s="893">
        <f t="shared" si="6"/>
        <v>0</v>
      </c>
      <c r="F60" s="893"/>
      <c r="G60" s="893"/>
      <c r="H60" s="902">
        <f t="shared" si="7"/>
        <v>0</v>
      </c>
      <c r="I60" s="903"/>
      <c r="J60" s="903"/>
      <c r="K60" s="903"/>
      <c r="L60" s="904"/>
      <c r="M60" s="960"/>
      <c r="N60" s="960"/>
    </row>
    <row r="61" spans="1:14" ht="12.75" customHeight="1">
      <c r="A61" s="833" t="s">
        <v>17</v>
      </c>
      <c r="B61" s="1067"/>
      <c r="C61" s="662">
        <f>SUM(C54:C60)</f>
        <v>1507</v>
      </c>
      <c r="D61" s="658"/>
      <c r="E61" s="893"/>
      <c r="F61" s="893"/>
      <c r="G61" s="893"/>
      <c r="H61" s="894">
        <f>SUM(H54:H60)</f>
        <v>0</v>
      </c>
      <c r="I61" s="895"/>
      <c r="J61" s="895"/>
      <c r="K61" s="895"/>
      <c r="L61" s="896"/>
      <c r="M61" s="657" t="s">
        <v>183</v>
      </c>
      <c r="N61" s="656">
        <f>H61-A52</f>
        <v>0</v>
      </c>
    </row>
  </sheetData>
  <mergeCells count="189">
    <mergeCell ref="A60:B60"/>
    <mergeCell ref="E60:G60"/>
    <mergeCell ref="H60:L60"/>
    <mergeCell ref="M60:N60"/>
    <mergeCell ref="A61:B61"/>
    <mergeCell ref="E61:G61"/>
    <mergeCell ref="H61:L61"/>
    <mergeCell ref="M57:N57"/>
    <mergeCell ref="A58:B58"/>
    <mergeCell ref="E58:G58"/>
    <mergeCell ref="H58:L58"/>
    <mergeCell ref="M58:N58"/>
    <mergeCell ref="A59:B59"/>
    <mergeCell ref="E59:G59"/>
    <mergeCell ref="H59:L59"/>
    <mergeCell ref="M59:N59"/>
    <mergeCell ref="M51:N51"/>
    <mergeCell ref="A52:C52"/>
    <mergeCell ref="G52:H52"/>
    <mergeCell ref="I52:N52"/>
    <mergeCell ref="A53:B53"/>
    <mergeCell ref="E53:G53"/>
    <mergeCell ref="H53:L53"/>
    <mergeCell ref="M53:N53"/>
    <mergeCell ref="A54:B54"/>
    <mergeCell ref="D54:D60"/>
    <mergeCell ref="E54:G54"/>
    <mergeCell ref="H54:L54"/>
    <mergeCell ref="M54:N54"/>
    <mergeCell ref="A55:B55"/>
    <mergeCell ref="E55:G55"/>
    <mergeCell ref="H55:L55"/>
    <mergeCell ref="M55:N55"/>
    <mergeCell ref="A56:B56"/>
    <mergeCell ref="E56:G56"/>
    <mergeCell ref="H56:L56"/>
    <mergeCell ref="M56:N56"/>
    <mergeCell ref="A57:B57"/>
    <mergeCell ref="E57:G57"/>
    <mergeCell ref="H57:L57"/>
    <mergeCell ref="A48:B48"/>
    <mergeCell ref="E48:G48"/>
    <mergeCell ref="H48:L48"/>
    <mergeCell ref="M48:N48"/>
    <mergeCell ref="A49:B49"/>
    <mergeCell ref="E49:G49"/>
    <mergeCell ref="H49:L49"/>
    <mergeCell ref="E47:G47"/>
    <mergeCell ref="E44:G44"/>
    <mergeCell ref="H44:L44"/>
    <mergeCell ref="M44:N44"/>
    <mergeCell ref="A45:B45"/>
    <mergeCell ref="E45:G45"/>
    <mergeCell ref="H45:L45"/>
    <mergeCell ref="H47:L47"/>
    <mergeCell ref="M47:N47"/>
    <mergeCell ref="M39:N39"/>
    <mergeCell ref="A40:C40"/>
    <mergeCell ref="G40:H40"/>
    <mergeCell ref="I40:N40"/>
    <mergeCell ref="A41:B41"/>
    <mergeCell ref="E41:G41"/>
    <mergeCell ref="H41:L41"/>
    <mergeCell ref="M41:N41"/>
    <mergeCell ref="M45:N45"/>
    <mergeCell ref="A42:B42"/>
    <mergeCell ref="D42:D48"/>
    <mergeCell ref="E42:G42"/>
    <mergeCell ref="H42:L42"/>
    <mergeCell ref="M42:N42"/>
    <mergeCell ref="A43:B43"/>
    <mergeCell ref="E43:G43"/>
    <mergeCell ref="H43:L43"/>
    <mergeCell ref="M43:N43"/>
    <mergeCell ref="A44:B44"/>
    <mergeCell ref="A46:B46"/>
    <mergeCell ref="E46:G46"/>
    <mergeCell ref="H46:L46"/>
    <mergeCell ref="M46:N46"/>
    <mergeCell ref="A47:B47"/>
    <mergeCell ref="N35:N36"/>
    <mergeCell ref="F36:G36"/>
    <mergeCell ref="H36:J36"/>
    <mergeCell ref="K36:M36"/>
    <mergeCell ref="F37:G37"/>
    <mergeCell ref="H37:J37"/>
    <mergeCell ref="K37:M37"/>
    <mergeCell ref="A35:B37"/>
    <mergeCell ref="C35:C37"/>
    <mergeCell ref="D35:D37"/>
    <mergeCell ref="F35:G35"/>
    <mergeCell ref="H35:J35"/>
    <mergeCell ref="K35:M35"/>
    <mergeCell ref="M31:N31"/>
    <mergeCell ref="A33:B34"/>
    <mergeCell ref="C33:C34"/>
    <mergeCell ref="D33:D34"/>
    <mergeCell ref="E33:E34"/>
    <mergeCell ref="F33:G34"/>
    <mergeCell ref="H33:J34"/>
    <mergeCell ref="K33:M34"/>
    <mergeCell ref="N33:N34"/>
    <mergeCell ref="M28:N28"/>
    <mergeCell ref="A25:B25"/>
    <mergeCell ref="E25:G25"/>
    <mergeCell ref="H25:L25"/>
    <mergeCell ref="M25:N25"/>
    <mergeCell ref="A29:B29"/>
    <mergeCell ref="E29:G29"/>
    <mergeCell ref="H29:L29"/>
    <mergeCell ref="A26:B26"/>
    <mergeCell ref="E26:G26"/>
    <mergeCell ref="H26:L26"/>
    <mergeCell ref="M26:N26"/>
    <mergeCell ref="A27:B27"/>
    <mergeCell ref="E27:G27"/>
    <mergeCell ref="H27:L27"/>
    <mergeCell ref="M27:N27"/>
    <mergeCell ref="M17:N17"/>
    <mergeCell ref="A20:C20"/>
    <mergeCell ref="G20:H20"/>
    <mergeCell ref="I20:N20"/>
    <mergeCell ref="A21:B21"/>
    <mergeCell ref="E21:G21"/>
    <mergeCell ref="H21:L21"/>
    <mergeCell ref="M21:N21"/>
    <mergeCell ref="E24:G24"/>
    <mergeCell ref="H24:L24"/>
    <mergeCell ref="M24:N24"/>
    <mergeCell ref="A22:B22"/>
    <mergeCell ref="D22:D28"/>
    <mergeCell ref="E22:G22"/>
    <mergeCell ref="H22:L22"/>
    <mergeCell ref="M22:N22"/>
    <mergeCell ref="A23:B23"/>
    <mergeCell ref="E23:G23"/>
    <mergeCell ref="H23:L23"/>
    <mergeCell ref="M23:N23"/>
    <mergeCell ref="A24:B24"/>
    <mergeCell ref="A28:B28"/>
    <mergeCell ref="E28:G28"/>
    <mergeCell ref="H28:L28"/>
    <mergeCell ref="M1:N1"/>
    <mergeCell ref="A3:C3"/>
    <mergeCell ref="D3:F3"/>
    <mergeCell ref="G3:N3"/>
    <mergeCell ref="A4:C4"/>
    <mergeCell ref="D4:F4"/>
    <mergeCell ref="G4:N4"/>
    <mergeCell ref="A7:B7"/>
    <mergeCell ref="E7:G7"/>
    <mergeCell ref="A15:B15"/>
    <mergeCell ref="E15:G15"/>
    <mergeCell ref="H15:L15"/>
    <mergeCell ref="A12:B12"/>
    <mergeCell ref="E12:G12"/>
    <mergeCell ref="H12:L12"/>
    <mergeCell ref="M12:N12"/>
    <mergeCell ref="A13:B13"/>
    <mergeCell ref="E13:G13"/>
    <mergeCell ref="H13:L13"/>
    <mergeCell ref="M13:N13"/>
    <mergeCell ref="D8:D14"/>
    <mergeCell ref="E8:G8"/>
    <mergeCell ref="H8:L8"/>
    <mergeCell ref="M8:N8"/>
    <mergeCell ref="A9:B9"/>
    <mergeCell ref="E9:G9"/>
    <mergeCell ref="H9:L9"/>
    <mergeCell ref="M9:N9"/>
    <mergeCell ref="A10:B10"/>
    <mergeCell ref="E10:G10"/>
    <mergeCell ref="H10:L10"/>
    <mergeCell ref="M10:N10"/>
    <mergeCell ref="A11:B11"/>
    <mergeCell ref="A14:B14"/>
    <mergeCell ref="E14:G14"/>
    <mergeCell ref="H14:L14"/>
    <mergeCell ref="M14:N14"/>
    <mergeCell ref="A5:N5"/>
    <mergeCell ref="A6:C6"/>
    <mergeCell ref="G6:H6"/>
    <mergeCell ref="I6:N6"/>
    <mergeCell ref="E11:G11"/>
    <mergeCell ref="H11:L11"/>
    <mergeCell ref="M11:N11"/>
    <mergeCell ref="A8:B8"/>
    <mergeCell ref="H7:L7"/>
    <mergeCell ref="M7:N7"/>
  </mergeCells>
  <phoneticPr fontId="118" type="noConversion"/>
  <pageMargins left="0.19666667282581329" right="0.27541667222976685" top="0.74750000238418579" bottom="0.27541667222976685" header="0.31486111879348755" footer="0.31486111879348755"/>
  <pageSetup paperSize="9" orientation="portrait" verticalDpi="200" r:id="rId1"/>
  <headerFooter>
    <oddFooter>&amp;C&amp;"돋움,Regular"-6-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B149"/>
  <sheetViews>
    <sheetView topLeftCell="A11" zoomScaleNormal="100" zoomScaleSheetLayoutView="75" workbookViewId="0">
      <selection activeCell="B1" sqref="B1:AE53"/>
    </sheetView>
  </sheetViews>
  <sheetFormatPr defaultColWidth="2.5546875" defaultRowHeight="15" customHeight="1"/>
  <cols>
    <col min="1" max="1" width="0.5546875" style="36" customWidth="1"/>
    <col min="2" max="2" width="3.77734375" style="36" bestFit="1" customWidth="1"/>
    <col min="3" max="8" width="2.5546875" style="36"/>
    <col min="9" max="9" width="3.88671875" style="36" bestFit="1" customWidth="1"/>
    <col min="10" max="10" width="3.5546875" style="36" customWidth="1"/>
    <col min="11" max="11" width="2.5546875" style="36"/>
    <col min="12" max="12" width="4.109375" style="36" bestFit="1" customWidth="1"/>
    <col min="13" max="14" width="2.5546875" style="36"/>
    <col min="15" max="15" width="3.6640625" style="36" customWidth="1"/>
    <col min="16" max="16" width="2.44140625" style="36" customWidth="1"/>
    <col min="17" max="17" width="6.33203125" style="36" customWidth="1"/>
    <col min="18" max="18" width="2.5546875" style="36"/>
    <col min="19" max="19" width="3.33203125" style="36" customWidth="1"/>
    <col min="20" max="20" width="3" style="36" customWidth="1"/>
    <col min="21" max="22" width="2.5546875" style="36"/>
    <col min="23" max="23" width="4.21875" style="36" customWidth="1"/>
    <col min="24" max="24" width="3" style="36" customWidth="1"/>
    <col min="25" max="25" width="2.5546875" style="36"/>
    <col min="26" max="26" width="1.77734375" style="36" customWidth="1"/>
    <col min="27" max="29" width="2.5546875" style="36"/>
    <col min="30" max="30" width="1.44140625" style="36" customWidth="1"/>
    <col min="31" max="31" width="1.77734375" style="36" customWidth="1"/>
    <col min="32" max="32" width="2.5546875" style="36" customWidth="1"/>
    <col min="33" max="35" width="6" style="445" customWidth="1"/>
    <col min="36" max="36" width="16" style="445" customWidth="1"/>
    <col min="37" max="37" width="6" style="447" customWidth="1"/>
    <col min="38" max="49" width="6" style="445" customWidth="1"/>
    <col min="50" max="51" width="2.5546875" style="206"/>
    <col min="52" max="54" width="2.5546875" style="195"/>
    <col min="55" max="16384" width="2.5546875" style="56"/>
  </cols>
  <sheetData>
    <row r="1" spans="1:54" s="53" customFormat="1" ht="16.149999999999999" customHeight="1">
      <c r="A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435"/>
      <c r="AH1" s="435"/>
      <c r="AI1" s="435" t="s">
        <v>489</v>
      </c>
      <c r="AJ1" s="435"/>
      <c r="AK1" s="446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6"/>
      <c r="AX1" s="316"/>
      <c r="AY1" s="316"/>
      <c r="AZ1" s="196"/>
      <c r="BA1" s="196"/>
      <c r="BB1" s="196"/>
    </row>
    <row r="2" spans="1:54" s="55" customFormat="1" ht="16.149999999999999" customHeight="1">
      <c r="B2" s="54" t="s">
        <v>692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208">
        <v>45103610</v>
      </c>
      <c r="Z2" s="1208"/>
      <c r="AA2" s="1208"/>
      <c r="AB2" s="1208"/>
      <c r="AC2" s="1208"/>
      <c r="AD2" s="1208"/>
      <c r="AE2" s="1208"/>
      <c r="AF2" s="53"/>
      <c r="AG2" s="437"/>
      <c r="AH2" s="437"/>
      <c r="AI2" s="448">
        <f>Q10-Y2</f>
        <v>0</v>
      </c>
      <c r="AJ2" s="437"/>
      <c r="AK2" s="449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8"/>
      <c r="AX2" s="317"/>
      <c r="AY2" s="317"/>
      <c r="AZ2" s="197"/>
      <c r="BA2" s="197"/>
      <c r="BB2" s="197"/>
    </row>
    <row r="3" spans="1:54" s="55" customFormat="1" ht="16.149999999999999" customHeight="1">
      <c r="B3" s="55" t="s">
        <v>1061</v>
      </c>
      <c r="I3" s="138">
        <v>1</v>
      </c>
      <c r="J3" s="55" t="s">
        <v>10</v>
      </c>
      <c r="L3" s="55">
        <v>15</v>
      </c>
      <c r="M3" s="55" t="s">
        <v>583</v>
      </c>
      <c r="O3" s="55" t="s">
        <v>578</v>
      </c>
      <c r="Q3" s="55">
        <v>2022</v>
      </c>
      <c r="T3" s="138">
        <v>2</v>
      </c>
      <c r="U3" s="55" t="s">
        <v>10</v>
      </c>
      <c r="W3" s="55">
        <v>14</v>
      </c>
      <c r="X3" s="55" t="s">
        <v>583</v>
      </c>
      <c r="AG3" s="439"/>
      <c r="AH3" s="439"/>
      <c r="AI3" s="450" t="s">
        <v>612</v>
      </c>
      <c r="AJ3" s="439"/>
      <c r="AK3" s="451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8"/>
      <c r="AX3" s="317"/>
      <c r="AY3" s="317"/>
      <c r="AZ3" s="197"/>
      <c r="BA3" s="197"/>
      <c r="BB3" s="197"/>
    </row>
    <row r="4" spans="1:54" s="55" customFormat="1" ht="16.149999999999999" customHeight="1">
      <c r="B4" s="1190" t="s">
        <v>664</v>
      </c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0"/>
      <c r="P4" s="1190"/>
      <c r="Q4" s="1190"/>
      <c r="R4" s="1190"/>
      <c r="S4" s="1190"/>
      <c r="T4" s="1190"/>
      <c r="U4" s="1190" t="s">
        <v>522</v>
      </c>
      <c r="V4" s="1190"/>
      <c r="W4" s="1190"/>
      <c r="X4" s="1190"/>
      <c r="Y4" s="1190"/>
      <c r="Z4" s="1190"/>
      <c r="AA4" s="1190"/>
      <c r="AB4" s="1190"/>
      <c r="AC4" s="1190"/>
      <c r="AD4" s="1190"/>
      <c r="AE4" s="1190"/>
      <c r="AG4" s="439"/>
      <c r="AH4" s="439"/>
      <c r="AI4" s="1189" t="s">
        <v>683</v>
      </c>
      <c r="AJ4" s="1189"/>
      <c r="AK4" s="1189"/>
      <c r="AL4" s="439"/>
      <c r="AM4" s="439"/>
      <c r="AN4" s="439"/>
      <c r="AO4" s="439"/>
      <c r="AP4" s="439"/>
      <c r="AQ4" s="439"/>
      <c r="AR4" s="439"/>
      <c r="AS4" s="439"/>
      <c r="AT4" s="439"/>
      <c r="AU4" s="439"/>
      <c r="AV4" s="439"/>
      <c r="AW4" s="438"/>
      <c r="AX4" s="317"/>
      <c r="AY4" s="317"/>
      <c r="AZ4" s="197"/>
      <c r="BA4" s="197"/>
      <c r="BB4" s="197"/>
    </row>
    <row r="5" spans="1:54" s="55" customFormat="1" ht="16.149999999999999" customHeight="1">
      <c r="B5" s="1190" t="s">
        <v>467</v>
      </c>
      <c r="C5" s="1190"/>
      <c r="D5" s="1190"/>
      <c r="E5" s="1190"/>
      <c r="F5" s="1190" t="s">
        <v>546</v>
      </c>
      <c r="G5" s="1190"/>
      <c r="H5" s="1190"/>
      <c r="I5" s="1190"/>
      <c r="J5" s="1190" t="s">
        <v>543</v>
      </c>
      <c r="K5" s="1190"/>
      <c r="L5" s="1190"/>
      <c r="M5" s="1190"/>
      <c r="N5" s="1190" t="s">
        <v>31</v>
      </c>
      <c r="O5" s="1190"/>
      <c r="P5" s="1190"/>
      <c r="Q5" s="1190"/>
      <c r="R5" s="1190"/>
      <c r="S5" s="1190"/>
      <c r="T5" s="1190"/>
      <c r="U5" s="1190" t="s">
        <v>550</v>
      </c>
      <c r="V5" s="1190"/>
      <c r="W5" s="1190"/>
      <c r="X5" s="1190"/>
      <c r="Y5" s="1190"/>
      <c r="Z5" s="1190"/>
      <c r="AA5" s="1190"/>
      <c r="AB5" s="1190"/>
      <c r="AC5" s="1190"/>
      <c r="AD5" s="1190"/>
      <c r="AE5" s="1190"/>
      <c r="AG5" s="439"/>
      <c r="AH5" s="439"/>
      <c r="AI5" s="452" t="s">
        <v>497</v>
      </c>
      <c r="AJ5" s="452" t="s">
        <v>486</v>
      </c>
      <c r="AK5" s="452" t="s">
        <v>568</v>
      </c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8"/>
      <c r="AX5" s="317"/>
      <c r="AY5" s="317"/>
      <c r="AZ5" s="197"/>
      <c r="BA5" s="197"/>
      <c r="BB5" s="197"/>
    </row>
    <row r="6" spans="1:54" s="55" customFormat="1" ht="16.149999999999999" customHeight="1">
      <c r="B6" s="1191">
        <v>1107143</v>
      </c>
      <c r="C6" s="1191"/>
      <c r="D6" s="1191"/>
      <c r="E6" s="1191"/>
      <c r="F6" s="1191">
        <v>1137227</v>
      </c>
      <c r="G6" s="1191"/>
      <c r="H6" s="1191"/>
      <c r="I6" s="1191"/>
      <c r="J6" s="1192">
        <f>F6-B6</f>
        <v>30084</v>
      </c>
      <c r="K6" s="1192"/>
      <c r="L6" s="1192"/>
      <c r="M6" s="1192"/>
      <c r="N6" s="1190" t="s">
        <v>587</v>
      </c>
      <c r="O6" s="1190"/>
      <c r="P6" s="1190"/>
      <c r="Q6" s="1195">
        <v>17275440</v>
      </c>
      <c r="R6" s="1195"/>
      <c r="S6" s="1195"/>
      <c r="T6" s="1195"/>
      <c r="U6" s="1195">
        <v>17275480</v>
      </c>
      <c r="V6" s="1195"/>
      <c r="W6" s="1195"/>
      <c r="X6" s="1195"/>
      <c r="Y6" s="1201" t="s">
        <v>452</v>
      </c>
      <c r="Z6" s="1201"/>
      <c r="AA6" s="1201"/>
      <c r="AB6" s="1193">
        <f>J6</f>
        <v>30084</v>
      </c>
      <c r="AC6" s="1193"/>
      <c r="AD6" s="1193"/>
      <c r="AE6" s="1193"/>
      <c r="AG6" s="439"/>
      <c r="AH6" s="439"/>
      <c r="AI6" s="453">
        <v>3296</v>
      </c>
      <c r="AJ6" s="453">
        <v>3312</v>
      </c>
      <c r="AK6" s="453">
        <f>(AJ6-AI6)</f>
        <v>16</v>
      </c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8"/>
      <c r="AX6" s="317"/>
      <c r="AY6" s="317"/>
      <c r="AZ6" s="197"/>
      <c r="BA6" s="197"/>
      <c r="BB6" s="197"/>
    </row>
    <row r="7" spans="1:54" s="55" customFormat="1" ht="16.149999999999999" customHeight="1">
      <c r="B7" s="1191"/>
      <c r="C7" s="1191"/>
      <c r="D7" s="1191"/>
      <c r="E7" s="1191"/>
      <c r="F7" s="1191"/>
      <c r="G7" s="1191"/>
      <c r="H7" s="1191"/>
      <c r="I7" s="1191"/>
      <c r="J7" s="1192"/>
      <c r="K7" s="1192"/>
      <c r="L7" s="1192"/>
      <c r="M7" s="1192"/>
      <c r="N7" s="1190" t="s">
        <v>572</v>
      </c>
      <c r="O7" s="1190"/>
      <c r="P7" s="1190"/>
      <c r="Q7" s="1195">
        <v>25571400</v>
      </c>
      <c r="R7" s="1195"/>
      <c r="S7" s="1195"/>
      <c r="T7" s="1195"/>
      <c r="U7" s="1195">
        <v>25571230</v>
      </c>
      <c r="V7" s="1195"/>
      <c r="W7" s="1195"/>
      <c r="X7" s="1267"/>
      <c r="Y7" s="1264" t="s">
        <v>435</v>
      </c>
      <c r="Z7" s="1265"/>
      <c r="AA7" s="1266"/>
      <c r="AB7" s="1194">
        <v>26770</v>
      </c>
      <c r="AC7" s="1195"/>
      <c r="AD7" s="1195"/>
      <c r="AE7" s="1195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8"/>
      <c r="AX7" s="317"/>
      <c r="AY7" s="317"/>
      <c r="AZ7" s="197"/>
      <c r="BA7" s="197"/>
      <c r="BB7" s="197"/>
    </row>
    <row r="8" spans="1:54" s="55" customFormat="1" ht="16.149999999999999" customHeight="1">
      <c r="B8" s="1191"/>
      <c r="C8" s="1191"/>
      <c r="D8" s="1191"/>
      <c r="E8" s="1191"/>
      <c r="F8" s="1191"/>
      <c r="G8" s="1191"/>
      <c r="H8" s="1191"/>
      <c r="I8" s="1191"/>
      <c r="J8" s="1192"/>
      <c r="K8" s="1192"/>
      <c r="L8" s="1192"/>
      <c r="M8" s="1192"/>
      <c r="N8" s="1190" t="s">
        <v>492</v>
      </c>
      <c r="O8" s="1190"/>
      <c r="P8" s="1190"/>
      <c r="Q8" s="1195">
        <v>3124220</v>
      </c>
      <c r="R8" s="1195"/>
      <c r="S8" s="1195"/>
      <c r="T8" s="1195"/>
      <c r="U8" s="1195">
        <v>3124860</v>
      </c>
      <c r="V8" s="1195"/>
      <c r="W8" s="1195"/>
      <c r="X8" s="1195"/>
      <c r="Y8" s="1196">
        <v>17</v>
      </c>
      <c r="Z8" s="1196"/>
      <c r="AA8" s="1196"/>
      <c r="AB8" s="1195"/>
      <c r="AC8" s="1195"/>
      <c r="AD8" s="1195"/>
      <c r="AE8" s="1195"/>
      <c r="AG8" s="439"/>
      <c r="AH8" s="439"/>
      <c r="AI8" s="1197" t="s">
        <v>493</v>
      </c>
      <c r="AJ8" s="454" t="s">
        <v>442</v>
      </c>
      <c r="AK8" s="454" t="s">
        <v>539</v>
      </c>
      <c r="AL8" s="454" t="s">
        <v>575</v>
      </c>
      <c r="AM8" s="454" t="s">
        <v>535</v>
      </c>
      <c r="AN8" s="439"/>
      <c r="AO8" s="439"/>
      <c r="AP8" s="439"/>
      <c r="AQ8" s="439"/>
      <c r="AR8" s="439"/>
      <c r="AS8" s="439"/>
      <c r="AT8" s="439"/>
      <c r="AU8" s="439"/>
      <c r="AV8" s="439"/>
      <c r="AW8" s="438"/>
      <c r="AX8" s="317"/>
      <c r="AY8" s="317"/>
      <c r="AZ8" s="197"/>
      <c r="BA8" s="197"/>
      <c r="BB8" s="197"/>
    </row>
    <row r="9" spans="1:54" s="55" customFormat="1" ht="16.149999999999999" customHeight="1">
      <c r="B9" s="1191"/>
      <c r="C9" s="1191"/>
      <c r="D9" s="1191"/>
      <c r="E9" s="1191"/>
      <c r="F9" s="1191"/>
      <c r="G9" s="1191"/>
      <c r="H9" s="1191"/>
      <c r="I9" s="1191"/>
      <c r="J9" s="1192"/>
      <c r="K9" s="1192"/>
      <c r="L9" s="1192"/>
      <c r="M9" s="1192"/>
      <c r="N9" s="1190" t="s">
        <v>438</v>
      </c>
      <c r="O9" s="1190"/>
      <c r="P9" s="1190"/>
      <c r="Q9" s="1195">
        <v>-867450</v>
      </c>
      <c r="R9" s="1195"/>
      <c r="S9" s="1195"/>
      <c r="T9" s="1195"/>
      <c r="U9" s="1195">
        <v>-867450</v>
      </c>
      <c r="V9" s="1195"/>
      <c r="W9" s="1195"/>
      <c r="X9" s="1195"/>
      <c r="Y9" s="1200" t="s">
        <v>351</v>
      </c>
      <c r="Z9" s="1201"/>
      <c r="AA9" s="1201"/>
      <c r="AB9" s="1202">
        <f>U10-Q10</f>
        <v>510</v>
      </c>
      <c r="AC9" s="1202"/>
      <c r="AD9" s="1202"/>
      <c r="AE9" s="1202"/>
      <c r="AG9" s="439"/>
      <c r="AH9" s="439"/>
      <c r="AI9" s="1198"/>
      <c r="AJ9" s="454" t="s">
        <v>587</v>
      </c>
      <c r="AK9" s="455">
        <v>12497570</v>
      </c>
      <c r="AL9" s="456">
        <f>(Q6-AK9)/AK9</f>
        <v>0.38230391988202506</v>
      </c>
      <c r="AM9" s="457">
        <f>Q6-U6</f>
        <v>-40</v>
      </c>
      <c r="AN9" s="439"/>
      <c r="AO9" s="439"/>
      <c r="AP9" s="439" t="s">
        <v>211</v>
      </c>
      <c r="AQ9" s="439"/>
      <c r="AR9" s="439"/>
      <c r="AS9" s="439"/>
      <c r="AT9" s="439"/>
      <c r="AU9" s="439"/>
      <c r="AV9" s="439"/>
      <c r="AW9" s="438"/>
      <c r="AX9" s="317"/>
      <c r="AY9" s="317"/>
      <c r="AZ9" s="197"/>
      <c r="BA9" s="197"/>
      <c r="BB9" s="197"/>
    </row>
    <row r="10" spans="1:54" ht="16.149999999999999" customHeight="1">
      <c r="B10" s="1191"/>
      <c r="C10" s="1191"/>
      <c r="D10" s="1191"/>
      <c r="E10" s="1191"/>
      <c r="F10" s="1191"/>
      <c r="G10" s="1191"/>
      <c r="H10" s="1191"/>
      <c r="I10" s="1191"/>
      <c r="J10" s="1192"/>
      <c r="K10" s="1192"/>
      <c r="L10" s="1192"/>
      <c r="M10" s="1192"/>
      <c r="N10" s="1190" t="s">
        <v>119</v>
      </c>
      <c r="O10" s="1190"/>
      <c r="P10" s="1190"/>
      <c r="Q10" s="1202">
        <f>SUM(Q6:T9)</f>
        <v>45103610</v>
      </c>
      <c r="R10" s="1202"/>
      <c r="S10" s="1202"/>
      <c r="T10" s="1202"/>
      <c r="U10" s="1202">
        <f>SUM(U6:X9)</f>
        <v>45104120</v>
      </c>
      <c r="V10" s="1202"/>
      <c r="W10" s="1202"/>
      <c r="X10" s="1202"/>
      <c r="Y10" s="1201"/>
      <c r="Z10" s="1201"/>
      <c r="AA10" s="1201"/>
      <c r="AB10" s="1202"/>
      <c r="AC10" s="1202"/>
      <c r="AD10" s="1202"/>
      <c r="AE10" s="1202"/>
      <c r="AF10" s="55"/>
      <c r="AG10" s="439"/>
      <c r="AH10" s="439"/>
      <c r="AI10" s="1198"/>
      <c r="AJ10" s="454" t="s">
        <v>572</v>
      </c>
      <c r="AK10" s="455">
        <v>13158290</v>
      </c>
      <c r="AL10" s="456">
        <f>(Q7-AK10)/AK10</f>
        <v>0.94336802122464236</v>
      </c>
      <c r="AM10" s="457">
        <f>Q7-U7</f>
        <v>170</v>
      </c>
      <c r="AN10" s="439"/>
      <c r="AO10" s="439"/>
      <c r="AP10" s="439" t="s">
        <v>192</v>
      </c>
      <c r="AQ10" s="439"/>
      <c r="AR10" s="439"/>
      <c r="AS10" s="439"/>
      <c r="AT10" s="439"/>
      <c r="AU10" s="439"/>
      <c r="AV10" s="439"/>
      <c r="AW10" s="440"/>
    </row>
    <row r="11" spans="1:54" ht="16.149999999999999" customHeight="1">
      <c r="A11" s="57"/>
      <c r="AG11" s="435"/>
      <c r="AH11" s="435"/>
      <c r="AI11" s="1198"/>
      <c r="AJ11" s="458" t="s">
        <v>492</v>
      </c>
      <c r="AK11" s="459">
        <v>2929520</v>
      </c>
      <c r="AL11" s="456">
        <f>(Q8-AK11)/AK11</f>
        <v>6.646139981976569E-2</v>
      </c>
      <c r="AM11" s="457">
        <f>Q8-U8</f>
        <v>-640</v>
      </c>
      <c r="AN11" s="435"/>
      <c r="AO11" s="435"/>
      <c r="AP11" s="435" t="s">
        <v>221</v>
      </c>
      <c r="AQ11" s="435"/>
      <c r="AR11" s="435"/>
      <c r="AS11" s="435"/>
      <c r="AT11" s="435"/>
      <c r="AU11" s="435"/>
      <c r="AV11" s="435"/>
      <c r="AW11" s="440"/>
    </row>
    <row r="12" spans="1:54" ht="16.149999999999999" customHeight="1">
      <c r="A12" s="59"/>
      <c r="B12" s="58" t="s">
        <v>693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272">
        <v>66631360</v>
      </c>
      <c r="X12" s="1272"/>
      <c r="Y12" s="1272"/>
      <c r="Z12" s="1272"/>
      <c r="AA12" s="1272"/>
      <c r="AB12" s="1272"/>
      <c r="AC12" s="1272"/>
      <c r="AD12" s="1272"/>
      <c r="AE12" s="1272"/>
      <c r="AG12" s="460"/>
      <c r="AH12" s="460"/>
      <c r="AI12" s="1199"/>
      <c r="AJ12" s="458" t="s">
        <v>187</v>
      </c>
      <c r="AK12" s="461">
        <f>SUM(AK9:AK11)</f>
        <v>28585380</v>
      </c>
      <c r="AL12" s="462"/>
      <c r="AM12" s="463">
        <f>SUM(AM9:AM11)</f>
        <v>-510</v>
      </c>
      <c r="AN12" s="435"/>
      <c r="AO12" s="435"/>
      <c r="AP12" s="435"/>
      <c r="AQ12" s="435"/>
      <c r="AR12" s="435"/>
      <c r="AS12" s="435"/>
      <c r="AT12" s="435"/>
      <c r="AU12" s="435"/>
      <c r="AV12" s="441"/>
      <c r="AW12" s="440"/>
    </row>
    <row r="13" spans="1:54" ht="16.149999999999999" customHeight="1">
      <c r="A13" s="59"/>
      <c r="B13" s="306" t="s">
        <v>271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G13" s="435"/>
      <c r="AH13" s="435"/>
      <c r="AI13" s="435"/>
      <c r="AJ13" s="435"/>
      <c r="AK13" s="446"/>
      <c r="AL13" s="435"/>
      <c r="AM13" s="435"/>
      <c r="AN13" s="435"/>
      <c r="AO13" s="435"/>
      <c r="AP13" s="435" t="s">
        <v>555</v>
      </c>
      <c r="AQ13" s="435"/>
      <c r="AR13" s="435"/>
      <c r="AS13" s="435"/>
      <c r="AT13" s="435"/>
      <c r="AU13" s="435"/>
      <c r="AV13" s="435"/>
      <c r="AW13" s="440"/>
    </row>
    <row r="14" spans="1:54" ht="16.149999999999999" customHeight="1">
      <c r="A14" s="60"/>
      <c r="B14" s="306" t="s">
        <v>1036</v>
      </c>
      <c r="C14" s="306"/>
      <c r="D14" s="306"/>
      <c r="E14" s="306"/>
      <c r="F14" s="306"/>
      <c r="G14" s="306"/>
      <c r="H14" s="306"/>
      <c r="I14" s="306">
        <v>2</v>
      </c>
      <c r="J14" s="306" t="s">
        <v>10</v>
      </c>
      <c r="K14" s="306"/>
      <c r="L14" s="306">
        <v>1</v>
      </c>
      <c r="M14" s="306" t="s">
        <v>583</v>
      </c>
      <c r="N14" s="306"/>
      <c r="O14" s="306" t="s">
        <v>578</v>
      </c>
      <c r="P14" s="306"/>
      <c r="Q14" s="306">
        <v>2022</v>
      </c>
      <c r="R14" s="306" t="s">
        <v>691</v>
      </c>
      <c r="S14" s="306"/>
      <c r="T14" s="306">
        <v>2</v>
      </c>
      <c r="U14" s="306" t="s">
        <v>10</v>
      </c>
      <c r="V14" s="306"/>
      <c r="W14" s="306">
        <v>28</v>
      </c>
      <c r="X14" s="306" t="s">
        <v>583</v>
      </c>
      <c r="Y14" s="306"/>
      <c r="Z14" s="306"/>
      <c r="AA14" s="306"/>
      <c r="AB14" s="306"/>
      <c r="AC14" s="306"/>
      <c r="AD14" s="306"/>
      <c r="AE14" s="306"/>
      <c r="AG14" s="435"/>
      <c r="AH14" s="435"/>
      <c r="AI14" s="435"/>
      <c r="AJ14" s="435"/>
      <c r="AK14" s="446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40"/>
    </row>
    <row r="15" spans="1:54" ht="16.149999999999999" customHeight="1">
      <c r="A15" s="59"/>
      <c r="B15" s="1224" t="s">
        <v>121</v>
      </c>
      <c r="C15" s="1225"/>
      <c r="D15" s="1225"/>
      <c r="E15" s="1225"/>
      <c r="F15" s="1226"/>
      <c r="G15" s="1269" t="s">
        <v>428</v>
      </c>
      <c r="H15" s="1270"/>
      <c r="I15" s="1270"/>
      <c r="J15" s="1271"/>
      <c r="K15" s="1263" t="s">
        <v>148</v>
      </c>
      <c r="L15" s="1225"/>
      <c r="M15" s="1225"/>
      <c r="N15" s="1226"/>
      <c r="O15" s="1269" t="s">
        <v>437</v>
      </c>
      <c r="P15" s="1270"/>
      <c r="Q15" s="1270"/>
      <c r="R15" s="1271"/>
      <c r="S15" s="1263" t="s">
        <v>468</v>
      </c>
      <c r="T15" s="1225"/>
      <c r="U15" s="1225"/>
      <c r="V15" s="1226"/>
      <c r="W15" s="1263"/>
      <c r="X15" s="1225"/>
      <c r="Y15" s="1225"/>
      <c r="Z15" s="1226"/>
      <c r="AA15" s="1263" t="s">
        <v>119</v>
      </c>
      <c r="AB15" s="1225"/>
      <c r="AC15" s="1225"/>
      <c r="AD15" s="1225"/>
      <c r="AE15" s="1268"/>
      <c r="AG15" s="435"/>
      <c r="AH15" s="435"/>
      <c r="AI15" s="1204" t="s">
        <v>349</v>
      </c>
      <c r="AJ15" s="1204"/>
      <c r="AK15" s="1204" t="s">
        <v>551</v>
      </c>
      <c r="AL15" s="1204"/>
      <c r="AM15" s="464" t="s">
        <v>462</v>
      </c>
      <c r="AN15" s="435"/>
      <c r="AO15" s="435"/>
      <c r="AP15" s="465" t="s">
        <v>307</v>
      </c>
      <c r="AQ15" s="466" t="s">
        <v>497</v>
      </c>
      <c r="AR15" s="467" t="s">
        <v>529</v>
      </c>
      <c r="AS15" s="1205" t="s">
        <v>269</v>
      </c>
      <c r="AT15" s="1206"/>
      <c r="AU15" s="1207"/>
      <c r="AV15" s="442" t="s">
        <v>457</v>
      </c>
      <c r="AW15" s="440"/>
    </row>
    <row r="16" spans="1:54" ht="16.149999999999999" customHeight="1">
      <c r="A16" s="59"/>
      <c r="B16" s="1152" t="s">
        <v>247</v>
      </c>
      <c r="C16" s="1153"/>
      <c r="D16" s="1153"/>
      <c r="E16" s="1153"/>
      <c r="F16" s="1153"/>
      <c r="G16" s="1154">
        <v>518587</v>
      </c>
      <c r="H16" s="1154"/>
      <c r="I16" s="1154"/>
      <c r="J16" s="1154"/>
      <c r="K16" s="1154">
        <v>1381</v>
      </c>
      <c r="L16" s="1154"/>
      <c r="M16" s="1154"/>
      <c r="N16" s="1154"/>
      <c r="O16" s="1154">
        <v>10496</v>
      </c>
      <c r="P16" s="1154"/>
      <c r="Q16" s="1154"/>
      <c r="R16" s="1154"/>
      <c r="S16" s="1154">
        <v>1742</v>
      </c>
      <c r="T16" s="1154"/>
      <c r="U16" s="1154"/>
      <c r="V16" s="1154"/>
      <c r="W16" s="1154"/>
      <c r="X16" s="1154"/>
      <c r="Y16" s="1154"/>
      <c r="Z16" s="1154"/>
      <c r="AA16" s="1154">
        <f>SUM(G16+O16+S16)</f>
        <v>530825</v>
      </c>
      <c r="AB16" s="1154"/>
      <c r="AC16" s="1154"/>
      <c r="AD16" s="1154"/>
      <c r="AE16" s="1283"/>
      <c r="AG16" s="435"/>
      <c r="AH16" s="435"/>
      <c r="AI16" s="458" t="s">
        <v>440</v>
      </c>
      <c r="AJ16" s="459">
        <v>55859320</v>
      </c>
      <c r="AK16" s="458" t="s">
        <v>607</v>
      </c>
      <c r="AL16" s="459">
        <v>477477</v>
      </c>
      <c r="AM16" s="468">
        <f>G16-AL16</f>
        <v>41110</v>
      </c>
      <c r="AN16" s="435"/>
      <c r="AO16" s="435"/>
      <c r="AP16" s="469" t="s">
        <v>401</v>
      </c>
      <c r="AQ16" s="470">
        <v>31458</v>
      </c>
      <c r="AR16" s="470">
        <v>31842</v>
      </c>
      <c r="AS16" s="471">
        <f>AR16-AQ16</f>
        <v>384</v>
      </c>
      <c r="AT16" s="472"/>
      <c r="AU16" s="473"/>
      <c r="AV16" s="1143">
        <f>ROUND(AS21*220,0)</f>
        <v>234740</v>
      </c>
      <c r="AW16" s="440"/>
    </row>
    <row r="17" spans="1:54" ht="16.149999999999999" customHeight="1">
      <c r="A17" s="59"/>
      <c r="B17" s="1146" t="s">
        <v>471</v>
      </c>
      <c r="C17" s="1147"/>
      <c r="D17" s="1147"/>
      <c r="E17" s="1147"/>
      <c r="F17" s="1147"/>
      <c r="G17" s="1148">
        <v>61177470</v>
      </c>
      <c r="H17" s="1148"/>
      <c r="I17" s="1148"/>
      <c r="J17" s="1148"/>
      <c r="K17" s="1148">
        <v>3452500</v>
      </c>
      <c r="L17" s="1148"/>
      <c r="M17" s="1148"/>
      <c r="N17" s="1148"/>
      <c r="O17" s="1148">
        <v>1738830</v>
      </c>
      <c r="P17" s="1148"/>
      <c r="Q17" s="1148"/>
      <c r="R17" s="1148"/>
      <c r="S17" s="1148">
        <v>262560</v>
      </c>
      <c r="T17" s="1148"/>
      <c r="U17" s="1148"/>
      <c r="V17" s="1148"/>
      <c r="W17" s="1148"/>
      <c r="X17" s="1148"/>
      <c r="Y17" s="1148"/>
      <c r="Z17" s="1148"/>
      <c r="AA17" s="1158">
        <f>SUM(G17:V17)</f>
        <v>66631360</v>
      </c>
      <c r="AB17" s="1158"/>
      <c r="AC17" s="1158"/>
      <c r="AD17" s="1158"/>
      <c r="AE17" s="1159"/>
      <c r="AG17" s="435"/>
      <c r="AH17" s="435"/>
      <c r="AI17" s="458" t="s">
        <v>148</v>
      </c>
      <c r="AJ17" s="459">
        <f>(AJ18)*2500</f>
        <v>3520000</v>
      </c>
      <c r="AK17" s="458" t="s">
        <v>590</v>
      </c>
      <c r="AL17" s="459">
        <v>11864</v>
      </c>
      <c r="AM17" s="474">
        <f>O16-AL17</f>
        <v>-1368</v>
      </c>
      <c r="AN17" s="435"/>
      <c r="AO17" s="435"/>
      <c r="AP17" s="475"/>
      <c r="AQ17" s="476">
        <v>49384</v>
      </c>
      <c r="AR17" s="476">
        <v>49384</v>
      </c>
      <c r="AS17" s="477">
        <f>AR17-AQ17</f>
        <v>0</v>
      </c>
      <c r="AT17" s="478"/>
      <c r="AU17" s="479"/>
      <c r="AV17" s="1144"/>
      <c r="AW17" s="440"/>
    </row>
    <row r="18" spans="1:54" ht="16.149999999999999" customHeight="1">
      <c r="A18" s="59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G18" s="435"/>
      <c r="AH18" s="435"/>
      <c r="AI18" s="458" t="s">
        <v>270</v>
      </c>
      <c r="AJ18" s="459">
        <f>[1]한전보고!C39</f>
        <v>1408</v>
      </c>
      <c r="AK18" s="458" t="s">
        <v>604</v>
      </c>
      <c r="AL18" s="459">
        <v>1903</v>
      </c>
      <c r="AM18" s="480">
        <f>S16-AL18</f>
        <v>-161</v>
      </c>
      <c r="AN18" s="435"/>
      <c r="AO18" s="435"/>
      <c r="AP18" s="475"/>
      <c r="AQ18" s="453">
        <v>853</v>
      </c>
      <c r="AR18" s="453">
        <v>888</v>
      </c>
      <c r="AS18" s="477">
        <f>AR18-AQ18</f>
        <v>35</v>
      </c>
      <c r="AT18" s="478"/>
      <c r="AU18" s="479"/>
      <c r="AV18" s="1144"/>
      <c r="AW18" s="440"/>
    </row>
    <row r="19" spans="1:54" ht="14.25" customHeight="1">
      <c r="A19" s="60"/>
      <c r="B19" s="306" t="s">
        <v>433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G19" s="435"/>
      <c r="AH19" s="435"/>
      <c r="AI19" s="458" t="s">
        <v>303</v>
      </c>
      <c r="AJ19" s="481">
        <f>AJ16-AJ17</f>
        <v>52339320</v>
      </c>
      <c r="AK19" s="446" t="s">
        <v>17</v>
      </c>
      <c r="AL19" s="482">
        <f>SUM(AL16:AL18)</f>
        <v>491244</v>
      </c>
      <c r="AM19" s="435"/>
      <c r="AN19" s="435"/>
      <c r="AO19" s="435"/>
      <c r="AP19" s="475"/>
      <c r="AQ19" s="453">
        <v>5493</v>
      </c>
      <c r="AR19" s="453">
        <v>5529</v>
      </c>
      <c r="AS19" s="477">
        <f>AR19-AQ19</f>
        <v>36</v>
      </c>
      <c r="AT19" s="478"/>
      <c r="AU19" s="483" t="s">
        <v>577</v>
      </c>
      <c r="AV19" s="1144"/>
      <c r="AW19" s="440"/>
    </row>
    <row r="20" spans="1:54" ht="14.25" customHeight="1">
      <c r="A20" s="59"/>
      <c r="B20" s="1224" t="s">
        <v>255</v>
      </c>
      <c r="C20" s="1225"/>
      <c r="D20" s="1225"/>
      <c r="E20" s="1225"/>
      <c r="F20" s="1225"/>
      <c r="G20" s="1226"/>
      <c r="H20" s="1269" t="s">
        <v>279</v>
      </c>
      <c r="I20" s="1270"/>
      <c r="J20" s="1270"/>
      <c r="K20" s="1270"/>
      <c r="L20" s="1271"/>
      <c r="M20" s="1263" t="s">
        <v>545</v>
      </c>
      <c r="N20" s="1225"/>
      <c r="O20" s="1225"/>
      <c r="P20" s="1225"/>
      <c r="Q20" s="1226"/>
      <c r="R20" s="1263" t="s">
        <v>484</v>
      </c>
      <c r="S20" s="1225"/>
      <c r="T20" s="1225"/>
      <c r="U20" s="1225"/>
      <c r="V20" s="1225"/>
      <c r="W20" s="1225"/>
      <c r="X20" s="1225"/>
      <c r="Y20" s="1225"/>
      <c r="Z20" s="1225"/>
      <c r="AA20" s="1225"/>
      <c r="AB20" s="1225"/>
      <c r="AC20" s="1225"/>
      <c r="AD20" s="1225"/>
      <c r="AE20" s="1268"/>
      <c r="AG20" s="435"/>
      <c r="AH20" s="435"/>
      <c r="AI20" s="458" t="s">
        <v>509</v>
      </c>
      <c r="AJ20" s="459">
        <v>1897040</v>
      </c>
      <c r="AK20" s="446"/>
      <c r="AL20" s="435"/>
      <c r="AM20" s="482"/>
      <c r="AN20" s="435"/>
      <c r="AO20" s="435"/>
      <c r="AP20" s="475"/>
      <c r="AQ20" s="453">
        <v>1108</v>
      </c>
      <c r="AR20" s="453">
        <v>1108</v>
      </c>
      <c r="AS20" s="477">
        <v>0</v>
      </c>
      <c r="AT20" s="478"/>
      <c r="AU20" s="483" t="s">
        <v>592</v>
      </c>
      <c r="AV20" s="1144"/>
      <c r="AW20" s="440"/>
    </row>
    <row r="21" spans="1:54" ht="14.25" customHeight="1">
      <c r="A21" s="59"/>
      <c r="B21" s="1276" t="s">
        <v>517</v>
      </c>
      <c r="C21" s="1277"/>
      <c r="D21" s="1277"/>
      <c r="E21" s="1277"/>
      <c r="F21" s="1277"/>
      <c r="G21" s="1278"/>
      <c r="H21" s="1284">
        <v>399510</v>
      </c>
      <c r="I21" s="1285"/>
      <c r="J21" s="1285"/>
      <c r="K21" s="1285"/>
      <c r="L21" s="1286"/>
      <c r="M21" s="1284">
        <v>45005690</v>
      </c>
      <c r="N21" s="1285"/>
      <c r="O21" s="1285"/>
      <c r="P21" s="1285"/>
      <c r="Q21" s="1286"/>
      <c r="R21" s="1273" t="s">
        <v>420</v>
      </c>
      <c r="S21" s="1274"/>
      <c r="T21" s="1274"/>
      <c r="U21" s="1274"/>
      <c r="V21" s="1274"/>
      <c r="W21" s="1274"/>
      <c r="X21" s="1274"/>
      <c r="Y21" s="1274"/>
      <c r="Z21" s="1274"/>
      <c r="AA21" s="1274"/>
      <c r="AB21" s="1274"/>
      <c r="AC21" s="1274"/>
      <c r="AD21" s="1274"/>
      <c r="AE21" s="1275"/>
      <c r="AG21" s="435"/>
      <c r="AH21" s="435"/>
      <c r="AI21" s="458" t="s">
        <v>554</v>
      </c>
      <c r="AJ21" s="459">
        <v>277690</v>
      </c>
      <c r="AK21" s="484">
        <f>AJ20+AJ21</f>
        <v>2174730</v>
      </c>
      <c r="AL21" s="485"/>
      <c r="AM21" s="485"/>
      <c r="AN21" s="435"/>
      <c r="AO21" s="435"/>
      <c r="AP21" s="486"/>
      <c r="AQ21" s="487" t="s">
        <v>640</v>
      </c>
      <c r="AR21" s="487"/>
      <c r="AS21" s="1149">
        <f>AS16+AS17+AS18+(AS19*18)+(AS20*47)</f>
        <v>1067</v>
      </c>
      <c r="AT21" s="1150"/>
      <c r="AU21" s="1151"/>
      <c r="AV21" s="1145"/>
      <c r="AW21" s="440"/>
    </row>
    <row r="22" spans="1:54" ht="14.25" customHeight="1">
      <c r="A22" s="59"/>
      <c r="B22" s="1209" t="s">
        <v>458</v>
      </c>
      <c r="C22" s="1210"/>
      <c r="D22" s="1210"/>
      <c r="E22" s="1210"/>
      <c r="F22" s="1210"/>
      <c r="G22" s="1211"/>
      <c r="H22" s="818">
        <v>1381</v>
      </c>
      <c r="I22" s="819"/>
      <c r="J22" s="819"/>
      <c r="K22" s="819"/>
      <c r="L22" s="820"/>
      <c r="M22" s="818">
        <v>3452500</v>
      </c>
      <c r="N22" s="819"/>
      <c r="O22" s="819"/>
      <c r="P22" s="819"/>
      <c r="Q22" s="820"/>
      <c r="R22" s="1155" t="s">
        <v>141</v>
      </c>
      <c r="S22" s="1156"/>
      <c r="T22" s="1156"/>
      <c r="U22" s="1156"/>
      <c r="V22" s="1156"/>
      <c r="W22" s="1156"/>
      <c r="X22" s="1156"/>
      <c r="Y22" s="1156"/>
      <c r="Z22" s="1156"/>
      <c r="AA22" s="1156"/>
      <c r="AB22" s="1156"/>
      <c r="AC22" s="1156"/>
      <c r="AD22" s="1156"/>
      <c r="AE22" s="1157"/>
      <c r="AG22" s="435"/>
      <c r="AH22" s="435"/>
      <c r="AI22" s="458"/>
      <c r="AJ22" s="459"/>
      <c r="AK22" s="446"/>
      <c r="AL22" s="485"/>
      <c r="AM22" s="488"/>
      <c r="AN22" s="435"/>
      <c r="AO22" s="435"/>
      <c r="AP22" s="489" t="s">
        <v>626</v>
      </c>
      <c r="AQ22" s="490">
        <v>50930</v>
      </c>
      <c r="AR22" s="490">
        <v>51182</v>
      </c>
      <c r="AS22" s="471">
        <f>AR22-AQ22</f>
        <v>252</v>
      </c>
      <c r="AT22" s="472"/>
      <c r="AU22" s="473"/>
      <c r="AV22" s="1143">
        <f>ROUND(AS26*220,0)</f>
        <v>173140</v>
      </c>
      <c r="AW22" s="440"/>
    </row>
    <row r="23" spans="1:54" ht="14.25" customHeight="1">
      <c r="A23" s="59"/>
      <c r="B23" s="1165" t="s">
        <v>569</v>
      </c>
      <c r="C23" s="1227" t="s">
        <v>598</v>
      </c>
      <c r="D23" s="1210"/>
      <c r="E23" s="1210"/>
      <c r="F23" s="1210"/>
      <c r="G23" s="1211"/>
      <c r="H23" s="1287">
        <v>97863</v>
      </c>
      <c r="I23" s="1288"/>
      <c r="J23" s="1288"/>
      <c r="K23" s="1288"/>
      <c r="L23" s="1289"/>
      <c r="M23" s="1279">
        <v>10847640</v>
      </c>
      <c r="N23" s="1280"/>
      <c r="O23" s="1280"/>
      <c r="P23" s="1280"/>
      <c r="Q23" s="1281"/>
      <c r="R23" s="1155" t="s">
        <v>109</v>
      </c>
      <c r="S23" s="1156"/>
      <c r="T23" s="1156"/>
      <c r="U23" s="1156"/>
      <c r="V23" s="1156"/>
      <c r="W23" s="1156"/>
      <c r="X23" s="1156"/>
      <c r="Y23" s="1156"/>
      <c r="Z23" s="1156"/>
      <c r="AA23" s="1156"/>
      <c r="AB23" s="1156"/>
      <c r="AC23" s="1156"/>
      <c r="AD23" s="1156"/>
      <c r="AE23" s="1157"/>
      <c r="AG23" s="435"/>
      <c r="AH23" s="435"/>
      <c r="AI23" s="435"/>
      <c r="AJ23" s="435"/>
      <c r="AK23" s="484"/>
      <c r="AL23" s="485">
        <f>52616420-52556420</f>
        <v>60000</v>
      </c>
      <c r="AM23" s="488"/>
      <c r="AN23" s="435"/>
      <c r="AO23" s="435"/>
      <c r="AP23" s="491"/>
      <c r="AQ23" s="492">
        <v>7318</v>
      </c>
      <c r="AR23" s="492">
        <v>7318</v>
      </c>
      <c r="AS23" s="477">
        <f>AR23-AQ23</f>
        <v>0</v>
      </c>
      <c r="AT23" s="478"/>
      <c r="AU23" s="479"/>
      <c r="AV23" s="1144"/>
      <c r="AW23" s="440"/>
    </row>
    <row r="24" spans="1:54" ht="14.25" customHeight="1">
      <c r="A24" s="59"/>
      <c r="B24" s="1166"/>
      <c r="C24" s="1227" t="s">
        <v>437</v>
      </c>
      <c r="D24" s="1210"/>
      <c r="E24" s="1210"/>
      <c r="F24" s="1210"/>
      <c r="G24" s="1211"/>
      <c r="H24" s="818">
        <v>10496</v>
      </c>
      <c r="I24" s="819"/>
      <c r="J24" s="819"/>
      <c r="K24" s="819"/>
      <c r="L24" s="820"/>
      <c r="M24" s="818">
        <v>1738830</v>
      </c>
      <c r="N24" s="819"/>
      <c r="O24" s="819"/>
      <c r="P24" s="819"/>
      <c r="Q24" s="820"/>
      <c r="R24" s="1221" t="s">
        <v>341</v>
      </c>
      <c r="S24" s="1222"/>
      <c r="T24" s="1222"/>
      <c r="U24" s="1222"/>
      <c r="V24" s="1222"/>
      <c r="W24" s="1222"/>
      <c r="X24" s="1222"/>
      <c r="Y24" s="1222"/>
      <c r="Z24" s="1222"/>
      <c r="AA24" s="1222"/>
      <c r="AB24" s="1222"/>
      <c r="AC24" s="1222"/>
      <c r="AD24" s="1222"/>
      <c r="AE24" s="1223"/>
      <c r="AG24" s="435"/>
      <c r="AH24" s="435"/>
      <c r="AI24" s="462" t="s">
        <v>313</v>
      </c>
      <c r="AJ24" s="459">
        <f>[1]한전보고!H27</f>
        <v>384285</v>
      </c>
      <c r="AK24" s="446"/>
      <c r="AL24" s="435"/>
      <c r="AM24" s="482"/>
      <c r="AN24" s="435"/>
      <c r="AO24" s="435"/>
      <c r="AP24" s="491"/>
      <c r="AQ24" s="492">
        <v>14354</v>
      </c>
      <c r="AR24" s="492">
        <v>14449</v>
      </c>
      <c r="AS24" s="477">
        <f>AR24-AQ24</f>
        <v>95</v>
      </c>
      <c r="AT24" s="478"/>
      <c r="AU24" s="479"/>
      <c r="AV24" s="1144"/>
      <c r="AW24" s="440"/>
    </row>
    <row r="25" spans="1:54" ht="14.25" customHeight="1">
      <c r="A25" s="59"/>
      <c r="B25" s="1166"/>
      <c r="C25" s="1227" t="s">
        <v>468</v>
      </c>
      <c r="D25" s="1210"/>
      <c r="E25" s="1210"/>
      <c r="F25" s="1210"/>
      <c r="G25" s="1211"/>
      <c r="H25" s="818">
        <v>1742</v>
      </c>
      <c r="I25" s="819"/>
      <c r="J25" s="819"/>
      <c r="K25" s="819"/>
      <c r="L25" s="820"/>
      <c r="M25" s="818">
        <v>262560</v>
      </c>
      <c r="N25" s="819"/>
      <c r="O25" s="819"/>
      <c r="P25" s="819"/>
      <c r="Q25" s="820"/>
      <c r="R25" s="1221" t="s">
        <v>322</v>
      </c>
      <c r="S25" s="1222"/>
      <c r="T25" s="1222"/>
      <c r="U25" s="1222"/>
      <c r="V25" s="1222"/>
      <c r="W25" s="1222"/>
      <c r="X25" s="1222"/>
      <c r="Y25" s="1222"/>
      <c r="Z25" s="1222"/>
      <c r="AA25" s="1222"/>
      <c r="AB25" s="1222"/>
      <c r="AC25" s="1222"/>
      <c r="AD25" s="1222"/>
      <c r="AE25" s="1223"/>
      <c r="AG25" s="435"/>
      <c r="AH25" s="435"/>
      <c r="AI25" s="462" t="s">
        <v>306</v>
      </c>
      <c r="AJ25" s="459">
        <v>38346350</v>
      </c>
      <c r="AK25" s="484"/>
      <c r="AL25" s="493">
        <f>1970/1507</f>
        <v>1.307232913072329</v>
      </c>
      <c r="AM25" s="488"/>
      <c r="AN25" s="435"/>
      <c r="AO25" s="435"/>
      <c r="AP25" s="491"/>
      <c r="AQ25" s="492">
        <v>3135</v>
      </c>
      <c r="AR25" s="492">
        <v>3145</v>
      </c>
      <c r="AS25" s="494">
        <f>AR25-AQ25</f>
        <v>10</v>
      </c>
      <c r="AT25" s="495"/>
      <c r="AU25" s="483" t="s">
        <v>600</v>
      </c>
      <c r="AV25" s="1144"/>
      <c r="AW25" s="440"/>
    </row>
    <row r="26" spans="1:54" ht="14.25" customHeight="1">
      <c r="A26" s="59"/>
      <c r="B26" s="1167"/>
      <c r="C26" s="1168" t="s">
        <v>38</v>
      </c>
      <c r="D26" s="1169"/>
      <c r="E26" s="1169"/>
      <c r="F26" s="1169"/>
      <c r="G26" s="1170"/>
      <c r="H26" s="1171">
        <f>SUM(H23:L25)</f>
        <v>110101</v>
      </c>
      <c r="I26" s="1172"/>
      <c r="J26" s="1172"/>
      <c r="K26" s="1172"/>
      <c r="L26" s="1282"/>
      <c r="M26" s="1290">
        <f>SUM(M23:Q25)</f>
        <v>12849030</v>
      </c>
      <c r="N26" s="1291"/>
      <c r="O26" s="1291"/>
      <c r="P26" s="1291"/>
      <c r="Q26" s="1292"/>
      <c r="R26" s="1171"/>
      <c r="S26" s="1172"/>
      <c r="T26" s="1172"/>
      <c r="U26" s="1172"/>
      <c r="V26" s="1172"/>
      <c r="W26" s="1172"/>
      <c r="X26" s="1172"/>
      <c r="Y26" s="1172"/>
      <c r="Z26" s="1172"/>
      <c r="AA26" s="1172"/>
      <c r="AB26" s="1172"/>
      <c r="AC26" s="1172"/>
      <c r="AD26" s="1172"/>
      <c r="AE26" s="1173"/>
      <c r="AG26" s="435"/>
      <c r="AH26" s="435"/>
      <c r="AI26" s="435"/>
      <c r="AJ26" s="435"/>
      <c r="AK26" s="446"/>
      <c r="AL26" s="485"/>
      <c r="AM26" s="485"/>
      <c r="AN26" s="435"/>
      <c r="AO26" s="435"/>
      <c r="AP26" s="496"/>
      <c r="AQ26" s="497" t="s">
        <v>640</v>
      </c>
      <c r="AR26" s="498"/>
      <c r="AS26" s="1149">
        <f>AS22+AS23+AS24+AS25*44</f>
        <v>787</v>
      </c>
      <c r="AT26" s="1150"/>
      <c r="AU26" s="1151"/>
      <c r="AV26" s="1145"/>
      <c r="AW26" s="440"/>
    </row>
    <row r="27" spans="1:54" ht="14.25" customHeight="1">
      <c r="A27" s="59"/>
      <c r="B27" s="1174" t="s">
        <v>461</v>
      </c>
      <c r="C27" s="1169"/>
      <c r="D27" s="1169"/>
      <c r="E27" s="1169"/>
      <c r="F27" s="1169"/>
      <c r="G27" s="1170"/>
      <c r="H27" s="1171">
        <v>15867</v>
      </c>
      <c r="I27" s="1172"/>
      <c r="J27" s="1172"/>
      <c r="K27" s="1172"/>
      <c r="L27" s="1282"/>
      <c r="M27" s="1171">
        <v>2221380</v>
      </c>
      <c r="N27" s="1172"/>
      <c r="O27" s="1172"/>
      <c r="P27" s="1172"/>
      <c r="Q27" s="1282"/>
      <c r="R27" s="307" t="s">
        <v>357</v>
      </c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9"/>
      <c r="AG27" s="435"/>
      <c r="AH27" s="435"/>
      <c r="AI27" s="458" t="s">
        <v>292</v>
      </c>
      <c r="AJ27" s="499">
        <f>ROUNDDOWN(AJ16*0.009,-1)</f>
        <v>502730</v>
      </c>
      <c r="AK27" s="446"/>
      <c r="AL27" s="500"/>
      <c r="AM27" s="482"/>
      <c r="AN27" s="435"/>
      <c r="AO27" s="435"/>
      <c r="AP27" s="501" t="s">
        <v>685</v>
      </c>
      <c r="AQ27" s="502">
        <v>38067</v>
      </c>
      <c r="AR27" s="502">
        <v>38790</v>
      </c>
      <c r="AS27" s="1176">
        <f>AR27-AQ27</f>
        <v>723</v>
      </c>
      <c r="AT27" s="1177"/>
      <c r="AU27" s="1178"/>
      <c r="AV27" s="443">
        <f>ROUND(AS27*AR39,-1)</f>
        <v>159060</v>
      </c>
      <c r="AW27" s="440"/>
    </row>
    <row r="28" spans="1:54" ht="14.25" customHeight="1">
      <c r="A28" s="59"/>
      <c r="B28" s="1165" t="s">
        <v>474</v>
      </c>
      <c r="C28" s="1215" t="s">
        <v>738</v>
      </c>
      <c r="D28" s="1216"/>
      <c r="E28" s="1216"/>
      <c r="F28" s="1216"/>
      <c r="G28" s="1217"/>
      <c r="H28" s="818">
        <v>384</v>
      </c>
      <c r="I28" s="819"/>
      <c r="J28" s="819"/>
      <c r="K28" s="819"/>
      <c r="L28" s="820"/>
      <c r="M28" s="818">
        <v>84480</v>
      </c>
      <c r="N28" s="819"/>
      <c r="O28" s="819"/>
      <c r="P28" s="819"/>
      <c r="Q28" s="820"/>
      <c r="R28" s="1221" t="s">
        <v>479</v>
      </c>
      <c r="S28" s="1293"/>
      <c r="T28" s="1293"/>
      <c r="U28" s="1293"/>
      <c r="V28" s="1293"/>
      <c r="W28" s="1293"/>
      <c r="X28" s="1293"/>
      <c r="Y28" s="1293"/>
      <c r="Z28" s="1293"/>
      <c r="AA28" s="1293"/>
      <c r="AB28" s="1293"/>
      <c r="AC28" s="1293"/>
      <c r="AD28" s="1293"/>
      <c r="AE28" s="1294"/>
      <c r="AG28" s="435"/>
      <c r="AH28" s="435"/>
      <c r="AI28" s="435"/>
      <c r="AJ28" s="435"/>
      <c r="AK28" s="446"/>
      <c r="AL28" s="446" t="s">
        <v>520</v>
      </c>
      <c r="AM28" s="435"/>
      <c r="AN28" s="435"/>
      <c r="AO28" s="435"/>
      <c r="AP28" s="503" t="s">
        <v>673</v>
      </c>
      <c r="AQ28" s="502">
        <v>9145</v>
      </c>
      <c r="AR28" s="502">
        <v>9609</v>
      </c>
      <c r="AS28" s="1176">
        <f>AR28-AQ28</f>
        <v>464</v>
      </c>
      <c r="AT28" s="1177"/>
      <c r="AU28" s="1178"/>
      <c r="AV28" s="443">
        <f>ROUND(AS28*AR39,-1)</f>
        <v>102080</v>
      </c>
      <c r="AW28" s="440"/>
    </row>
    <row r="29" spans="1:54" ht="14.25" customHeight="1" thickBot="1">
      <c r="A29" s="59"/>
      <c r="B29" s="1166"/>
      <c r="C29" s="1215" t="s">
        <v>739</v>
      </c>
      <c r="D29" s="1216"/>
      <c r="E29" s="1216"/>
      <c r="F29" s="1216"/>
      <c r="G29" s="1217"/>
      <c r="H29" s="818">
        <v>1974</v>
      </c>
      <c r="I29" s="819"/>
      <c r="J29" s="819"/>
      <c r="K29" s="819"/>
      <c r="L29" s="820"/>
      <c r="M29" s="818">
        <v>434280</v>
      </c>
      <c r="N29" s="819"/>
      <c r="O29" s="819"/>
      <c r="P29" s="819"/>
      <c r="Q29" s="820"/>
      <c r="R29" s="1221" t="s">
        <v>748</v>
      </c>
      <c r="S29" s="1222"/>
      <c r="T29" s="1222"/>
      <c r="U29" s="1222"/>
      <c r="V29" s="1222"/>
      <c r="W29" s="1222"/>
      <c r="X29" s="1222"/>
      <c r="Y29" s="1222"/>
      <c r="Z29" s="1222"/>
      <c r="AA29" s="1222"/>
      <c r="AB29" s="1222"/>
      <c r="AC29" s="1222"/>
      <c r="AD29" s="1222"/>
      <c r="AE29" s="1223"/>
      <c r="AG29" s="435"/>
      <c r="AH29" s="435"/>
      <c r="AI29" s="435" t="s">
        <v>309</v>
      </c>
      <c r="AJ29" s="435"/>
      <c r="AK29" s="484">
        <f>AJ16+AJ20+AJ21</f>
        <v>58034050</v>
      </c>
      <c r="AL29" s="482">
        <f>AK29-M39</f>
        <v>-8597310</v>
      </c>
      <c r="AM29" s="482"/>
      <c r="AN29" s="435"/>
      <c r="AO29" s="435"/>
      <c r="AP29" s="503" t="s">
        <v>666</v>
      </c>
      <c r="AQ29" s="504" t="s">
        <v>287</v>
      </c>
      <c r="AR29" s="505"/>
      <c r="AS29" s="506" t="s">
        <v>532</v>
      </c>
      <c r="AT29" s="507"/>
      <c r="AU29" s="508"/>
      <c r="AV29" s="444" t="s">
        <v>532</v>
      </c>
      <c r="AW29" s="440"/>
    </row>
    <row r="30" spans="1:54" s="306" customFormat="1" ht="14.25" customHeight="1" thickBot="1">
      <c r="B30" s="1166"/>
      <c r="C30" s="1215" t="s">
        <v>743</v>
      </c>
      <c r="D30" s="1216"/>
      <c r="E30" s="1216"/>
      <c r="F30" s="1216"/>
      <c r="G30" s="1217"/>
      <c r="H30" s="818">
        <v>587</v>
      </c>
      <c r="I30" s="819"/>
      <c r="J30" s="819"/>
      <c r="K30" s="819"/>
      <c r="L30" s="820"/>
      <c r="M30" s="818">
        <v>129140</v>
      </c>
      <c r="N30" s="819"/>
      <c r="O30" s="819"/>
      <c r="P30" s="819"/>
      <c r="Q30" s="820"/>
      <c r="R30" s="1221" t="s">
        <v>628</v>
      </c>
      <c r="S30" s="1222"/>
      <c r="T30" s="1222"/>
      <c r="U30" s="1222"/>
      <c r="V30" s="1222"/>
      <c r="W30" s="1222"/>
      <c r="X30" s="1222"/>
      <c r="Y30" s="1222"/>
      <c r="Z30" s="1222"/>
      <c r="AA30" s="1222"/>
      <c r="AB30" s="1222"/>
      <c r="AC30" s="1222"/>
      <c r="AD30" s="1222"/>
      <c r="AE30" s="1223"/>
      <c r="AF30" s="36"/>
      <c r="AG30" s="439"/>
      <c r="AH30" s="439"/>
      <c r="AI30" s="439"/>
      <c r="AJ30" s="439"/>
      <c r="AK30" s="484"/>
      <c r="AL30" s="482"/>
      <c r="AM30" s="482"/>
      <c r="AN30" s="439"/>
      <c r="AO30" s="439"/>
      <c r="AP30" s="469"/>
      <c r="AQ30" s="678"/>
      <c r="AR30" s="679"/>
      <c r="AS30" s="680"/>
      <c r="AT30" s="681"/>
      <c r="AU30" s="682"/>
      <c r="AV30" s="683"/>
      <c r="AW30" s="440"/>
      <c r="AX30" s="317"/>
      <c r="AY30" s="317"/>
      <c r="AZ30" s="197"/>
      <c r="BA30" s="197"/>
      <c r="BB30" s="197"/>
    </row>
    <row r="31" spans="1:54" s="306" customFormat="1" ht="14.25" customHeight="1" thickBot="1">
      <c r="B31" s="1166"/>
      <c r="C31" s="1215" t="s">
        <v>741</v>
      </c>
      <c r="D31" s="1216"/>
      <c r="E31" s="1216"/>
      <c r="F31" s="1216"/>
      <c r="G31" s="1217"/>
      <c r="H31" s="818">
        <v>513</v>
      </c>
      <c r="I31" s="819"/>
      <c r="J31" s="819"/>
      <c r="K31" s="819"/>
      <c r="L31" s="820"/>
      <c r="M31" s="818">
        <v>112860</v>
      </c>
      <c r="N31" s="819"/>
      <c r="O31" s="819"/>
      <c r="P31" s="819"/>
      <c r="Q31" s="820"/>
      <c r="R31" s="1221" t="s">
        <v>530</v>
      </c>
      <c r="S31" s="1222"/>
      <c r="T31" s="1222"/>
      <c r="U31" s="1222"/>
      <c r="V31" s="1222"/>
      <c r="W31" s="1222"/>
      <c r="X31" s="1222"/>
      <c r="Y31" s="1222"/>
      <c r="Z31" s="1222"/>
      <c r="AA31" s="1222"/>
      <c r="AB31" s="1222"/>
      <c r="AC31" s="1222"/>
      <c r="AD31" s="1222"/>
      <c r="AE31" s="1223"/>
      <c r="AF31" s="36"/>
      <c r="AG31" s="439"/>
      <c r="AH31" s="439"/>
      <c r="AI31" s="439"/>
      <c r="AJ31" s="439"/>
      <c r="AK31" s="484"/>
      <c r="AL31" s="482"/>
      <c r="AM31" s="482"/>
      <c r="AN31" s="439"/>
      <c r="AO31" s="439"/>
      <c r="AP31" s="469"/>
      <c r="AQ31" s="678"/>
      <c r="AR31" s="679"/>
      <c r="AS31" s="680"/>
      <c r="AT31" s="681"/>
      <c r="AU31" s="682"/>
      <c r="AV31" s="683"/>
      <c r="AW31" s="440"/>
      <c r="AX31" s="317"/>
      <c r="AY31" s="317"/>
      <c r="AZ31" s="197"/>
      <c r="BA31" s="197"/>
      <c r="BB31" s="197"/>
    </row>
    <row r="32" spans="1:54" s="306" customFormat="1" ht="14.25" customHeight="1" thickBot="1">
      <c r="B32" s="1166"/>
      <c r="C32" s="1215" t="s">
        <v>742</v>
      </c>
      <c r="D32" s="1216"/>
      <c r="E32" s="1216"/>
      <c r="F32" s="1216"/>
      <c r="G32" s="1217"/>
      <c r="H32" s="818">
        <v>557</v>
      </c>
      <c r="I32" s="819"/>
      <c r="J32" s="819"/>
      <c r="K32" s="819"/>
      <c r="L32" s="820"/>
      <c r="M32" s="818">
        <v>122540</v>
      </c>
      <c r="N32" s="819"/>
      <c r="O32" s="819"/>
      <c r="P32" s="819"/>
      <c r="Q32" s="820"/>
      <c r="R32" s="1221" t="s">
        <v>317</v>
      </c>
      <c r="S32" s="1222"/>
      <c r="T32" s="1222"/>
      <c r="U32" s="1222"/>
      <c r="V32" s="1222"/>
      <c r="W32" s="1222"/>
      <c r="X32" s="1222"/>
      <c r="Y32" s="1222"/>
      <c r="Z32" s="1222"/>
      <c r="AA32" s="1222"/>
      <c r="AB32" s="1222"/>
      <c r="AC32" s="1222"/>
      <c r="AD32" s="1222"/>
      <c r="AE32" s="1223"/>
      <c r="AF32" s="36"/>
      <c r="AG32" s="439"/>
      <c r="AH32" s="439"/>
      <c r="AI32" s="439"/>
      <c r="AJ32" s="439"/>
      <c r="AK32" s="484"/>
      <c r="AL32" s="482"/>
      <c r="AM32" s="482"/>
      <c r="AN32" s="439"/>
      <c r="AO32" s="439"/>
      <c r="AP32" s="469"/>
      <c r="AQ32" s="678"/>
      <c r="AR32" s="679"/>
      <c r="AS32" s="680"/>
      <c r="AT32" s="681"/>
      <c r="AU32" s="682"/>
      <c r="AV32" s="683"/>
      <c r="AW32" s="440"/>
      <c r="AX32" s="317"/>
      <c r="AY32" s="317"/>
      <c r="AZ32" s="197"/>
      <c r="BA32" s="197"/>
      <c r="BB32" s="197"/>
    </row>
    <row r="33" spans="1:49" ht="14.25" customHeight="1">
      <c r="A33" s="59"/>
      <c r="B33" s="1166"/>
      <c r="C33" s="1215" t="s">
        <v>740</v>
      </c>
      <c r="D33" s="1216"/>
      <c r="E33" s="1216"/>
      <c r="F33" s="1216"/>
      <c r="G33" s="1217"/>
      <c r="H33" s="818">
        <v>450</v>
      </c>
      <c r="I33" s="819"/>
      <c r="J33" s="819"/>
      <c r="K33" s="819"/>
      <c r="L33" s="820"/>
      <c r="M33" s="818">
        <v>99000</v>
      </c>
      <c r="N33" s="819"/>
      <c r="O33" s="819"/>
      <c r="P33" s="819"/>
      <c r="Q33" s="820"/>
      <c r="R33" s="1221" t="s">
        <v>748</v>
      </c>
      <c r="S33" s="1222"/>
      <c r="T33" s="1222"/>
      <c r="U33" s="1222"/>
      <c r="V33" s="1222"/>
      <c r="W33" s="1222"/>
      <c r="X33" s="1222"/>
      <c r="Y33" s="1222"/>
      <c r="Z33" s="1222"/>
      <c r="AA33" s="1222"/>
      <c r="AB33" s="1222"/>
      <c r="AC33" s="1222"/>
      <c r="AD33" s="1222"/>
      <c r="AE33" s="1223"/>
      <c r="AG33" s="435"/>
      <c r="AH33" s="435"/>
      <c r="AI33" s="435" t="s">
        <v>548</v>
      </c>
      <c r="AJ33" s="435"/>
      <c r="AK33" s="509">
        <f>AL16+AL17+AL18</f>
        <v>491244</v>
      </c>
      <c r="AL33" s="482">
        <f>AK33-H39</f>
        <v>-39581</v>
      </c>
      <c r="AM33" s="435"/>
      <c r="AN33" s="435"/>
      <c r="AO33" s="435"/>
      <c r="AP33" s="469" t="s">
        <v>399</v>
      </c>
      <c r="AQ33" s="510">
        <v>51036</v>
      </c>
      <c r="AR33" s="510">
        <v>51036</v>
      </c>
      <c r="AS33" s="471">
        <f>AR33-AQ33</f>
        <v>0</v>
      </c>
      <c r="AT33" s="472"/>
      <c r="AU33" s="473"/>
      <c r="AV33" s="677" t="e">
        <f>ROUND(#REF!*AR39,-1)</f>
        <v>#REF!</v>
      </c>
      <c r="AW33" s="440"/>
    </row>
    <row r="34" spans="1:49" ht="14.25" customHeight="1">
      <c r="A34" s="59"/>
      <c r="B34" s="1166"/>
      <c r="C34" s="1215" t="s">
        <v>744</v>
      </c>
      <c r="D34" s="1216"/>
      <c r="E34" s="1216"/>
      <c r="F34" s="1216"/>
      <c r="G34" s="1217"/>
      <c r="H34" s="818">
        <v>882</v>
      </c>
      <c r="I34" s="819"/>
      <c r="J34" s="819"/>
      <c r="K34" s="819"/>
      <c r="L34" s="820"/>
      <c r="M34" s="818">
        <v>194000</v>
      </c>
      <c r="N34" s="819"/>
      <c r="O34" s="819"/>
      <c r="P34" s="819"/>
      <c r="Q34" s="820"/>
      <c r="R34" s="1221" t="s">
        <v>391</v>
      </c>
      <c r="S34" s="1222"/>
      <c r="T34" s="1222"/>
      <c r="U34" s="1222"/>
      <c r="V34" s="1222"/>
      <c r="W34" s="1222"/>
      <c r="X34" s="1222"/>
      <c r="Y34" s="1222"/>
      <c r="Z34" s="1222"/>
      <c r="AA34" s="1222"/>
      <c r="AB34" s="1222"/>
      <c r="AC34" s="1222"/>
      <c r="AD34" s="1222"/>
      <c r="AE34" s="1223"/>
      <c r="AG34" s="435"/>
      <c r="AH34" s="435"/>
      <c r="AI34" s="482"/>
      <c r="AJ34" s="482"/>
      <c r="AK34" s="514"/>
      <c r="AL34" s="482"/>
      <c r="AM34" s="482"/>
      <c r="AN34" s="435"/>
      <c r="AO34" s="435"/>
      <c r="AP34" s="491"/>
      <c r="AQ34" s="492">
        <v>2845</v>
      </c>
      <c r="AR34" s="492">
        <v>2872</v>
      </c>
      <c r="AS34" s="494">
        <f>AR34-AQ34</f>
        <v>27</v>
      </c>
      <c r="AT34" s="495"/>
      <c r="AU34" s="483" t="s">
        <v>564</v>
      </c>
      <c r="AV34" s="676"/>
      <c r="AW34" s="440"/>
    </row>
    <row r="35" spans="1:49" ht="14.25" customHeight="1" thickBot="1">
      <c r="A35" s="59"/>
      <c r="B35" s="1166"/>
      <c r="C35" s="1215" t="s">
        <v>745</v>
      </c>
      <c r="D35" s="1216"/>
      <c r="E35" s="1216"/>
      <c r="F35" s="1216"/>
      <c r="G35" s="1217"/>
      <c r="H35" s="818">
        <v>0</v>
      </c>
      <c r="I35" s="819"/>
      <c r="J35" s="819"/>
      <c r="K35" s="819"/>
      <c r="L35" s="820"/>
      <c r="M35" s="818">
        <v>610190</v>
      </c>
      <c r="N35" s="819"/>
      <c r="O35" s="819"/>
      <c r="P35" s="819"/>
      <c r="Q35" s="820"/>
      <c r="R35" s="1221" t="s">
        <v>711</v>
      </c>
      <c r="S35" s="1222"/>
      <c r="T35" s="1222"/>
      <c r="U35" s="1222"/>
      <c r="V35" s="1222"/>
      <c r="W35" s="1222"/>
      <c r="X35" s="1222"/>
      <c r="Y35" s="1222"/>
      <c r="Z35" s="1222"/>
      <c r="AA35" s="1222"/>
      <c r="AB35" s="1222"/>
      <c r="AC35" s="1222"/>
      <c r="AD35" s="1222"/>
      <c r="AE35" s="1223"/>
      <c r="AG35" s="435"/>
      <c r="AH35" s="435"/>
      <c r="AI35" s="570"/>
      <c r="AJ35" s="482"/>
      <c r="AK35" s="484"/>
      <c r="AL35" s="482"/>
      <c r="AM35" s="482"/>
      <c r="AN35" s="435"/>
      <c r="AO35" s="435"/>
      <c r="AP35" s="496"/>
      <c r="AQ35" s="574"/>
      <c r="AR35" s="575"/>
      <c r="AS35" s="576"/>
      <c r="AT35" s="577"/>
      <c r="AU35" s="578"/>
      <c r="AV35" s="571"/>
      <c r="AW35" s="440"/>
    </row>
    <row r="36" spans="1:49" ht="14.25" customHeight="1">
      <c r="A36" s="59"/>
      <c r="B36" s="1166"/>
      <c r="C36" s="1215" t="s">
        <v>746</v>
      </c>
      <c r="D36" s="1216"/>
      <c r="E36" s="1216"/>
      <c r="F36" s="1216"/>
      <c r="G36" s="1217"/>
      <c r="H36" s="818">
        <v>0</v>
      </c>
      <c r="I36" s="819"/>
      <c r="J36" s="819"/>
      <c r="K36" s="819"/>
      <c r="L36" s="820"/>
      <c r="M36" s="818">
        <v>1036270</v>
      </c>
      <c r="N36" s="819"/>
      <c r="O36" s="819"/>
      <c r="P36" s="819"/>
      <c r="Q36" s="820"/>
      <c r="R36" s="1221" t="s">
        <v>418</v>
      </c>
      <c r="S36" s="1222"/>
      <c r="T36" s="1222"/>
      <c r="U36" s="1222"/>
      <c r="V36" s="1222"/>
      <c r="W36" s="1222"/>
      <c r="X36" s="1222"/>
      <c r="Y36" s="1222"/>
      <c r="Z36" s="1222"/>
      <c r="AA36" s="1222"/>
      <c r="AB36" s="1222"/>
      <c r="AC36" s="1222"/>
      <c r="AD36" s="1222"/>
      <c r="AE36" s="1223"/>
      <c r="AG36" s="435"/>
      <c r="AH36" s="435"/>
      <c r="AI36" s="570"/>
      <c r="AJ36" s="482"/>
      <c r="AK36" s="484"/>
      <c r="AL36" s="482"/>
      <c r="AM36" s="482"/>
      <c r="AN36" s="435"/>
      <c r="AO36" s="435"/>
      <c r="AP36" s="496"/>
      <c r="AQ36" s="574"/>
      <c r="AR36" s="575"/>
      <c r="AS36" s="576"/>
      <c r="AT36" s="577"/>
      <c r="AU36" s="578"/>
      <c r="AV36" s="571"/>
      <c r="AW36" s="440"/>
    </row>
    <row r="37" spans="1:49" ht="14.25" customHeight="1" thickBot="1">
      <c r="A37" s="59"/>
      <c r="B37" s="1166"/>
      <c r="C37" s="1215" t="s">
        <v>747</v>
      </c>
      <c r="D37" s="1216"/>
      <c r="E37" s="1216"/>
      <c r="F37" s="1216"/>
      <c r="G37" s="1217"/>
      <c r="H37" s="818">
        <v>0</v>
      </c>
      <c r="I37" s="819"/>
      <c r="J37" s="819"/>
      <c r="K37" s="819"/>
      <c r="L37" s="820"/>
      <c r="M37" s="818">
        <v>280000</v>
      </c>
      <c r="N37" s="819"/>
      <c r="O37" s="819"/>
      <c r="P37" s="819"/>
      <c r="Q37" s="820"/>
      <c r="R37" s="1221" t="s">
        <v>946</v>
      </c>
      <c r="S37" s="1222"/>
      <c r="T37" s="1222"/>
      <c r="U37" s="1222"/>
      <c r="V37" s="1222"/>
      <c r="W37" s="1222"/>
      <c r="X37" s="1222"/>
      <c r="Y37" s="1222"/>
      <c r="Z37" s="1222"/>
      <c r="AA37" s="1222"/>
      <c r="AB37" s="1222"/>
      <c r="AC37" s="1222"/>
      <c r="AD37" s="1222"/>
      <c r="AE37" s="1223"/>
      <c r="AG37" s="435"/>
      <c r="AH37" s="435"/>
      <c r="AI37" s="570"/>
      <c r="AJ37" s="482"/>
      <c r="AK37" s="484"/>
      <c r="AL37" s="482"/>
      <c r="AM37" s="482"/>
      <c r="AN37" s="435"/>
      <c r="AO37" s="435"/>
      <c r="AP37" s="496"/>
      <c r="AQ37" s="574"/>
      <c r="AR37" s="575"/>
      <c r="AS37" s="576"/>
      <c r="AT37" s="577"/>
      <c r="AU37" s="578"/>
      <c r="AV37" s="571"/>
      <c r="AW37" s="440"/>
    </row>
    <row r="38" spans="1:49" ht="14.25" customHeight="1" thickBot="1">
      <c r="A38" s="59"/>
      <c r="B38" s="1175"/>
      <c r="C38" s="1179" t="s">
        <v>38</v>
      </c>
      <c r="D38" s="1180"/>
      <c r="E38" s="1180"/>
      <c r="F38" s="1180"/>
      <c r="G38" s="1181"/>
      <c r="H38" s="1186">
        <f>SUM(H28:L37)</f>
        <v>5347</v>
      </c>
      <c r="I38" s="1187"/>
      <c r="J38" s="1187"/>
      <c r="K38" s="1187"/>
      <c r="L38" s="1188"/>
      <c r="M38" s="1186">
        <f>SUM(M28:Q37)</f>
        <v>3102760</v>
      </c>
      <c r="N38" s="1187"/>
      <c r="O38" s="1187"/>
      <c r="P38" s="1187"/>
      <c r="Q38" s="1188"/>
      <c r="R38" s="1233" t="s">
        <v>874</v>
      </c>
      <c r="S38" s="1234"/>
      <c r="T38" s="1234"/>
      <c r="U38" s="1234"/>
      <c r="V38" s="1234"/>
      <c r="W38" s="1234"/>
      <c r="X38" s="1234"/>
      <c r="Y38" s="1234"/>
      <c r="Z38" s="1234"/>
      <c r="AA38" s="1234"/>
      <c r="AB38" s="1234"/>
      <c r="AC38" s="1234"/>
      <c r="AD38" s="1234"/>
      <c r="AE38" s="1235"/>
      <c r="AG38" s="435"/>
      <c r="AH38" s="435"/>
      <c r="AI38" s="513"/>
      <c r="AJ38" s="482"/>
      <c r="AK38" s="484"/>
      <c r="AL38" s="482"/>
      <c r="AM38" s="482"/>
      <c r="AN38" s="435"/>
      <c r="AO38" s="435"/>
      <c r="AP38" s="515" t="s">
        <v>402</v>
      </c>
      <c r="AQ38" s="502">
        <v>24939</v>
      </c>
      <c r="AR38" s="502">
        <v>25402</v>
      </c>
      <c r="AS38" s="1176">
        <f>AR38-AQ38</f>
        <v>463</v>
      </c>
      <c r="AT38" s="1177"/>
      <c r="AU38" s="1178"/>
      <c r="AV38" s="443">
        <f>ROUND(AS38*AR39,-1)</f>
        <v>101860</v>
      </c>
      <c r="AW38" s="440"/>
    </row>
    <row r="39" spans="1:49" ht="14.25" customHeight="1" thickTop="1" thickBot="1">
      <c r="A39" s="59"/>
      <c r="B39" s="1160" t="s">
        <v>50</v>
      </c>
      <c r="C39" s="1161"/>
      <c r="D39" s="1161"/>
      <c r="E39" s="1161"/>
      <c r="F39" s="1161"/>
      <c r="G39" s="1161"/>
      <c r="H39" s="1162">
        <f>SUM(H21,H26,H27,H38)</f>
        <v>530825</v>
      </c>
      <c r="I39" s="1162"/>
      <c r="J39" s="1162"/>
      <c r="K39" s="1162"/>
      <c r="L39" s="1162"/>
      <c r="M39" s="1162">
        <f>SUM(M21+M22+M26+M27+M38)</f>
        <v>66631360</v>
      </c>
      <c r="N39" s="1162"/>
      <c r="O39" s="1162"/>
      <c r="P39" s="1162"/>
      <c r="Q39" s="1162"/>
      <c r="R39" s="1212"/>
      <c r="S39" s="1213"/>
      <c r="T39" s="1213"/>
      <c r="U39" s="1213"/>
      <c r="V39" s="1213"/>
      <c r="W39" s="1213"/>
      <c r="X39" s="1213"/>
      <c r="Y39" s="1213"/>
      <c r="Z39" s="1213"/>
      <c r="AA39" s="1213"/>
      <c r="AB39" s="1213"/>
      <c r="AC39" s="1213"/>
      <c r="AD39" s="1213"/>
      <c r="AE39" s="1214"/>
      <c r="AG39" s="435"/>
      <c r="AH39" s="435"/>
      <c r="AI39" s="482"/>
      <c r="AJ39" s="482"/>
      <c r="AK39" s="484"/>
      <c r="AL39" s="482"/>
      <c r="AM39" s="482"/>
      <c r="AN39" s="435"/>
      <c r="AO39" s="435"/>
      <c r="AP39" s="516" t="s">
        <v>201</v>
      </c>
      <c r="AQ39" s="517" t="s">
        <v>496</v>
      </c>
      <c r="AR39" s="518">
        <v>220</v>
      </c>
      <c r="AS39" s="1218" t="e">
        <f>AS21+AS26+#REF!+AS28+#REF!+#REF!+AS27+AS38</f>
        <v>#REF!</v>
      </c>
      <c r="AT39" s="1219"/>
      <c r="AU39" s="1220"/>
      <c r="AV39" s="443" t="e">
        <f>SUM(AV16:AV38)</f>
        <v>#REF!</v>
      </c>
      <c r="AW39" s="440"/>
    </row>
    <row r="40" spans="1:49" ht="14.25" customHeight="1">
      <c r="A40" s="59"/>
      <c r="B40" s="310"/>
      <c r="C40" s="310"/>
      <c r="D40" s="310"/>
      <c r="E40" s="310"/>
      <c r="F40" s="310"/>
      <c r="G40" s="310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G40" s="435"/>
      <c r="AH40" s="435"/>
      <c r="AI40" s="435"/>
      <c r="AJ40" s="482"/>
      <c r="AK40" s="484"/>
      <c r="AL40" s="482"/>
      <c r="AM40" s="482"/>
      <c r="AN40" s="435"/>
      <c r="AO40" s="435"/>
      <c r="AP40" s="435"/>
      <c r="AQ40" s="435"/>
      <c r="AR40" s="435"/>
      <c r="AS40" s="435"/>
      <c r="AT40" s="435"/>
      <c r="AU40" s="435"/>
      <c r="AV40" s="435"/>
      <c r="AW40" s="440"/>
    </row>
    <row r="41" spans="1:49" ht="14.25" customHeight="1">
      <c r="A41" s="59"/>
      <c r="B41" s="306" t="s">
        <v>258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G41" s="435"/>
      <c r="AH41" s="435"/>
      <c r="AI41" s="435"/>
      <c r="AJ41" s="519"/>
      <c r="AK41" s="512" t="s">
        <v>182</v>
      </c>
      <c r="AL41" s="446" t="s">
        <v>15</v>
      </c>
      <c r="AM41" s="446" t="s">
        <v>186</v>
      </c>
      <c r="AN41" s="435"/>
      <c r="AO41" s="435"/>
      <c r="AP41" s="435"/>
      <c r="AQ41" s="435"/>
      <c r="AR41" s="435"/>
      <c r="AS41" s="435"/>
      <c r="AT41" s="435"/>
      <c r="AU41" s="435"/>
      <c r="AV41" s="435"/>
      <c r="AW41" s="440"/>
    </row>
    <row r="42" spans="1:49" ht="14.25" customHeight="1">
      <c r="A42" s="59"/>
      <c r="B42" s="306"/>
      <c r="C42" s="306" t="s">
        <v>100</v>
      </c>
      <c r="D42" s="306"/>
      <c r="E42" s="306"/>
      <c r="F42" s="306"/>
      <c r="G42" s="1238" t="s">
        <v>25</v>
      </c>
      <c r="H42" s="1238"/>
      <c r="I42" s="1238"/>
      <c r="J42" s="1238"/>
      <c r="K42" s="1238"/>
      <c r="L42" s="149" t="s">
        <v>25</v>
      </c>
      <c r="M42" s="1182" t="s">
        <v>25</v>
      </c>
      <c r="N42" s="1182"/>
      <c r="O42" s="1182"/>
      <c r="P42" s="155" t="s">
        <v>25</v>
      </c>
      <c r="Q42" s="1182" t="s">
        <v>25</v>
      </c>
      <c r="R42" s="1182"/>
      <c r="S42" s="1182"/>
      <c r="T42" s="155" t="s">
        <v>25</v>
      </c>
      <c r="U42" s="1182" t="s">
        <v>25</v>
      </c>
      <c r="V42" s="1182"/>
      <c r="W42" s="1182"/>
      <c r="Y42" s="306" t="s">
        <v>25</v>
      </c>
      <c r="Z42" s="1245" t="s">
        <v>25</v>
      </c>
      <c r="AA42" s="1245"/>
      <c r="AB42" s="1245"/>
      <c r="AC42" s="1245"/>
      <c r="AD42" s="1245"/>
      <c r="AE42" s="306" t="s">
        <v>25</v>
      </c>
      <c r="AG42" s="435"/>
      <c r="AH42" s="435"/>
      <c r="AI42" s="1237" t="s">
        <v>680</v>
      </c>
      <c r="AJ42" s="1237"/>
      <c r="AK42" s="509">
        <v>-5237880</v>
      </c>
      <c r="AL42" s="484">
        <v>-610520</v>
      </c>
      <c r="AM42" s="511">
        <f>SUM(AK42:AL42)</f>
        <v>-5848400</v>
      </c>
      <c r="AN42" s="435"/>
      <c r="AO42" s="435"/>
      <c r="AP42" s="435"/>
      <c r="AQ42" s="435"/>
      <c r="AR42" s="435"/>
      <c r="AS42" s="435"/>
      <c r="AT42" s="435"/>
      <c r="AU42" s="435"/>
      <c r="AV42" s="435"/>
      <c r="AW42" s="440"/>
    </row>
    <row r="43" spans="1:49" ht="14.25" customHeight="1">
      <c r="A43" s="59"/>
      <c r="B43" s="306"/>
      <c r="C43" s="306" t="s">
        <v>366</v>
      </c>
      <c r="D43" s="306"/>
      <c r="E43" s="306"/>
      <c r="F43" s="306"/>
      <c r="G43" s="1246">
        <v>12849030</v>
      </c>
      <c r="H43" s="1246"/>
      <c r="I43" s="1246"/>
      <c r="J43" s="1246"/>
      <c r="K43" s="1246"/>
      <c r="L43" s="312" t="s">
        <v>567</v>
      </c>
      <c r="M43" s="1247">
        <v>166370</v>
      </c>
      <c r="N43" s="1247"/>
      <c r="O43" s="1247"/>
      <c r="P43" s="1247"/>
      <c r="Q43" s="1247"/>
      <c r="R43" s="1247"/>
      <c r="S43" s="313" t="s">
        <v>11</v>
      </c>
      <c r="T43" s="1248">
        <v>77.23</v>
      </c>
      <c r="U43" s="1248"/>
      <c r="V43" s="1248"/>
      <c r="W43" s="1248"/>
      <c r="X43" s="306" t="s">
        <v>579</v>
      </c>
      <c r="Y43" s="306" t="s">
        <v>589</v>
      </c>
      <c r="Z43" s="306" t="s">
        <v>1</v>
      </c>
      <c r="AA43" s="306"/>
      <c r="AB43" s="306"/>
      <c r="AC43" s="306"/>
      <c r="AD43" s="306"/>
      <c r="AE43" s="306"/>
      <c r="AG43" s="435"/>
      <c r="AH43" s="435"/>
      <c r="AI43" s="1236" t="s">
        <v>519</v>
      </c>
      <c r="AJ43" s="1236"/>
      <c r="AK43" s="509">
        <v>-668140</v>
      </c>
      <c r="AL43" s="482">
        <v>-573440</v>
      </c>
      <c r="AM43" s="511">
        <f>SUM(AK43:AL43)</f>
        <v>-1241580</v>
      </c>
      <c r="AN43" s="435"/>
      <c r="AO43" s="435"/>
      <c r="AP43" s="435"/>
      <c r="AQ43" s="435"/>
      <c r="AR43" s="435"/>
      <c r="AS43" s="435"/>
      <c r="AT43" s="435"/>
      <c r="AU43" s="435"/>
      <c r="AV43" s="435"/>
      <c r="AW43" s="440"/>
    </row>
    <row r="44" spans="1:49" ht="14.25" customHeight="1">
      <c r="A44" s="59"/>
      <c r="B44" s="306"/>
      <c r="C44" s="306" t="s">
        <v>229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G44" s="435"/>
      <c r="AH44" s="435"/>
      <c r="AI44" s="1236" t="s">
        <v>253</v>
      </c>
      <c r="AJ44" s="1236"/>
      <c r="AK44" s="509">
        <v>-460830</v>
      </c>
      <c r="AL44" s="511">
        <v>-460830</v>
      </c>
      <c r="AM44" s="511">
        <f>SUM(AK44:AL44)</f>
        <v>-921660</v>
      </c>
      <c r="AN44" s="435"/>
      <c r="AO44" s="435"/>
      <c r="AP44" s="435"/>
      <c r="AQ44" s="435"/>
      <c r="AR44" s="435"/>
      <c r="AS44" s="435"/>
      <c r="AT44" s="435"/>
      <c r="AU44" s="435"/>
      <c r="AV44" s="435"/>
      <c r="AW44" s="440"/>
    </row>
    <row r="45" spans="1:49" ht="14.25" customHeight="1">
      <c r="A45" s="59"/>
      <c r="B45" s="1249" t="s">
        <v>432</v>
      </c>
      <c r="C45" s="1243"/>
      <c r="D45" s="1243"/>
      <c r="E45" s="1243"/>
      <c r="F45" s="1243"/>
      <c r="G45" s="1243" t="s">
        <v>443</v>
      </c>
      <c r="H45" s="1243"/>
      <c r="I45" s="1243"/>
      <c r="J45" s="1243"/>
      <c r="K45" s="1243"/>
      <c r="L45" s="1243" t="s">
        <v>434</v>
      </c>
      <c r="M45" s="1243"/>
      <c r="N45" s="1243"/>
      <c r="O45" s="1243"/>
      <c r="P45" s="1243"/>
      <c r="Q45" s="1243" t="s">
        <v>16</v>
      </c>
      <c r="R45" s="1243"/>
      <c r="S45" s="1243"/>
      <c r="T45" s="1243"/>
      <c r="U45" s="1243"/>
      <c r="V45" s="1243" t="s">
        <v>540</v>
      </c>
      <c r="W45" s="1243"/>
      <c r="X45" s="1243"/>
      <c r="Y45" s="1243"/>
      <c r="Z45" s="1243"/>
      <c r="AA45" s="1243" t="s">
        <v>160</v>
      </c>
      <c r="AB45" s="1243"/>
      <c r="AC45" s="1243"/>
      <c r="AD45" s="1243"/>
      <c r="AE45" s="1244"/>
      <c r="AG45" s="435"/>
      <c r="AH45" s="435"/>
      <c r="AI45" s="1236" t="s">
        <v>311</v>
      </c>
      <c r="AJ45" s="1236"/>
      <c r="AK45" s="509">
        <v>-195000</v>
      </c>
      <c r="AL45" s="511">
        <v>-100000</v>
      </c>
      <c r="AM45" s="511">
        <f>SUM(AK45:AL45)</f>
        <v>-295000</v>
      </c>
      <c r="AN45" s="435"/>
      <c r="AO45" s="435"/>
      <c r="AP45" s="435"/>
      <c r="AQ45" s="435"/>
      <c r="AR45" s="435"/>
      <c r="AS45" s="435"/>
      <c r="AT45" s="435"/>
      <c r="AU45" s="435"/>
      <c r="AV45" s="435"/>
      <c r="AW45" s="440"/>
    </row>
    <row r="46" spans="1:49" ht="14.25" customHeight="1">
      <c r="A46" s="59"/>
      <c r="B46" s="1228">
        <v>79.319999999999993</v>
      </c>
      <c r="C46" s="1229"/>
      <c r="D46" s="1229"/>
      <c r="E46" s="1229"/>
      <c r="F46" s="1229"/>
      <c r="G46" s="1250">
        <f>T43</f>
        <v>77.23</v>
      </c>
      <c r="H46" s="1251"/>
      <c r="I46" s="1251"/>
      <c r="J46" s="1251"/>
      <c r="K46" s="1252"/>
      <c r="L46" s="1239">
        <f>ROUND(B46*G46,-1)</f>
        <v>6130</v>
      </c>
      <c r="M46" s="1240"/>
      <c r="N46" s="1240"/>
      <c r="O46" s="1240"/>
      <c r="P46" s="1241"/>
      <c r="Q46" s="1154">
        <v>258</v>
      </c>
      <c r="R46" s="1154"/>
      <c r="S46" s="1154"/>
      <c r="T46" s="1154"/>
      <c r="U46" s="1154"/>
      <c r="V46" s="1183">
        <f>ROUND(L46*Q46,0)</f>
        <v>1581540</v>
      </c>
      <c r="W46" s="1153"/>
      <c r="X46" s="1153"/>
      <c r="Y46" s="1153"/>
      <c r="Z46" s="1153"/>
      <c r="AA46" s="1184"/>
      <c r="AB46" s="1184"/>
      <c r="AC46" s="1184"/>
      <c r="AD46" s="1184"/>
      <c r="AE46" s="1185"/>
      <c r="AG46" s="484"/>
      <c r="AH46" s="435"/>
      <c r="AI46" s="1242" t="s">
        <v>526</v>
      </c>
      <c r="AJ46" s="1242"/>
      <c r="AK46" s="520">
        <f>SUM(AK42:AK45)</f>
        <v>-6561850</v>
      </c>
      <c r="AL46" s="485">
        <f>SUM(AL42:AL45)</f>
        <v>-1744790</v>
      </c>
      <c r="AM46" s="485">
        <f>SUM(AM42:AM45)</f>
        <v>-8306640</v>
      </c>
      <c r="AN46" s="435"/>
      <c r="AO46" s="435"/>
      <c r="AP46" s="482"/>
      <c r="AQ46" s="435"/>
      <c r="AR46" s="435"/>
      <c r="AS46" s="435"/>
      <c r="AT46" s="435"/>
      <c r="AU46" s="435"/>
      <c r="AV46" s="435"/>
      <c r="AW46" s="440"/>
    </row>
    <row r="47" spans="1:49" ht="14.25" customHeight="1">
      <c r="A47" s="59"/>
      <c r="B47" s="1228">
        <v>92.54</v>
      </c>
      <c r="C47" s="1229"/>
      <c r="D47" s="1229"/>
      <c r="E47" s="1229"/>
      <c r="F47" s="1229"/>
      <c r="G47" s="1253"/>
      <c r="H47" s="1248"/>
      <c r="I47" s="1248"/>
      <c r="J47" s="1248"/>
      <c r="K47" s="1254"/>
      <c r="L47" s="1230">
        <f>ROUND(B47*G46,-1)</f>
        <v>7150</v>
      </c>
      <c r="M47" s="1231"/>
      <c r="N47" s="1231"/>
      <c r="O47" s="1231"/>
      <c r="P47" s="1232"/>
      <c r="Q47" s="1154">
        <v>196</v>
      </c>
      <c r="R47" s="1154"/>
      <c r="S47" s="1154"/>
      <c r="T47" s="1154"/>
      <c r="U47" s="1154"/>
      <c r="V47" s="1183">
        <f t="shared" ref="V47:V52" si="0">ROUND(L47*Q47,0)</f>
        <v>1401400</v>
      </c>
      <c r="W47" s="1153"/>
      <c r="X47" s="1153"/>
      <c r="Y47" s="1153"/>
      <c r="Z47" s="1153"/>
      <c r="AA47" s="1184"/>
      <c r="AB47" s="1184"/>
      <c r="AC47" s="1184"/>
      <c r="AD47" s="1184"/>
      <c r="AE47" s="1185"/>
      <c r="AG47" s="484"/>
      <c r="AH47" s="435"/>
      <c r="AI47" s="435"/>
      <c r="AJ47" s="435"/>
      <c r="AK47" s="509"/>
      <c r="AL47" s="435"/>
      <c r="AM47" s="511"/>
      <c r="AN47" s="435"/>
      <c r="AO47" s="435"/>
      <c r="AP47" s="435"/>
      <c r="AQ47" s="435"/>
      <c r="AR47" s="435"/>
      <c r="AS47" s="435"/>
      <c r="AT47" s="435"/>
      <c r="AU47" s="435"/>
      <c r="AV47" s="435"/>
      <c r="AW47" s="440"/>
    </row>
    <row r="48" spans="1:49" ht="14.25" customHeight="1">
      <c r="A48" s="59"/>
      <c r="B48" s="1228">
        <v>109.07</v>
      </c>
      <c r="C48" s="1229"/>
      <c r="D48" s="1229"/>
      <c r="E48" s="1229"/>
      <c r="F48" s="1229"/>
      <c r="G48" s="1253"/>
      <c r="H48" s="1248"/>
      <c r="I48" s="1248"/>
      <c r="J48" s="1248"/>
      <c r="K48" s="1254"/>
      <c r="L48" s="1230">
        <f>ROUND(B48*G46,-1)</f>
        <v>8420</v>
      </c>
      <c r="M48" s="1231"/>
      <c r="N48" s="1231"/>
      <c r="O48" s="1231"/>
      <c r="P48" s="1232"/>
      <c r="Q48" s="1154">
        <v>815</v>
      </c>
      <c r="R48" s="1154"/>
      <c r="S48" s="1154"/>
      <c r="T48" s="1154"/>
      <c r="U48" s="1154"/>
      <c r="V48" s="1183">
        <f t="shared" si="0"/>
        <v>6862300</v>
      </c>
      <c r="W48" s="1153"/>
      <c r="X48" s="1153"/>
      <c r="Y48" s="1153"/>
      <c r="Z48" s="1153"/>
      <c r="AA48" s="1184"/>
      <c r="AB48" s="1184"/>
      <c r="AC48" s="1184"/>
      <c r="AD48" s="1184"/>
      <c r="AE48" s="1185"/>
      <c r="AG48" s="484"/>
      <c r="AH48" s="435"/>
      <c r="AI48" s="435"/>
      <c r="AJ48" s="435"/>
      <c r="AK48" s="446"/>
      <c r="AL48" s="521" t="s">
        <v>316</v>
      </c>
      <c r="AM48" s="511">
        <v>2110190</v>
      </c>
      <c r="AN48" s="435"/>
      <c r="AO48" s="435"/>
      <c r="AP48" s="435"/>
      <c r="AQ48" s="435"/>
      <c r="AR48" s="435"/>
      <c r="AS48" s="435"/>
      <c r="AT48" s="435"/>
      <c r="AU48" s="435"/>
      <c r="AV48" s="435"/>
      <c r="AW48" s="440"/>
    </row>
    <row r="49" spans="1:49" ht="14.25" customHeight="1">
      <c r="A49" s="59"/>
      <c r="B49" s="1228">
        <v>128.9</v>
      </c>
      <c r="C49" s="1229"/>
      <c r="D49" s="1229"/>
      <c r="E49" s="1229"/>
      <c r="F49" s="1229"/>
      <c r="G49" s="1253"/>
      <c r="H49" s="1248"/>
      <c r="I49" s="1248"/>
      <c r="J49" s="1248"/>
      <c r="K49" s="1254"/>
      <c r="L49" s="1230">
        <f>ROUND(B49*G46,-1)</f>
        <v>9950</v>
      </c>
      <c r="M49" s="1231"/>
      <c r="N49" s="1231"/>
      <c r="O49" s="1231"/>
      <c r="P49" s="1232"/>
      <c r="Q49" s="1154">
        <v>68</v>
      </c>
      <c r="R49" s="1154"/>
      <c r="S49" s="1154"/>
      <c r="T49" s="1154"/>
      <c r="U49" s="1154"/>
      <c r="V49" s="1183">
        <f t="shared" si="0"/>
        <v>676600</v>
      </c>
      <c r="W49" s="1153"/>
      <c r="X49" s="1153"/>
      <c r="Y49" s="1153"/>
      <c r="Z49" s="1153"/>
      <c r="AA49" s="1184"/>
      <c r="AB49" s="1184"/>
      <c r="AC49" s="1184"/>
      <c r="AD49" s="1184"/>
      <c r="AE49" s="1185"/>
      <c r="AG49" s="484"/>
      <c r="AH49" s="435"/>
      <c r="AI49" s="435"/>
      <c r="AJ49" s="435"/>
      <c r="AK49" s="446"/>
      <c r="AL49" s="435"/>
      <c r="AM49" s="482"/>
      <c r="AN49" s="435"/>
      <c r="AO49" s="435"/>
      <c r="AP49" s="435"/>
      <c r="AQ49" s="435"/>
      <c r="AR49" s="435"/>
      <c r="AS49" s="435"/>
      <c r="AT49" s="435"/>
      <c r="AU49" s="435"/>
      <c r="AV49" s="435"/>
      <c r="AW49" s="440"/>
    </row>
    <row r="50" spans="1:49" ht="14.25" customHeight="1">
      <c r="A50" s="59"/>
      <c r="B50" s="1228">
        <v>158.63999999999999</v>
      </c>
      <c r="C50" s="1229"/>
      <c r="D50" s="1229"/>
      <c r="E50" s="1229"/>
      <c r="F50" s="1229"/>
      <c r="G50" s="1253"/>
      <c r="H50" s="1248"/>
      <c r="I50" s="1248"/>
      <c r="J50" s="1248"/>
      <c r="K50" s="1254"/>
      <c r="L50" s="1230">
        <f>ROUND(B50*G46,-1)</f>
        <v>12250</v>
      </c>
      <c r="M50" s="1231"/>
      <c r="N50" s="1231"/>
      <c r="O50" s="1231"/>
      <c r="P50" s="1232"/>
      <c r="Q50" s="1154">
        <v>102</v>
      </c>
      <c r="R50" s="1154"/>
      <c r="S50" s="1154"/>
      <c r="T50" s="1154"/>
      <c r="U50" s="1154"/>
      <c r="V50" s="1183">
        <f t="shared" si="0"/>
        <v>1249500</v>
      </c>
      <c r="W50" s="1153"/>
      <c r="X50" s="1153"/>
      <c r="Y50" s="1153"/>
      <c r="Z50" s="1153"/>
      <c r="AA50" s="1184"/>
      <c r="AB50" s="1184"/>
      <c r="AC50" s="1184"/>
      <c r="AD50" s="1184"/>
      <c r="AE50" s="1185"/>
      <c r="AG50" s="484"/>
      <c r="AH50" s="435"/>
      <c r="AI50" s="435"/>
      <c r="AJ50" s="511"/>
      <c r="AK50" s="446"/>
      <c r="AL50" s="435" t="s">
        <v>534</v>
      </c>
      <c r="AM50" s="522">
        <f>AM42-M23</f>
        <v>-16696040</v>
      </c>
      <c r="AN50" s="435"/>
      <c r="AO50" s="435"/>
      <c r="AP50" s="482"/>
      <c r="AQ50" s="435"/>
      <c r="AR50" s="435"/>
      <c r="AS50" s="435"/>
      <c r="AT50" s="435"/>
      <c r="AU50" s="435"/>
      <c r="AV50" s="435"/>
      <c r="AW50" s="440"/>
    </row>
    <row r="51" spans="1:49" ht="14.25" customHeight="1">
      <c r="A51" s="59"/>
      <c r="B51" s="1228">
        <v>188.39</v>
      </c>
      <c r="C51" s="1229"/>
      <c r="D51" s="1229"/>
      <c r="E51" s="1229"/>
      <c r="F51" s="1229"/>
      <c r="G51" s="1253"/>
      <c r="H51" s="1248"/>
      <c r="I51" s="1248"/>
      <c r="J51" s="1248"/>
      <c r="K51" s="1254"/>
      <c r="L51" s="1230">
        <f>ROUND(B51*G46,-1)</f>
        <v>14550</v>
      </c>
      <c r="M51" s="1231"/>
      <c r="N51" s="1231"/>
      <c r="O51" s="1231"/>
      <c r="P51" s="1232"/>
      <c r="Q51" s="1154">
        <v>34</v>
      </c>
      <c r="R51" s="1154"/>
      <c r="S51" s="1154"/>
      <c r="T51" s="1154"/>
      <c r="U51" s="1154"/>
      <c r="V51" s="1183">
        <f t="shared" si="0"/>
        <v>494700</v>
      </c>
      <c r="W51" s="1153"/>
      <c r="X51" s="1153"/>
      <c r="Y51" s="1153"/>
      <c r="Z51" s="1153"/>
      <c r="AA51" s="1184"/>
      <c r="AB51" s="1184"/>
      <c r="AC51" s="1184"/>
      <c r="AD51" s="1184"/>
      <c r="AE51" s="1185"/>
      <c r="AG51" s="484"/>
      <c r="AH51" s="435"/>
      <c r="AI51" s="435"/>
      <c r="AJ51" s="435"/>
      <c r="AK51" s="446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</row>
    <row r="52" spans="1:49" ht="14.25" customHeight="1">
      <c r="A52" s="59"/>
      <c r="B52" s="1258">
        <v>221.44</v>
      </c>
      <c r="C52" s="1259"/>
      <c r="D52" s="1259"/>
      <c r="E52" s="1259"/>
      <c r="F52" s="1259"/>
      <c r="G52" s="1255"/>
      <c r="H52" s="1256"/>
      <c r="I52" s="1256"/>
      <c r="J52" s="1256"/>
      <c r="K52" s="1257"/>
      <c r="L52" s="1260">
        <f>ROUND(B52*G46,-1)</f>
        <v>17100</v>
      </c>
      <c r="M52" s="1261"/>
      <c r="N52" s="1261"/>
      <c r="O52" s="1261"/>
      <c r="P52" s="1262"/>
      <c r="Q52" s="1203">
        <v>34</v>
      </c>
      <c r="R52" s="1203"/>
      <c r="S52" s="1203"/>
      <c r="T52" s="1203"/>
      <c r="U52" s="1203"/>
      <c r="V52" s="1183">
        <f t="shared" si="0"/>
        <v>581400</v>
      </c>
      <c r="W52" s="1153"/>
      <c r="X52" s="1153"/>
      <c r="Y52" s="1153"/>
      <c r="Z52" s="1153"/>
      <c r="AA52" s="1184"/>
      <c r="AB52" s="1184"/>
      <c r="AC52" s="1184"/>
      <c r="AD52" s="1184"/>
      <c r="AE52" s="1185"/>
      <c r="AG52" s="435"/>
      <c r="AH52" s="435"/>
      <c r="AI52" s="435"/>
      <c r="AJ52" s="435"/>
      <c r="AK52" s="446"/>
      <c r="AL52" s="435"/>
      <c r="AM52" s="435"/>
      <c r="AN52" s="435"/>
      <c r="AO52" s="435"/>
      <c r="AP52" s="435"/>
      <c r="AQ52" s="435"/>
      <c r="AR52" s="435"/>
      <c r="AS52" s="435"/>
      <c r="AT52" s="435"/>
      <c r="AU52" s="435"/>
      <c r="AV52" s="435"/>
    </row>
    <row r="53" spans="1:49" ht="14.25" customHeight="1">
      <c r="A53" s="59"/>
      <c r="B53" s="1160" t="s">
        <v>17</v>
      </c>
      <c r="C53" s="1161"/>
      <c r="D53" s="1161"/>
      <c r="E53" s="1161"/>
      <c r="F53" s="1161"/>
      <c r="G53" s="1161"/>
      <c r="H53" s="1161"/>
      <c r="I53" s="1161"/>
      <c r="J53" s="1161"/>
      <c r="K53" s="1161"/>
      <c r="L53" s="1161"/>
      <c r="M53" s="1161"/>
      <c r="N53" s="1161"/>
      <c r="O53" s="1161"/>
      <c r="P53" s="1161"/>
      <c r="Q53" s="1162">
        <f>SUM(Q46:Q52)</f>
        <v>1507</v>
      </c>
      <c r="R53" s="1162"/>
      <c r="S53" s="1162"/>
      <c r="T53" s="1162"/>
      <c r="U53" s="1162"/>
      <c r="V53" s="1163">
        <f>SUM(V46:V52)</f>
        <v>12847440</v>
      </c>
      <c r="W53" s="1161"/>
      <c r="X53" s="1161"/>
      <c r="Y53" s="1161"/>
      <c r="Z53" s="1161"/>
      <c r="AA53" s="1163">
        <f>V53-G43</f>
        <v>-1590</v>
      </c>
      <c r="AB53" s="1161"/>
      <c r="AC53" s="1161"/>
      <c r="AD53" s="1161"/>
      <c r="AE53" s="1164"/>
      <c r="AG53" s="435"/>
      <c r="AH53" s="435"/>
      <c r="AI53" s="435"/>
      <c r="AJ53" s="435"/>
      <c r="AK53" s="446"/>
      <c r="AL53" s="435"/>
      <c r="AM53" s="435"/>
      <c r="AN53" s="435"/>
      <c r="AO53" s="435"/>
      <c r="AP53" s="482"/>
      <c r="AQ53" s="435"/>
      <c r="AR53" s="435"/>
      <c r="AS53" s="435"/>
      <c r="AT53" s="435"/>
      <c r="AU53" s="435"/>
      <c r="AV53" s="435"/>
    </row>
    <row r="54" spans="1:49" ht="15" customHeight="1">
      <c r="A54" s="59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G54" s="435"/>
      <c r="AH54" s="435"/>
      <c r="AI54" s="435"/>
      <c r="AJ54" s="435"/>
      <c r="AK54" s="446"/>
      <c r="AL54" s="435"/>
      <c r="AM54" s="435"/>
      <c r="AN54" s="435"/>
      <c r="AO54" s="435"/>
      <c r="AP54" s="435"/>
      <c r="AQ54" s="435"/>
      <c r="AR54" s="435"/>
      <c r="AS54" s="435"/>
      <c r="AT54" s="435"/>
      <c r="AU54" s="435"/>
      <c r="AV54" s="435"/>
    </row>
    <row r="55" spans="1:49" ht="15" customHeight="1">
      <c r="B55" s="61"/>
      <c r="C55" s="61"/>
      <c r="D55" s="61"/>
      <c r="E55" s="61"/>
      <c r="F55" s="310"/>
      <c r="G55" s="310"/>
      <c r="H55" s="310"/>
      <c r="I55" s="132"/>
      <c r="J55" s="132"/>
      <c r="K55" s="132"/>
      <c r="L55" s="311"/>
      <c r="M55" s="311"/>
      <c r="N55" s="311"/>
      <c r="O55" s="311"/>
      <c r="P55" s="310"/>
      <c r="Q55" s="310"/>
      <c r="R55" s="310"/>
      <c r="S55" s="310"/>
      <c r="T55" s="314"/>
      <c r="U55" s="310"/>
      <c r="V55" s="310"/>
      <c r="W55" s="315"/>
      <c r="X55" s="315"/>
      <c r="Y55" s="315"/>
      <c r="Z55" s="315"/>
      <c r="AA55" s="433"/>
      <c r="AB55" s="310"/>
      <c r="AC55" s="310"/>
      <c r="AD55" s="310"/>
      <c r="AE55" s="310"/>
      <c r="AF55" s="56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435"/>
      <c r="AV55" s="435"/>
    </row>
    <row r="56" spans="1:49" ht="15" customHeight="1">
      <c r="AG56" s="435"/>
      <c r="AH56" s="435"/>
      <c r="AI56" s="435"/>
      <c r="AJ56" s="435"/>
      <c r="AK56" s="446"/>
      <c r="AL56" s="435"/>
      <c r="AM56" s="435"/>
      <c r="AN56" s="435"/>
      <c r="AO56" s="435"/>
      <c r="AP56" s="435"/>
      <c r="AQ56" s="435"/>
      <c r="AR56" s="435"/>
      <c r="AS56" s="435"/>
      <c r="AT56" s="435"/>
      <c r="AU56" s="435"/>
      <c r="AV56" s="435"/>
    </row>
    <row r="57" spans="1:49" ht="15" customHeight="1">
      <c r="AG57" s="435"/>
      <c r="AH57" s="435"/>
      <c r="AI57" s="435"/>
      <c r="AJ57" s="435"/>
      <c r="AK57" s="446"/>
      <c r="AL57" s="435"/>
      <c r="AM57" s="435"/>
      <c r="AN57" s="435"/>
      <c r="AO57" s="435"/>
      <c r="AP57" s="435"/>
      <c r="AQ57" s="435"/>
      <c r="AR57" s="435"/>
      <c r="AS57" s="435"/>
      <c r="AT57" s="435"/>
      <c r="AU57" s="435"/>
      <c r="AV57" s="435"/>
    </row>
    <row r="58" spans="1:49" ht="15" customHeight="1">
      <c r="AG58" s="435"/>
      <c r="AH58" s="435"/>
      <c r="AI58" s="435"/>
      <c r="AJ58" s="435"/>
      <c r="AK58" s="446"/>
      <c r="AL58" s="435"/>
      <c r="AM58" s="435"/>
      <c r="AN58" s="435"/>
      <c r="AO58" s="435"/>
      <c r="AP58" s="435"/>
      <c r="AQ58" s="435"/>
      <c r="AR58" s="435"/>
      <c r="AS58" s="435"/>
      <c r="AT58" s="435"/>
      <c r="AU58" s="435"/>
      <c r="AV58" s="435"/>
    </row>
    <row r="59" spans="1:49" ht="15" customHeight="1">
      <c r="AG59" s="435"/>
      <c r="AH59" s="435"/>
      <c r="AI59" s="435"/>
      <c r="AJ59" s="435"/>
      <c r="AK59" s="446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5"/>
    </row>
    <row r="60" spans="1:49" ht="15" customHeight="1">
      <c r="AG60" s="435"/>
      <c r="AH60" s="435"/>
      <c r="AI60" s="435"/>
      <c r="AJ60" s="435"/>
      <c r="AK60" s="446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5"/>
    </row>
    <row r="61" spans="1:49" ht="15" customHeight="1">
      <c r="AG61" s="435"/>
      <c r="AH61" s="435"/>
      <c r="AI61" s="435"/>
      <c r="AJ61" s="435"/>
      <c r="AK61" s="446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435"/>
    </row>
    <row r="62" spans="1:49" ht="15" customHeight="1">
      <c r="AG62" s="435"/>
      <c r="AH62" s="435"/>
      <c r="AI62" s="435"/>
      <c r="AJ62" s="435"/>
      <c r="AK62" s="446"/>
      <c r="AL62" s="435"/>
      <c r="AM62" s="435"/>
      <c r="AN62" s="435"/>
      <c r="AO62" s="435"/>
      <c r="AP62" s="435"/>
      <c r="AQ62" s="435"/>
      <c r="AR62" s="435"/>
      <c r="AS62" s="435"/>
      <c r="AT62" s="435"/>
      <c r="AU62" s="435"/>
      <c r="AV62" s="435"/>
    </row>
    <row r="63" spans="1:49" ht="15" customHeight="1">
      <c r="AG63" s="435"/>
      <c r="AH63" s="435"/>
      <c r="AI63" s="435"/>
      <c r="AJ63" s="435"/>
      <c r="AK63" s="446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</row>
    <row r="64" spans="1:49" ht="15" customHeight="1">
      <c r="AG64" s="435"/>
      <c r="AH64" s="435"/>
      <c r="AI64" s="435"/>
      <c r="AJ64" s="435"/>
      <c r="AK64" s="446"/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5"/>
    </row>
    <row r="65" spans="33:48" ht="15" customHeight="1">
      <c r="AG65" s="435"/>
      <c r="AH65" s="435"/>
      <c r="AI65" s="435"/>
      <c r="AJ65" s="435"/>
      <c r="AK65" s="446"/>
      <c r="AL65" s="435"/>
      <c r="AM65" s="435"/>
      <c r="AN65" s="435"/>
      <c r="AO65" s="435"/>
      <c r="AP65" s="435"/>
      <c r="AQ65" s="435"/>
      <c r="AR65" s="435"/>
      <c r="AS65" s="435"/>
      <c r="AT65" s="435"/>
      <c r="AU65" s="435"/>
      <c r="AV65" s="435"/>
    </row>
    <row r="66" spans="33:48" ht="15" customHeight="1">
      <c r="AG66" s="435"/>
      <c r="AH66" s="435"/>
      <c r="AI66" s="435"/>
      <c r="AJ66" s="435"/>
      <c r="AK66" s="446"/>
      <c r="AL66" s="435"/>
      <c r="AM66" s="435"/>
      <c r="AN66" s="435"/>
      <c r="AO66" s="435"/>
      <c r="AP66" s="435"/>
      <c r="AQ66" s="435"/>
      <c r="AR66" s="435"/>
      <c r="AS66" s="435"/>
      <c r="AT66" s="435"/>
      <c r="AU66" s="435"/>
      <c r="AV66" s="435"/>
    </row>
    <row r="67" spans="33:48" ht="15" customHeight="1">
      <c r="AG67" s="435"/>
      <c r="AH67" s="435"/>
      <c r="AI67" s="435"/>
      <c r="AJ67" s="435"/>
      <c r="AK67" s="446"/>
      <c r="AL67" s="435"/>
      <c r="AM67" s="435"/>
      <c r="AN67" s="435"/>
      <c r="AO67" s="435"/>
      <c r="AP67" s="435"/>
      <c r="AQ67" s="435"/>
      <c r="AR67" s="435"/>
      <c r="AS67" s="435"/>
      <c r="AT67" s="435"/>
      <c r="AU67" s="435"/>
      <c r="AV67" s="435"/>
    </row>
    <row r="68" spans="33:48" ht="15" customHeight="1">
      <c r="AG68" s="435"/>
      <c r="AH68" s="435"/>
      <c r="AI68" s="435"/>
      <c r="AJ68" s="435"/>
      <c r="AK68" s="446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</row>
    <row r="69" spans="33:48" ht="15" customHeight="1">
      <c r="AG69" s="435"/>
      <c r="AH69" s="435"/>
      <c r="AI69" s="435"/>
      <c r="AJ69" s="435"/>
      <c r="AK69" s="446"/>
      <c r="AL69" s="435"/>
      <c r="AM69" s="435"/>
      <c r="AN69" s="435"/>
      <c r="AO69" s="435"/>
      <c r="AP69" s="435"/>
      <c r="AQ69" s="435"/>
      <c r="AR69" s="435"/>
      <c r="AS69" s="435"/>
      <c r="AT69" s="435"/>
      <c r="AU69" s="435"/>
      <c r="AV69" s="435"/>
    </row>
    <row r="70" spans="33:48" ht="15" customHeight="1">
      <c r="AG70" s="435"/>
      <c r="AH70" s="435"/>
      <c r="AI70" s="435"/>
      <c r="AJ70" s="435"/>
      <c r="AK70" s="446"/>
      <c r="AL70" s="435"/>
      <c r="AM70" s="435"/>
      <c r="AN70" s="435"/>
      <c r="AO70" s="435"/>
      <c r="AP70" s="435"/>
      <c r="AQ70" s="435"/>
      <c r="AR70" s="435"/>
      <c r="AS70" s="435"/>
      <c r="AT70" s="435"/>
      <c r="AU70" s="435"/>
      <c r="AV70" s="435"/>
    </row>
    <row r="71" spans="33:48" ht="15" customHeight="1">
      <c r="AG71" s="435"/>
      <c r="AH71" s="435"/>
      <c r="AI71" s="435"/>
      <c r="AJ71" s="435"/>
      <c r="AK71" s="446"/>
      <c r="AL71" s="435"/>
      <c r="AM71" s="435"/>
      <c r="AN71" s="435"/>
      <c r="AO71" s="435"/>
      <c r="AP71" s="435"/>
      <c r="AQ71" s="435"/>
      <c r="AR71" s="435"/>
      <c r="AS71" s="435"/>
      <c r="AT71" s="435"/>
      <c r="AU71" s="435"/>
      <c r="AV71" s="435"/>
    </row>
    <row r="72" spans="33:48" ht="15" customHeight="1">
      <c r="AG72" s="435"/>
      <c r="AH72" s="435"/>
      <c r="AI72" s="435"/>
      <c r="AJ72" s="435"/>
      <c r="AK72" s="446"/>
      <c r="AL72" s="435"/>
      <c r="AM72" s="435"/>
      <c r="AN72" s="435"/>
      <c r="AO72" s="435"/>
      <c r="AP72" s="435"/>
      <c r="AQ72" s="435"/>
      <c r="AR72" s="435"/>
      <c r="AS72" s="435"/>
      <c r="AT72" s="435"/>
      <c r="AU72" s="435"/>
      <c r="AV72" s="435"/>
    </row>
    <row r="73" spans="33:48" ht="15" customHeight="1">
      <c r="AG73" s="435"/>
      <c r="AH73" s="435"/>
      <c r="AI73" s="435"/>
      <c r="AJ73" s="435"/>
      <c r="AK73" s="446"/>
      <c r="AL73" s="435"/>
      <c r="AM73" s="435"/>
      <c r="AN73" s="435"/>
      <c r="AO73" s="435"/>
      <c r="AP73" s="435"/>
      <c r="AQ73" s="435"/>
      <c r="AR73" s="435"/>
      <c r="AS73" s="435"/>
      <c r="AT73" s="435"/>
      <c r="AU73" s="435"/>
      <c r="AV73" s="435"/>
    </row>
    <row r="74" spans="33:48" ht="15" customHeight="1">
      <c r="AG74" s="435"/>
      <c r="AH74" s="435"/>
      <c r="AI74" s="435"/>
      <c r="AJ74" s="435"/>
      <c r="AK74" s="446"/>
      <c r="AL74" s="435"/>
      <c r="AM74" s="435"/>
      <c r="AN74" s="435"/>
      <c r="AO74" s="435"/>
      <c r="AP74" s="435"/>
      <c r="AQ74" s="435"/>
      <c r="AR74" s="435"/>
      <c r="AS74" s="435"/>
      <c r="AT74" s="435"/>
      <c r="AU74" s="435"/>
      <c r="AV74" s="435"/>
    </row>
    <row r="75" spans="33:48" ht="15" customHeight="1">
      <c r="AG75" s="435"/>
      <c r="AH75" s="435"/>
      <c r="AI75" s="435"/>
      <c r="AJ75" s="435"/>
      <c r="AK75" s="446"/>
      <c r="AL75" s="435"/>
      <c r="AM75" s="435"/>
      <c r="AN75" s="435"/>
      <c r="AO75" s="435"/>
      <c r="AP75" s="435"/>
      <c r="AQ75" s="435"/>
      <c r="AR75" s="435"/>
      <c r="AS75" s="435"/>
      <c r="AT75" s="435"/>
      <c r="AU75" s="435"/>
      <c r="AV75" s="435"/>
    </row>
    <row r="76" spans="33:48" ht="15" customHeight="1">
      <c r="AG76" s="435"/>
      <c r="AH76" s="435"/>
      <c r="AI76" s="435"/>
      <c r="AJ76" s="435"/>
      <c r="AK76" s="446"/>
      <c r="AL76" s="435"/>
      <c r="AM76" s="435"/>
      <c r="AN76" s="435"/>
      <c r="AO76" s="435"/>
      <c r="AP76" s="435"/>
      <c r="AQ76" s="435"/>
      <c r="AR76" s="435"/>
      <c r="AS76" s="435"/>
      <c r="AT76" s="435"/>
      <c r="AU76" s="435"/>
      <c r="AV76" s="435"/>
    </row>
    <row r="77" spans="33:48" ht="15" customHeight="1">
      <c r="AG77" s="435"/>
      <c r="AH77" s="435"/>
      <c r="AI77" s="435"/>
      <c r="AJ77" s="435"/>
      <c r="AK77" s="446"/>
      <c r="AL77" s="435"/>
      <c r="AM77" s="435"/>
      <c r="AN77" s="435"/>
      <c r="AO77" s="435"/>
      <c r="AP77" s="435"/>
      <c r="AQ77" s="435"/>
      <c r="AR77" s="435"/>
      <c r="AS77" s="435"/>
      <c r="AT77" s="435"/>
      <c r="AU77" s="435"/>
      <c r="AV77" s="435"/>
    </row>
    <row r="78" spans="33:48" ht="15" customHeight="1">
      <c r="AG78" s="435"/>
      <c r="AH78" s="435"/>
      <c r="AI78" s="435"/>
      <c r="AJ78" s="435"/>
      <c r="AK78" s="446"/>
      <c r="AL78" s="435"/>
      <c r="AM78" s="435"/>
      <c r="AN78" s="435"/>
      <c r="AO78" s="435"/>
      <c r="AP78" s="435"/>
      <c r="AQ78" s="435"/>
      <c r="AR78" s="435"/>
      <c r="AS78" s="435"/>
      <c r="AT78" s="435"/>
      <c r="AU78" s="435"/>
      <c r="AV78" s="435"/>
    </row>
    <row r="79" spans="33:48" ht="15" customHeight="1">
      <c r="AG79" s="435"/>
      <c r="AH79" s="435"/>
      <c r="AI79" s="435"/>
      <c r="AJ79" s="435"/>
      <c r="AK79" s="446"/>
      <c r="AL79" s="435"/>
      <c r="AM79" s="435"/>
      <c r="AN79" s="435"/>
      <c r="AO79" s="435"/>
      <c r="AP79" s="435"/>
      <c r="AQ79" s="435"/>
      <c r="AR79" s="435"/>
      <c r="AS79" s="435"/>
      <c r="AT79" s="435"/>
      <c r="AU79" s="435"/>
      <c r="AV79" s="435"/>
    </row>
    <row r="80" spans="33:48" ht="15" customHeight="1">
      <c r="AG80" s="435"/>
      <c r="AH80" s="435"/>
      <c r="AI80" s="435"/>
      <c r="AJ80" s="435"/>
      <c r="AK80" s="446"/>
      <c r="AL80" s="435"/>
      <c r="AM80" s="435"/>
      <c r="AN80" s="435"/>
      <c r="AO80" s="435"/>
      <c r="AP80" s="435"/>
      <c r="AQ80" s="435"/>
      <c r="AR80" s="435"/>
      <c r="AS80" s="435"/>
      <c r="AT80" s="435"/>
      <c r="AU80" s="435"/>
      <c r="AV80" s="435"/>
    </row>
    <row r="81" spans="33:48" ht="15" customHeight="1">
      <c r="AG81" s="435"/>
      <c r="AH81" s="435"/>
      <c r="AI81" s="435"/>
      <c r="AJ81" s="435"/>
      <c r="AK81" s="446"/>
      <c r="AL81" s="435"/>
      <c r="AM81" s="435"/>
      <c r="AN81" s="435"/>
      <c r="AO81" s="435"/>
      <c r="AP81" s="435"/>
      <c r="AQ81" s="435"/>
      <c r="AR81" s="435"/>
      <c r="AS81" s="435"/>
      <c r="AT81" s="435"/>
      <c r="AU81" s="435"/>
      <c r="AV81" s="435"/>
    </row>
    <row r="82" spans="33:48" ht="15" customHeight="1">
      <c r="AG82" s="435"/>
      <c r="AH82" s="435"/>
      <c r="AI82" s="435"/>
      <c r="AJ82" s="435"/>
      <c r="AK82" s="446"/>
      <c r="AL82" s="435"/>
      <c r="AM82" s="435"/>
      <c r="AN82" s="435"/>
      <c r="AO82" s="435"/>
      <c r="AP82" s="435"/>
      <c r="AQ82" s="435"/>
      <c r="AR82" s="435"/>
      <c r="AS82" s="435"/>
      <c r="AT82" s="435"/>
      <c r="AU82" s="435"/>
      <c r="AV82" s="435"/>
    </row>
    <row r="83" spans="33:48" ht="15" customHeight="1">
      <c r="AG83" s="435"/>
      <c r="AH83" s="435"/>
      <c r="AI83" s="435"/>
      <c r="AJ83" s="435"/>
      <c r="AK83" s="446"/>
      <c r="AL83" s="435"/>
      <c r="AM83" s="435"/>
      <c r="AN83" s="435"/>
      <c r="AO83" s="435"/>
      <c r="AP83" s="435"/>
      <c r="AQ83" s="435"/>
      <c r="AR83" s="435"/>
      <c r="AS83" s="435"/>
      <c r="AT83" s="435"/>
      <c r="AU83" s="435"/>
      <c r="AV83" s="435"/>
    </row>
    <row r="84" spans="33:48" ht="15" customHeight="1">
      <c r="AG84" s="435"/>
      <c r="AH84" s="435"/>
      <c r="AI84" s="435"/>
      <c r="AJ84" s="435"/>
      <c r="AK84" s="446"/>
      <c r="AL84" s="435"/>
      <c r="AM84" s="435"/>
      <c r="AN84" s="435"/>
      <c r="AO84" s="435"/>
      <c r="AP84" s="435"/>
      <c r="AQ84" s="435"/>
      <c r="AR84" s="435"/>
      <c r="AS84" s="435"/>
      <c r="AT84" s="435"/>
      <c r="AU84" s="435"/>
      <c r="AV84" s="435"/>
    </row>
    <row r="85" spans="33:48" ht="15" customHeight="1">
      <c r="AG85" s="435"/>
      <c r="AH85" s="435"/>
      <c r="AI85" s="435"/>
      <c r="AJ85" s="435"/>
      <c r="AK85" s="446"/>
      <c r="AL85" s="435"/>
      <c r="AM85" s="435"/>
      <c r="AN85" s="435"/>
      <c r="AO85" s="435"/>
      <c r="AP85" s="435"/>
      <c r="AQ85" s="435"/>
      <c r="AR85" s="435"/>
      <c r="AS85" s="435"/>
      <c r="AT85" s="435"/>
      <c r="AU85" s="435"/>
      <c r="AV85" s="435"/>
    </row>
    <row r="86" spans="33:48" ht="15" customHeight="1">
      <c r="AG86" s="435"/>
      <c r="AH86" s="435"/>
      <c r="AI86" s="435"/>
      <c r="AJ86" s="435"/>
      <c r="AK86" s="446"/>
      <c r="AL86" s="435"/>
      <c r="AM86" s="435"/>
      <c r="AN86" s="435"/>
      <c r="AO86" s="435"/>
      <c r="AP86" s="435"/>
      <c r="AQ86" s="435"/>
      <c r="AR86" s="435"/>
      <c r="AS86" s="435"/>
      <c r="AT86" s="435"/>
      <c r="AU86" s="435"/>
      <c r="AV86" s="435"/>
    </row>
    <row r="87" spans="33:48" ht="15" customHeight="1">
      <c r="AG87" s="435"/>
      <c r="AH87" s="435"/>
      <c r="AI87" s="435"/>
      <c r="AJ87" s="435"/>
      <c r="AK87" s="446"/>
      <c r="AL87" s="435"/>
      <c r="AM87" s="435"/>
      <c r="AN87" s="435"/>
      <c r="AO87" s="435"/>
      <c r="AP87" s="435"/>
      <c r="AQ87" s="435"/>
      <c r="AR87" s="435"/>
      <c r="AS87" s="435"/>
      <c r="AT87" s="435"/>
      <c r="AU87" s="435"/>
      <c r="AV87" s="435"/>
    </row>
    <row r="88" spans="33:48" ht="15" customHeight="1">
      <c r="AG88" s="435"/>
      <c r="AH88" s="435"/>
      <c r="AI88" s="435"/>
      <c r="AJ88" s="435"/>
      <c r="AK88" s="446"/>
      <c r="AL88" s="435"/>
      <c r="AM88" s="435"/>
      <c r="AN88" s="435"/>
      <c r="AO88" s="435"/>
      <c r="AP88" s="435"/>
      <c r="AQ88" s="435"/>
      <c r="AR88" s="435"/>
      <c r="AS88" s="435"/>
      <c r="AT88" s="435"/>
      <c r="AU88" s="435"/>
      <c r="AV88" s="435"/>
    </row>
    <row r="89" spans="33:48" ht="15" customHeight="1">
      <c r="AG89" s="435"/>
      <c r="AH89" s="435"/>
      <c r="AI89" s="435"/>
      <c r="AJ89" s="435"/>
      <c r="AK89" s="446"/>
      <c r="AL89" s="435"/>
      <c r="AM89" s="435"/>
      <c r="AN89" s="435"/>
      <c r="AO89" s="435"/>
      <c r="AP89" s="435"/>
      <c r="AQ89" s="435"/>
      <c r="AR89" s="435"/>
      <c r="AS89" s="435"/>
      <c r="AT89" s="435"/>
      <c r="AU89" s="435"/>
      <c r="AV89" s="435"/>
    </row>
    <row r="90" spans="33:48" ht="15" customHeight="1">
      <c r="AG90" s="435"/>
      <c r="AH90" s="435"/>
      <c r="AI90" s="435"/>
      <c r="AJ90" s="435"/>
      <c r="AK90" s="446"/>
      <c r="AL90" s="435"/>
      <c r="AM90" s="435"/>
      <c r="AN90" s="435"/>
      <c r="AO90" s="435"/>
      <c r="AP90" s="435"/>
      <c r="AQ90" s="435"/>
      <c r="AR90" s="435"/>
      <c r="AS90" s="435"/>
      <c r="AT90" s="435"/>
      <c r="AU90" s="435"/>
      <c r="AV90" s="435"/>
    </row>
    <row r="91" spans="33:48" ht="15" customHeight="1">
      <c r="AG91" s="435"/>
      <c r="AH91" s="435"/>
      <c r="AI91" s="435"/>
      <c r="AJ91" s="435"/>
      <c r="AK91" s="446"/>
      <c r="AL91" s="435"/>
      <c r="AM91" s="435"/>
      <c r="AN91" s="435"/>
      <c r="AO91" s="435"/>
      <c r="AP91" s="435"/>
      <c r="AQ91" s="435"/>
      <c r="AR91" s="435"/>
      <c r="AS91" s="435"/>
      <c r="AT91" s="435"/>
      <c r="AU91" s="435"/>
      <c r="AV91" s="435"/>
    </row>
    <row r="92" spans="33:48" ht="15" customHeight="1">
      <c r="AG92" s="435"/>
      <c r="AH92" s="435"/>
      <c r="AI92" s="435"/>
      <c r="AJ92" s="435"/>
      <c r="AK92" s="446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</row>
    <row r="93" spans="33:48" ht="15" customHeight="1">
      <c r="AG93" s="435"/>
      <c r="AH93" s="435"/>
      <c r="AI93" s="435"/>
      <c r="AJ93" s="435"/>
      <c r="AK93" s="446"/>
      <c r="AL93" s="435"/>
      <c r="AM93" s="435"/>
      <c r="AN93" s="435"/>
      <c r="AO93" s="435"/>
      <c r="AP93" s="435"/>
      <c r="AQ93" s="435"/>
      <c r="AR93" s="435"/>
      <c r="AS93" s="435"/>
      <c r="AT93" s="435"/>
      <c r="AU93" s="435"/>
      <c r="AV93" s="435"/>
    </row>
    <row r="94" spans="33:48" ht="15" customHeight="1">
      <c r="AG94" s="435"/>
      <c r="AH94" s="435"/>
      <c r="AI94" s="435"/>
      <c r="AJ94" s="435"/>
      <c r="AK94" s="446"/>
      <c r="AL94" s="435"/>
      <c r="AM94" s="435"/>
      <c r="AN94" s="435"/>
      <c r="AO94" s="435"/>
      <c r="AP94" s="435"/>
      <c r="AQ94" s="435"/>
      <c r="AR94" s="435"/>
      <c r="AS94" s="435"/>
      <c r="AT94" s="435"/>
      <c r="AU94" s="435"/>
      <c r="AV94" s="435"/>
    </row>
    <row r="95" spans="33:48" ht="15" customHeight="1">
      <c r="AG95" s="435"/>
      <c r="AH95" s="435"/>
      <c r="AI95" s="435"/>
      <c r="AJ95" s="435"/>
      <c r="AK95" s="446"/>
      <c r="AL95" s="435"/>
      <c r="AM95" s="435"/>
      <c r="AN95" s="435"/>
      <c r="AO95" s="435"/>
      <c r="AP95" s="435"/>
      <c r="AQ95" s="435"/>
      <c r="AR95" s="435"/>
      <c r="AS95" s="435"/>
      <c r="AT95" s="435"/>
      <c r="AU95" s="435"/>
      <c r="AV95" s="435"/>
    </row>
    <row r="96" spans="33:48" ht="15" customHeight="1">
      <c r="AG96" s="435"/>
      <c r="AH96" s="435"/>
      <c r="AI96" s="435"/>
      <c r="AJ96" s="435"/>
      <c r="AK96" s="446"/>
      <c r="AL96" s="435"/>
      <c r="AM96" s="435"/>
      <c r="AN96" s="435"/>
      <c r="AO96" s="435"/>
      <c r="AP96" s="435"/>
      <c r="AQ96" s="435"/>
      <c r="AR96" s="435"/>
      <c r="AS96" s="435"/>
      <c r="AT96" s="435"/>
      <c r="AU96" s="435"/>
      <c r="AV96" s="435"/>
    </row>
    <row r="97" spans="33:48" ht="15" customHeight="1">
      <c r="AG97" s="435"/>
      <c r="AH97" s="435"/>
      <c r="AI97" s="435"/>
      <c r="AJ97" s="435"/>
      <c r="AK97" s="446"/>
      <c r="AL97" s="435"/>
      <c r="AM97" s="435"/>
      <c r="AN97" s="435"/>
      <c r="AO97" s="435"/>
      <c r="AP97" s="435"/>
      <c r="AQ97" s="435"/>
      <c r="AR97" s="435"/>
      <c r="AS97" s="435"/>
      <c r="AT97" s="435"/>
      <c r="AU97" s="435"/>
      <c r="AV97" s="435"/>
    </row>
    <row r="98" spans="33:48" ht="15" customHeight="1">
      <c r="AG98" s="435"/>
      <c r="AH98" s="435"/>
      <c r="AI98" s="435"/>
      <c r="AJ98" s="435"/>
      <c r="AK98" s="446"/>
      <c r="AL98" s="435"/>
      <c r="AM98" s="435"/>
      <c r="AN98" s="435"/>
      <c r="AO98" s="435"/>
      <c r="AP98" s="435"/>
      <c r="AQ98" s="435"/>
      <c r="AR98" s="435"/>
      <c r="AS98" s="435"/>
      <c r="AT98" s="435"/>
      <c r="AU98" s="435"/>
      <c r="AV98" s="435"/>
    </row>
    <row r="99" spans="33:48" ht="15" customHeight="1">
      <c r="AG99" s="435"/>
      <c r="AH99" s="435"/>
      <c r="AI99" s="435"/>
      <c r="AJ99" s="435"/>
      <c r="AK99" s="446"/>
      <c r="AL99" s="435"/>
      <c r="AM99" s="435"/>
      <c r="AN99" s="435"/>
      <c r="AO99" s="435"/>
      <c r="AP99" s="435"/>
      <c r="AQ99" s="435"/>
      <c r="AR99" s="435"/>
      <c r="AS99" s="435"/>
      <c r="AT99" s="435"/>
      <c r="AU99" s="435"/>
      <c r="AV99" s="435"/>
    </row>
    <row r="100" spans="33:48" ht="15" customHeight="1">
      <c r="AG100" s="435"/>
      <c r="AH100" s="435"/>
      <c r="AI100" s="435"/>
      <c r="AJ100" s="435"/>
      <c r="AK100" s="446"/>
      <c r="AL100" s="435"/>
      <c r="AM100" s="435"/>
      <c r="AN100" s="435"/>
      <c r="AO100" s="435"/>
      <c r="AP100" s="435"/>
      <c r="AQ100" s="435"/>
      <c r="AR100" s="435"/>
      <c r="AS100" s="435"/>
      <c r="AT100" s="435"/>
      <c r="AU100" s="435"/>
      <c r="AV100" s="435"/>
    </row>
    <row r="101" spans="33:48" ht="15" customHeight="1">
      <c r="AG101" s="435"/>
      <c r="AH101" s="435"/>
      <c r="AI101" s="435"/>
      <c r="AJ101" s="435"/>
      <c r="AK101" s="446"/>
      <c r="AL101" s="435"/>
      <c r="AM101" s="435"/>
      <c r="AN101" s="435"/>
      <c r="AO101" s="435"/>
      <c r="AP101" s="435"/>
      <c r="AQ101" s="435"/>
      <c r="AR101" s="435"/>
      <c r="AS101" s="435"/>
      <c r="AT101" s="435"/>
      <c r="AU101" s="435"/>
      <c r="AV101" s="435"/>
    </row>
    <row r="102" spans="33:48" ht="15" customHeight="1">
      <c r="AG102" s="435"/>
      <c r="AH102" s="435"/>
      <c r="AI102" s="435"/>
      <c r="AJ102" s="435"/>
      <c r="AK102" s="446"/>
      <c r="AL102" s="435"/>
      <c r="AM102" s="435"/>
      <c r="AN102" s="435"/>
      <c r="AO102" s="435"/>
      <c r="AP102" s="435"/>
      <c r="AQ102" s="435"/>
      <c r="AR102" s="435"/>
      <c r="AS102" s="435"/>
      <c r="AT102" s="435"/>
      <c r="AU102" s="435"/>
      <c r="AV102" s="435"/>
    </row>
    <row r="103" spans="33:48" ht="15" customHeight="1">
      <c r="AG103" s="435"/>
      <c r="AH103" s="435"/>
      <c r="AI103" s="435"/>
      <c r="AJ103" s="435"/>
      <c r="AK103" s="446"/>
      <c r="AL103" s="435"/>
      <c r="AM103" s="435"/>
      <c r="AN103" s="435"/>
      <c r="AO103" s="435"/>
      <c r="AP103" s="435"/>
      <c r="AQ103" s="435"/>
      <c r="AR103" s="435"/>
      <c r="AS103" s="435"/>
      <c r="AT103" s="435"/>
      <c r="AU103" s="435"/>
      <c r="AV103" s="435"/>
    </row>
    <row r="104" spans="33:48" ht="15" customHeight="1">
      <c r="AG104" s="435"/>
      <c r="AH104" s="435"/>
      <c r="AI104" s="435"/>
      <c r="AJ104" s="435"/>
      <c r="AK104" s="446"/>
      <c r="AL104" s="435"/>
      <c r="AM104" s="435"/>
      <c r="AN104" s="435"/>
      <c r="AO104" s="435"/>
      <c r="AP104" s="435"/>
      <c r="AQ104" s="435"/>
      <c r="AR104" s="435"/>
      <c r="AS104" s="435"/>
      <c r="AT104" s="435"/>
      <c r="AU104" s="435"/>
      <c r="AV104" s="435"/>
    </row>
    <row r="105" spans="33:48" ht="15" customHeight="1">
      <c r="AG105" s="435"/>
      <c r="AH105" s="435"/>
      <c r="AI105" s="435"/>
      <c r="AJ105" s="435"/>
      <c r="AK105" s="446"/>
      <c r="AL105" s="435"/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435"/>
    </row>
    <row r="106" spans="33:48" ht="15" customHeight="1">
      <c r="AG106" s="435"/>
      <c r="AH106" s="435"/>
      <c r="AI106" s="435"/>
      <c r="AJ106" s="435"/>
      <c r="AK106" s="446"/>
      <c r="AL106" s="435"/>
      <c r="AM106" s="435"/>
      <c r="AN106" s="435"/>
      <c r="AO106" s="435"/>
      <c r="AP106" s="435"/>
      <c r="AQ106" s="435"/>
      <c r="AR106" s="435"/>
      <c r="AS106" s="435"/>
      <c r="AT106" s="435"/>
      <c r="AU106" s="435"/>
      <c r="AV106" s="435"/>
    </row>
    <row r="107" spans="33:48" ht="15" customHeight="1">
      <c r="AG107" s="435"/>
      <c r="AH107" s="435"/>
      <c r="AI107" s="435"/>
      <c r="AJ107" s="435"/>
      <c r="AK107" s="446"/>
      <c r="AL107" s="435"/>
      <c r="AM107" s="435"/>
      <c r="AN107" s="435"/>
      <c r="AO107" s="435"/>
      <c r="AP107" s="435"/>
      <c r="AQ107" s="435"/>
      <c r="AR107" s="435"/>
      <c r="AS107" s="435"/>
      <c r="AT107" s="435"/>
      <c r="AU107" s="435"/>
      <c r="AV107" s="435"/>
    </row>
    <row r="108" spans="33:48" ht="15" customHeight="1">
      <c r="AG108" s="435"/>
      <c r="AH108" s="435"/>
      <c r="AI108" s="435"/>
      <c r="AJ108" s="435"/>
      <c r="AK108" s="446"/>
      <c r="AL108" s="435"/>
      <c r="AM108" s="435"/>
      <c r="AN108" s="435"/>
      <c r="AO108" s="435"/>
      <c r="AP108" s="435"/>
      <c r="AQ108" s="435"/>
      <c r="AR108" s="435"/>
      <c r="AS108" s="435"/>
      <c r="AT108" s="435"/>
      <c r="AU108" s="435"/>
      <c r="AV108" s="435"/>
    </row>
    <row r="109" spans="33:48" ht="15" customHeight="1">
      <c r="AG109" s="435"/>
      <c r="AH109" s="435"/>
      <c r="AI109" s="435"/>
      <c r="AJ109" s="435"/>
      <c r="AK109" s="446"/>
      <c r="AL109" s="435"/>
      <c r="AM109" s="435"/>
      <c r="AN109" s="435"/>
      <c r="AO109" s="435"/>
      <c r="AP109" s="435"/>
      <c r="AQ109" s="435"/>
      <c r="AR109" s="435"/>
      <c r="AS109" s="435"/>
      <c r="AT109" s="435"/>
      <c r="AU109" s="435"/>
      <c r="AV109" s="435"/>
    </row>
    <row r="110" spans="33:48" ht="15" customHeight="1">
      <c r="AG110" s="435"/>
      <c r="AH110" s="435"/>
      <c r="AI110" s="435"/>
      <c r="AJ110" s="435"/>
      <c r="AK110" s="446"/>
      <c r="AL110" s="435"/>
      <c r="AM110" s="435"/>
      <c r="AN110" s="435"/>
      <c r="AO110" s="435"/>
      <c r="AP110" s="435"/>
      <c r="AQ110" s="435"/>
      <c r="AR110" s="435"/>
      <c r="AS110" s="435"/>
      <c r="AT110" s="435"/>
      <c r="AU110" s="435"/>
      <c r="AV110" s="435"/>
    </row>
    <row r="111" spans="33:48" ht="15" customHeight="1">
      <c r="AG111" s="435"/>
      <c r="AH111" s="435"/>
      <c r="AI111" s="435"/>
      <c r="AJ111" s="435"/>
      <c r="AK111" s="446"/>
      <c r="AL111" s="435"/>
      <c r="AM111" s="435"/>
      <c r="AN111" s="435"/>
      <c r="AO111" s="435"/>
      <c r="AP111" s="435"/>
      <c r="AQ111" s="435"/>
      <c r="AR111" s="435"/>
      <c r="AS111" s="435"/>
      <c r="AT111" s="435"/>
      <c r="AU111" s="435"/>
      <c r="AV111" s="435"/>
    </row>
    <row r="112" spans="33:48" ht="15" customHeight="1">
      <c r="AG112" s="435"/>
      <c r="AH112" s="435"/>
      <c r="AI112" s="435"/>
      <c r="AJ112" s="435"/>
      <c r="AK112" s="446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</row>
    <row r="113" spans="33:48" ht="15" customHeight="1">
      <c r="AG113" s="435"/>
      <c r="AH113" s="435"/>
      <c r="AI113" s="435"/>
      <c r="AJ113" s="435"/>
      <c r="AK113" s="446"/>
      <c r="AL113" s="435"/>
      <c r="AM113" s="435"/>
      <c r="AN113" s="435"/>
      <c r="AO113" s="435"/>
      <c r="AP113" s="435"/>
      <c r="AQ113" s="435"/>
      <c r="AR113" s="435"/>
      <c r="AS113" s="435"/>
      <c r="AT113" s="435"/>
      <c r="AU113" s="435"/>
      <c r="AV113" s="435"/>
    </row>
    <row r="114" spans="33:48" ht="15" customHeight="1">
      <c r="AG114" s="435"/>
      <c r="AH114" s="435"/>
      <c r="AI114" s="435"/>
      <c r="AJ114" s="435"/>
      <c r="AK114" s="446"/>
      <c r="AL114" s="435"/>
      <c r="AM114" s="435"/>
      <c r="AN114" s="435"/>
      <c r="AO114" s="435"/>
      <c r="AP114" s="435"/>
      <c r="AQ114" s="435"/>
      <c r="AR114" s="435"/>
      <c r="AS114" s="435"/>
      <c r="AT114" s="435"/>
      <c r="AU114" s="435"/>
      <c r="AV114" s="435"/>
    </row>
    <row r="115" spans="33:48" ht="15" customHeight="1">
      <c r="AG115" s="435"/>
      <c r="AH115" s="435"/>
      <c r="AI115" s="435"/>
      <c r="AJ115" s="435"/>
      <c r="AK115" s="446"/>
      <c r="AL115" s="435"/>
      <c r="AM115" s="435"/>
      <c r="AN115" s="435"/>
      <c r="AO115" s="435"/>
      <c r="AP115" s="435"/>
      <c r="AQ115" s="435"/>
      <c r="AR115" s="435"/>
      <c r="AS115" s="435"/>
      <c r="AT115" s="435"/>
      <c r="AU115" s="435"/>
      <c r="AV115" s="435"/>
    </row>
    <row r="116" spans="33:48" ht="15" customHeight="1">
      <c r="AG116" s="435"/>
      <c r="AH116" s="435"/>
      <c r="AI116" s="435"/>
      <c r="AJ116" s="435"/>
      <c r="AK116" s="446"/>
      <c r="AL116" s="435"/>
      <c r="AM116" s="435"/>
      <c r="AN116" s="435"/>
      <c r="AO116" s="435"/>
      <c r="AP116" s="435"/>
      <c r="AQ116" s="435"/>
      <c r="AR116" s="435"/>
      <c r="AS116" s="435"/>
      <c r="AT116" s="435"/>
      <c r="AU116" s="435"/>
      <c r="AV116" s="435"/>
    </row>
    <row r="117" spans="33:48" ht="15" customHeight="1">
      <c r="AG117" s="435"/>
      <c r="AH117" s="435"/>
      <c r="AI117" s="435"/>
      <c r="AJ117" s="435"/>
      <c r="AK117" s="446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</row>
    <row r="118" spans="33:48" ht="15" customHeight="1">
      <c r="AG118" s="435"/>
      <c r="AH118" s="435"/>
      <c r="AI118" s="435"/>
      <c r="AJ118" s="435"/>
      <c r="AK118" s="446"/>
      <c r="AL118" s="435"/>
      <c r="AM118" s="435"/>
      <c r="AN118" s="435"/>
      <c r="AO118" s="435"/>
      <c r="AP118" s="435"/>
      <c r="AQ118" s="435"/>
      <c r="AR118" s="435"/>
      <c r="AS118" s="435"/>
      <c r="AT118" s="435"/>
      <c r="AU118" s="435"/>
      <c r="AV118" s="435"/>
    </row>
    <row r="119" spans="33:48" ht="15" customHeight="1">
      <c r="AG119" s="435"/>
      <c r="AH119" s="435"/>
      <c r="AI119" s="435"/>
      <c r="AJ119" s="435"/>
      <c r="AK119" s="446"/>
      <c r="AL119" s="435"/>
      <c r="AM119" s="435"/>
      <c r="AN119" s="435"/>
      <c r="AO119" s="435"/>
      <c r="AP119" s="435"/>
      <c r="AQ119" s="435"/>
      <c r="AR119" s="435"/>
      <c r="AS119" s="435"/>
      <c r="AT119" s="435"/>
      <c r="AU119" s="435"/>
      <c r="AV119" s="435"/>
    </row>
    <row r="120" spans="33:48" ht="15" customHeight="1">
      <c r="AG120" s="435"/>
      <c r="AH120" s="435"/>
      <c r="AI120" s="435"/>
      <c r="AJ120" s="435"/>
      <c r="AK120" s="446"/>
      <c r="AL120" s="435"/>
      <c r="AM120" s="435"/>
      <c r="AN120" s="435"/>
      <c r="AO120" s="435"/>
      <c r="AP120" s="435"/>
      <c r="AQ120" s="435"/>
      <c r="AR120" s="435"/>
      <c r="AS120" s="435"/>
      <c r="AT120" s="435"/>
      <c r="AU120" s="435"/>
      <c r="AV120" s="435"/>
    </row>
    <row r="121" spans="33:48" ht="15" customHeight="1">
      <c r="AG121" s="435"/>
      <c r="AH121" s="435"/>
      <c r="AI121" s="435"/>
      <c r="AJ121" s="435"/>
      <c r="AK121" s="446"/>
      <c r="AL121" s="435"/>
      <c r="AM121" s="435"/>
      <c r="AN121" s="435"/>
      <c r="AO121" s="435"/>
      <c r="AP121" s="435"/>
      <c r="AQ121" s="435"/>
      <c r="AR121" s="435"/>
      <c r="AS121" s="435"/>
      <c r="AT121" s="435"/>
      <c r="AU121" s="435"/>
      <c r="AV121" s="435"/>
    </row>
    <row r="122" spans="33:48" ht="15" customHeight="1">
      <c r="AG122" s="435"/>
      <c r="AH122" s="435"/>
      <c r="AI122" s="435"/>
      <c r="AJ122" s="435"/>
      <c r="AK122" s="446"/>
      <c r="AL122" s="435"/>
      <c r="AM122" s="435"/>
      <c r="AN122" s="435"/>
      <c r="AO122" s="435"/>
      <c r="AP122" s="435"/>
      <c r="AQ122" s="435"/>
      <c r="AR122" s="435"/>
      <c r="AS122" s="435"/>
      <c r="AT122" s="435"/>
      <c r="AU122" s="435"/>
      <c r="AV122" s="435"/>
    </row>
    <row r="123" spans="33:48" ht="15" customHeight="1">
      <c r="AG123" s="435"/>
      <c r="AH123" s="435"/>
      <c r="AI123" s="435"/>
      <c r="AJ123" s="435"/>
      <c r="AK123" s="446"/>
      <c r="AL123" s="435"/>
      <c r="AM123" s="435"/>
      <c r="AN123" s="435"/>
      <c r="AO123" s="435"/>
      <c r="AP123" s="435"/>
      <c r="AQ123" s="435"/>
      <c r="AR123" s="435"/>
      <c r="AS123" s="435"/>
      <c r="AT123" s="435"/>
      <c r="AU123" s="435"/>
      <c r="AV123" s="435"/>
    </row>
    <row r="124" spans="33:48" ht="15" customHeight="1">
      <c r="AG124" s="435"/>
      <c r="AH124" s="435"/>
      <c r="AI124" s="435"/>
      <c r="AJ124" s="435"/>
      <c r="AK124" s="446"/>
      <c r="AL124" s="435"/>
      <c r="AM124" s="435"/>
      <c r="AN124" s="435"/>
      <c r="AO124" s="435"/>
      <c r="AP124" s="435"/>
      <c r="AQ124" s="435"/>
      <c r="AR124" s="435"/>
      <c r="AS124" s="435"/>
      <c r="AT124" s="435"/>
      <c r="AU124" s="435"/>
      <c r="AV124" s="435"/>
    </row>
    <row r="125" spans="33:48" ht="15" customHeight="1">
      <c r="AG125" s="435"/>
      <c r="AH125" s="435"/>
      <c r="AI125" s="435"/>
      <c r="AJ125" s="435"/>
      <c r="AK125" s="446"/>
      <c r="AL125" s="435"/>
      <c r="AM125" s="435"/>
      <c r="AN125" s="435"/>
      <c r="AO125" s="435"/>
      <c r="AP125" s="435"/>
      <c r="AQ125" s="435"/>
      <c r="AR125" s="435"/>
      <c r="AS125" s="435"/>
      <c r="AT125" s="435"/>
      <c r="AU125" s="435"/>
      <c r="AV125" s="435"/>
    </row>
    <row r="126" spans="33:48" ht="15" customHeight="1">
      <c r="AG126" s="435"/>
      <c r="AH126" s="435"/>
      <c r="AI126" s="435"/>
      <c r="AJ126" s="435"/>
      <c r="AK126" s="446"/>
      <c r="AL126" s="435"/>
      <c r="AM126" s="435"/>
      <c r="AN126" s="435"/>
      <c r="AO126" s="435"/>
      <c r="AP126" s="435"/>
      <c r="AQ126" s="435"/>
      <c r="AR126" s="435"/>
      <c r="AS126" s="435"/>
      <c r="AT126" s="435"/>
      <c r="AU126" s="435"/>
      <c r="AV126" s="435"/>
    </row>
    <row r="127" spans="33:48" ht="15" customHeight="1">
      <c r="AG127" s="435"/>
      <c r="AH127" s="435"/>
      <c r="AI127" s="435"/>
      <c r="AJ127" s="435"/>
      <c r="AK127" s="446"/>
      <c r="AL127" s="435"/>
      <c r="AM127" s="435"/>
      <c r="AN127" s="435"/>
      <c r="AO127" s="435"/>
      <c r="AP127" s="435"/>
      <c r="AQ127" s="435"/>
      <c r="AR127" s="435"/>
      <c r="AS127" s="435"/>
      <c r="AT127" s="435"/>
      <c r="AU127" s="435"/>
      <c r="AV127" s="435"/>
    </row>
    <row r="128" spans="33:48" ht="15" customHeight="1">
      <c r="AG128" s="435"/>
      <c r="AH128" s="435"/>
      <c r="AI128" s="435"/>
      <c r="AJ128" s="435"/>
      <c r="AK128" s="446"/>
      <c r="AL128" s="435"/>
      <c r="AM128" s="435"/>
      <c r="AN128" s="435"/>
      <c r="AO128" s="435"/>
      <c r="AP128" s="435"/>
      <c r="AQ128" s="435"/>
      <c r="AR128" s="435"/>
      <c r="AS128" s="435"/>
      <c r="AT128" s="435"/>
      <c r="AU128" s="435"/>
      <c r="AV128" s="435"/>
    </row>
    <row r="129" spans="33:48" ht="15" customHeight="1">
      <c r="AG129" s="435"/>
      <c r="AH129" s="435"/>
      <c r="AI129" s="435"/>
      <c r="AJ129" s="435"/>
      <c r="AK129" s="446"/>
      <c r="AL129" s="435"/>
      <c r="AM129" s="435"/>
      <c r="AN129" s="435"/>
      <c r="AO129" s="435"/>
      <c r="AP129" s="435"/>
      <c r="AQ129" s="435"/>
      <c r="AR129" s="435"/>
      <c r="AS129" s="435"/>
      <c r="AT129" s="435"/>
      <c r="AU129" s="435"/>
      <c r="AV129" s="435"/>
    </row>
    <row r="130" spans="33:48" ht="15" customHeight="1">
      <c r="AG130" s="435"/>
      <c r="AH130" s="435"/>
      <c r="AI130" s="435"/>
      <c r="AJ130" s="435"/>
      <c r="AK130" s="446"/>
      <c r="AL130" s="435"/>
      <c r="AM130" s="435"/>
      <c r="AN130" s="435"/>
      <c r="AO130" s="435"/>
      <c r="AP130" s="435"/>
      <c r="AQ130" s="435"/>
      <c r="AR130" s="435"/>
      <c r="AS130" s="435"/>
      <c r="AT130" s="435"/>
      <c r="AU130" s="435"/>
      <c r="AV130" s="435"/>
    </row>
    <row r="131" spans="33:48" ht="15" customHeight="1">
      <c r="AG131" s="435"/>
      <c r="AH131" s="435"/>
      <c r="AI131" s="435"/>
      <c r="AJ131" s="435"/>
      <c r="AK131" s="446"/>
      <c r="AL131" s="435"/>
      <c r="AM131" s="435"/>
      <c r="AN131" s="435"/>
      <c r="AO131" s="435"/>
      <c r="AP131" s="435"/>
      <c r="AQ131" s="435"/>
      <c r="AR131" s="435"/>
      <c r="AS131" s="435"/>
      <c r="AT131" s="435"/>
      <c r="AU131" s="435"/>
      <c r="AV131" s="435"/>
    </row>
    <row r="132" spans="33:48" ht="15" customHeight="1">
      <c r="AG132" s="435"/>
      <c r="AH132" s="435"/>
      <c r="AI132" s="435"/>
      <c r="AJ132" s="435"/>
      <c r="AK132" s="446"/>
      <c r="AL132" s="435"/>
      <c r="AM132" s="435"/>
      <c r="AN132" s="435"/>
      <c r="AO132" s="435"/>
      <c r="AP132" s="435"/>
      <c r="AQ132" s="435"/>
      <c r="AR132" s="435"/>
      <c r="AS132" s="435"/>
      <c r="AT132" s="435"/>
      <c r="AU132" s="435"/>
      <c r="AV132" s="435"/>
    </row>
    <row r="133" spans="33:48" ht="15" customHeight="1">
      <c r="AG133" s="435"/>
      <c r="AH133" s="435"/>
      <c r="AI133" s="435"/>
      <c r="AJ133" s="435"/>
      <c r="AK133" s="446"/>
      <c r="AL133" s="435"/>
      <c r="AM133" s="435"/>
      <c r="AN133" s="435"/>
      <c r="AO133" s="435"/>
      <c r="AP133" s="435"/>
      <c r="AQ133" s="435"/>
      <c r="AR133" s="435"/>
      <c r="AS133" s="435"/>
      <c r="AT133" s="435"/>
      <c r="AU133" s="435"/>
      <c r="AV133" s="435"/>
    </row>
    <row r="134" spans="33:48" ht="15" customHeight="1">
      <c r="AG134" s="435"/>
      <c r="AH134" s="435"/>
      <c r="AI134" s="435"/>
      <c r="AJ134" s="435"/>
      <c r="AK134" s="446"/>
      <c r="AL134" s="435"/>
      <c r="AM134" s="435"/>
      <c r="AN134" s="435"/>
      <c r="AO134" s="435"/>
      <c r="AP134" s="435"/>
      <c r="AQ134" s="435"/>
      <c r="AR134" s="435"/>
      <c r="AS134" s="435"/>
      <c r="AT134" s="435"/>
      <c r="AU134" s="435"/>
      <c r="AV134" s="435"/>
    </row>
    <row r="135" spans="33:48" ht="15" customHeight="1">
      <c r="AG135" s="435"/>
      <c r="AH135" s="435"/>
      <c r="AI135" s="435"/>
      <c r="AJ135" s="435"/>
      <c r="AK135" s="446"/>
      <c r="AL135" s="435"/>
      <c r="AM135" s="435"/>
      <c r="AN135" s="435"/>
      <c r="AO135" s="435"/>
      <c r="AP135" s="435"/>
      <c r="AQ135" s="435"/>
      <c r="AR135" s="435"/>
      <c r="AS135" s="435"/>
      <c r="AT135" s="435"/>
      <c r="AU135" s="435"/>
      <c r="AV135" s="435"/>
    </row>
    <row r="136" spans="33:48" ht="15" customHeight="1">
      <c r="AG136" s="435"/>
      <c r="AH136" s="435"/>
      <c r="AI136" s="435"/>
      <c r="AJ136" s="435"/>
      <c r="AK136" s="446"/>
      <c r="AL136" s="435"/>
      <c r="AM136" s="435"/>
      <c r="AN136" s="435"/>
      <c r="AO136" s="435"/>
      <c r="AP136" s="435"/>
      <c r="AQ136" s="435"/>
      <c r="AR136" s="435"/>
      <c r="AS136" s="435"/>
      <c r="AT136" s="435"/>
      <c r="AU136" s="435"/>
      <c r="AV136" s="435"/>
    </row>
    <row r="137" spans="33:48" ht="15" customHeight="1">
      <c r="AG137" s="435"/>
      <c r="AH137" s="435"/>
      <c r="AI137" s="435"/>
      <c r="AJ137" s="435"/>
      <c r="AK137" s="446"/>
      <c r="AL137" s="435"/>
      <c r="AM137" s="435"/>
      <c r="AN137" s="435"/>
      <c r="AO137" s="435"/>
      <c r="AP137" s="435"/>
      <c r="AQ137" s="435"/>
      <c r="AR137" s="435"/>
      <c r="AS137" s="435"/>
      <c r="AT137" s="435"/>
      <c r="AU137" s="435"/>
      <c r="AV137" s="435"/>
    </row>
    <row r="138" spans="33:48" ht="15" customHeight="1">
      <c r="AG138" s="435"/>
      <c r="AH138" s="435"/>
      <c r="AI138" s="435"/>
      <c r="AJ138" s="435"/>
      <c r="AK138" s="446"/>
      <c r="AL138" s="435"/>
      <c r="AM138" s="435"/>
      <c r="AN138" s="435"/>
      <c r="AO138" s="435"/>
      <c r="AP138" s="435"/>
      <c r="AQ138" s="435"/>
      <c r="AR138" s="435"/>
      <c r="AS138" s="435"/>
      <c r="AT138" s="435"/>
      <c r="AU138" s="435"/>
      <c r="AV138" s="435"/>
    </row>
    <row r="139" spans="33:48" ht="15" customHeight="1">
      <c r="AG139" s="435"/>
      <c r="AH139" s="435"/>
      <c r="AI139" s="435"/>
      <c r="AJ139" s="435"/>
      <c r="AK139" s="446"/>
      <c r="AL139" s="435"/>
      <c r="AM139" s="435"/>
      <c r="AN139" s="435"/>
      <c r="AO139" s="435"/>
      <c r="AP139" s="435"/>
      <c r="AQ139" s="435"/>
      <c r="AR139" s="435"/>
      <c r="AS139" s="435"/>
      <c r="AT139" s="435"/>
      <c r="AU139" s="435"/>
      <c r="AV139" s="435"/>
    </row>
    <row r="140" spans="33:48" ht="15" customHeight="1">
      <c r="AG140" s="435"/>
      <c r="AH140" s="435"/>
      <c r="AI140" s="435"/>
      <c r="AJ140" s="435"/>
      <c r="AK140" s="446"/>
      <c r="AL140" s="435"/>
      <c r="AM140" s="435"/>
      <c r="AN140" s="435"/>
      <c r="AO140" s="435"/>
      <c r="AP140" s="435"/>
      <c r="AQ140" s="435"/>
      <c r="AR140" s="435"/>
      <c r="AS140" s="435"/>
      <c r="AT140" s="435"/>
      <c r="AU140" s="435"/>
      <c r="AV140" s="435"/>
    </row>
    <row r="141" spans="33:48" ht="15" customHeight="1">
      <c r="AG141" s="435"/>
      <c r="AH141" s="435"/>
      <c r="AI141" s="435"/>
      <c r="AJ141" s="435"/>
      <c r="AK141" s="446"/>
      <c r="AL141" s="435"/>
      <c r="AM141" s="435"/>
      <c r="AN141" s="435"/>
      <c r="AO141" s="435"/>
      <c r="AP141" s="435"/>
      <c r="AQ141" s="435"/>
      <c r="AR141" s="435"/>
      <c r="AS141" s="435"/>
      <c r="AT141" s="435"/>
      <c r="AU141" s="435"/>
      <c r="AV141" s="435"/>
    </row>
    <row r="142" spans="33:48" ht="15" customHeight="1">
      <c r="AG142" s="435"/>
      <c r="AH142" s="435"/>
      <c r="AI142" s="435"/>
      <c r="AJ142" s="435"/>
      <c r="AK142" s="446"/>
      <c r="AL142" s="435"/>
      <c r="AM142" s="435"/>
      <c r="AN142" s="435"/>
      <c r="AO142" s="435"/>
      <c r="AP142" s="435"/>
      <c r="AQ142" s="435"/>
      <c r="AR142" s="435"/>
      <c r="AS142" s="435"/>
      <c r="AT142" s="435"/>
      <c r="AU142" s="435"/>
      <c r="AV142" s="435"/>
    </row>
    <row r="143" spans="33:48" ht="15" customHeight="1">
      <c r="AG143" s="435"/>
      <c r="AH143" s="435"/>
      <c r="AI143" s="435"/>
      <c r="AJ143" s="435"/>
      <c r="AK143" s="446"/>
      <c r="AL143" s="435"/>
      <c r="AM143" s="435"/>
      <c r="AN143" s="435"/>
      <c r="AO143" s="435"/>
      <c r="AP143" s="435"/>
      <c r="AQ143" s="435"/>
      <c r="AR143" s="435"/>
      <c r="AS143" s="435"/>
      <c r="AT143" s="435"/>
      <c r="AU143" s="435"/>
      <c r="AV143" s="435"/>
    </row>
    <row r="144" spans="33:48" ht="15" customHeight="1">
      <c r="AG144" s="435"/>
      <c r="AH144" s="435"/>
      <c r="AI144" s="435"/>
      <c r="AJ144" s="435"/>
      <c r="AK144" s="446"/>
      <c r="AL144" s="435"/>
      <c r="AM144" s="435"/>
      <c r="AN144" s="435"/>
      <c r="AO144" s="435"/>
      <c r="AP144" s="435"/>
      <c r="AQ144" s="435"/>
      <c r="AR144" s="435"/>
      <c r="AS144" s="435"/>
      <c r="AT144" s="435"/>
      <c r="AU144" s="435"/>
      <c r="AV144" s="435"/>
    </row>
    <row r="145" spans="33:48" ht="15" customHeight="1">
      <c r="AG145" s="435"/>
      <c r="AH145" s="435"/>
      <c r="AI145" s="435"/>
      <c r="AJ145" s="435"/>
      <c r="AK145" s="446"/>
      <c r="AL145" s="435"/>
      <c r="AM145" s="435"/>
      <c r="AN145" s="435"/>
      <c r="AO145" s="435"/>
      <c r="AP145" s="435"/>
      <c r="AQ145" s="435"/>
      <c r="AR145" s="435"/>
      <c r="AS145" s="435"/>
      <c r="AT145" s="435"/>
      <c r="AU145" s="435"/>
      <c r="AV145" s="435"/>
    </row>
    <row r="146" spans="33:48" ht="15" customHeight="1">
      <c r="AG146" s="435"/>
      <c r="AH146" s="435"/>
      <c r="AI146" s="435"/>
      <c r="AJ146" s="435"/>
      <c r="AK146" s="446"/>
      <c r="AL146" s="435"/>
      <c r="AM146" s="435"/>
      <c r="AN146" s="435"/>
      <c r="AO146" s="435"/>
      <c r="AP146" s="435"/>
      <c r="AQ146" s="435"/>
      <c r="AR146" s="435"/>
      <c r="AS146" s="435"/>
      <c r="AT146" s="435"/>
      <c r="AU146" s="435"/>
      <c r="AV146" s="435"/>
    </row>
    <row r="147" spans="33:48" ht="15" customHeight="1">
      <c r="AG147" s="435"/>
      <c r="AH147" s="435"/>
      <c r="AI147" s="435"/>
      <c r="AJ147" s="435"/>
      <c r="AK147" s="446"/>
      <c r="AL147" s="435"/>
      <c r="AM147" s="435"/>
      <c r="AN147" s="435"/>
      <c r="AO147" s="435"/>
      <c r="AP147" s="435"/>
      <c r="AQ147" s="435"/>
      <c r="AR147" s="435"/>
      <c r="AS147" s="435"/>
      <c r="AT147" s="435"/>
      <c r="AU147" s="435"/>
      <c r="AV147" s="435"/>
    </row>
    <row r="148" spans="33:48" ht="15" customHeight="1">
      <c r="AG148" s="435"/>
      <c r="AH148" s="435"/>
      <c r="AI148" s="435"/>
      <c r="AJ148" s="435"/>
      <c r="AK148" s="446"/>
      <c r="AL148" s="435"/>
      <c r="AM148" s="435"/>
      <c r="AN148" s="435"/>
      <c r="AO148" s="435"/>
      <c r="AP148" s="435"/>
      <c r="AQ148" s="435"/>
      <c r="AR148" s="435"/>
      <c r="AS148" s="435"/>
      <c r="AT148" s="435"/>
      <c r="AU148" s="435"/>
      <c r="AV148" s="435"/>
    </row>
    <row r="149" spans="33:48" ht="15" customHeight="1">
      <c r="AG149" s="435"/>
      <c r="AH149" s="435"/>
      <c r="AI149" s="435"/>
      <c r="AJ149" s="435"/>
      <c r="AK149" s="446"/>
      <c r="AL149" s="435"/>
      <c r="AM149" s="435"/>
      <c r="AN149" s="435"/>
      <c r="AO149" s="435"/>
      <c r="AP149" s="435"/>
      <c r="AQ149" s="435"/>
      <c r="AR149" s="435"/>
      <c r="AS149" s="435"/>
      <c r="AT149" s="435"/>
      <c r="AU149" s="435"/>
      <c r="AV149" s="435"/>
    </row>
  </sheetData>
  <mergeCells count="211">
    <mergeCell ref="C36:G36"/>
    <mergeCell ref="H36:L36"/>
    <mergeCell ref="M36:Q36"/>
    <mergeCell ref="R36:AE36"/>
    <mergeCell ref="R28:AE28"/>
    <mergeCell ref="C28:G28"/>
    <mergeCell ref="R33:AE33"/>
    <mergeCell ref="H29:L29"/>
    <mergeCell ref="R29:AE29"/>
    <mergeCell ref="H28:L28"/>
    <mergeCell ref="M29:Q29"/>
    <mergeCell ref="C30:G30"/>
    <mergeCell ref="R34:AE34"/>
    <mergeCell ref="M33:Q33"/>
    <mergeCell ref="M34:Q34"/>
    <mergeCell ref="H33:L33"/>
    <mergeCell ref="H30:L30"/>
    <mergeCell ref="M30:Q30"/>
    <mergeCell ref="R30:AE30"/>
    <mergeCell ref="C31:G31"/>
    <mergeCell ref="H23:L23"/>
    <mergeCell ref="H25:L25"/>
    <mergeCell ref="C35:G35"/>
    <mergeCell ref="H35:L35"/>
    <mergeCell ref="M35:Q35"/>
    <mergeCell ref="R35:AE35"/>
    <mergeCell ref="H31:L31"/>
    <mergeCell ref="M31:Q31"/>
    <mergeCell ref="R31:AE31"/>
    <mergeCell ref="C32:G32"/>
    <mergeCell ref="H32:L32"/>
    <mergeCell ref="M32:Q32"/>
    <mergeCell ref="R32:AE32"/>
    <mergeCell ref="M27:Q27"/>
    <mergeCell ref="R25:AE25"/>
    <mergeCell ref="H27:L27"/>
    <mergeCell ref="M25:Q25"/>
    <mergeCell ref="M26:Q26"/>
    <mergeCell ref="B15:F15"/>
    <mergeCell ref="G15:J15"/>
    <mergeCell ref="N8:P8"/>
    <mergeCell ref="Q8:T8"/>
    <mergeCell ref="C29:G29"/>
    <mergeCell ref="M28:Q28"/>
    <mergeCell ref="H20:L20"/>
    <mergeCell ref="R24:AE24"/>
    <mergeCell ref="R23:AE23"/>
    <mergeCell ref="O16:R16"/>
    <mergeCell ref="R21:AE21"/>
    <mergeCell ref="M20:Q20"/>
    <mergeCell ref="R20:AE20"/>
    <mergeCell ref="M24:Q24"/>
    <mergeCell ref="B21:G21"/>
    <mergeCell ref="C25:G25"/>
    <mergeCell ref="C23:G23"/>
    <mergeCell ref="M23:Q23"/>
    <mergeCell ref="H22:L22"/>
    <mergeCell ref="H26:L26"/>
    <mergeCell ref="AA16:AE16"/>
    <mergeCell ref="K16:N16"/>
    <mergeCell ref="H21:L21"/>
    <mergeCell ref="M21:Q21"/>
    <mergeCell ref="W15:Z15"/>
    <mergeCell ref="Y6:AA6"/>
    <mergeCell ref="Y7:AA7"/>
    <mergeCell ref="U7:X7"/>
    <mergeCell ref="S15:V15"/>
    <mergeCell ref="K15:N15"/>
    <mergeCell ref="AA15:AE15"/>
    <mergeCell ref="U9:X9"/>
    <mergeCell ref="U8:X8"/>
    <mergeCell ref="N9:P9"/>
    <mergeCell ref="Q9:T9"/>
    <mergeCell ref="O15:R15"/>
    <mergeCell ref="W12:AE12"/>
    <mergeCell ref="U6:X6"/>
    <mergeCell ref="G45:K45"/>
    <mergeCell ref="AA47:AE47"/>
    <mergeCell ref="V50:Z50"/>
    <mergeCell ref="AA50:AE50"/>
    <mergeCell ref="AA48:AE48"/>
    <mergeCell ref="B47:F47"/>
    <mergeCell ref="L47:P47"/>
    <mergeCell ref="L45:P45"/>
    <mergeCell ref="B48:F48"/>
    <mergeCell ref="L48:P48"/>
    <mergeCell ref="Q48:U48"/>
    <mergeCell ref="V48:Z48"/>
    <mergeCell ref="V49:Z49"/>
    <mergeCell ref="AA49:AE49"/>
    <mergeCell ref="B45:F45"/>
    <mergeCell ref="L50:P50"/>
    <mergeCell ref="Q50:U50"/>
    <mergeCell ref="B49:F49"/>
    <mergeCell ref="L49:P49"/>
    <mergeCell ref="Q49:U49"/>
    <mergeCell ref="G46:K52"/>
    <mergeCell ref="B52:F52"/>
    <mergeCell ref="B46:F46"/>
    <mergeCell ref="L52:P52"/>
    <mergeCell ref="B51:F51"/>
    <mergeCell ref="L51:P51"/>
    <mergeCell ref="Q51:U51"/>
    <mergeCell ref="R38:AE38"/>
    <mergeCell ref="AI45:AJ45"/>
    <mergeCell ref="AI43:AJ43"/>
    <mergeCell ref="AI44:AJ44"/>
    <mergeCell ref="AI42:AJ42"/>
    <mergeCell ref="Q47:U47"/>
    <mergeCell ref="V47:Z47"/>
    <mergeCell ref="AA46:AE46"/>
    <mergeCell ref="G42:K42"/>
    <mergeCell ref="L46:P46"/>
    <mergeCell ref="AI46:AJ46"/>
    <mergeCell ref="Q46:U46"/>
    <mergeCell ref="V46:Z46"/>
    <mergeCell ref="AA45:AE45"/>
    <mergeCell ref="Z42:AD42"/>
    <mergeCell ref="Q45:U45"/>
    <mergeCell ref="V45:Z45"/>
    <mergeCell ref="G43:K43"/>
    <mergeCell ref="M43:R43"/>
    <mergeCell ref="T43:W43"/>
    <mergeCell ref="B50:F50"/>
    <mergeCell ref="Q52:U52"/>
    <mergeCell ref="AI15:AJ15"/>
    <mergeCell ref="AK15:AL15"/>
    <mergeCell ref="AS15:AU15"/>
    <mergeCell ref="Y2:AE2"/>
    <mergeCell ref="B4:T4"/>
    <mergeCell ref="U4:AE4"/>
    <mergeCell ref="B22:G22"/>
    <mergeCell ref="B39:G39"/>
    <mergeCell ref="H39:L39"/>
    <mergeCell ref="M39:Q39"/>
    <mergeCell ref="R39:AE39"/>
    <mergeCell ref="AS27:AU27"/>
    <mergeCell ref="AS26:AU26"/>
    <mergeCell ref="AS38:AU38"/>
    <mergeCell ref="C33:G33"/>
    <mergeCell ref="AS39:AU39"/>
    <mergeCell ref="C34:G34"/>
    <mergeCell ref="C37:G37"/>
    <mergeCell ref="M37:Q37"/>
    <mergeCell ref="R37:AE37"/>
    <mergeCell ref="B20:G20"/>
    <mergeCell ref="C24:G24"/>
    <mergeCell ref="H24:L24"/>
    <mergeCell ref="H38:L38"/>
    <mergeCell ref="AI4:AK4"/>
    <mergeCell ref="B5:E5"/>
    <mergeCell ref="F5:I5"/>
    <mergeCell ref="J5:M5"/>
    <mergeCell ref="N5:T5"/>
    <mergeCell ref="Y5:AE5"/>
    <mergeCell ref="B6:E10"/>
    <mergeCell ref="F6:I10"/>
    <mergeCell ref="J6:M10"/>
    <mergeCell ref="AB6:AE6"/>
    <mergeCell ref="AB7:AE8"/>
    <mergeCell ref="Y8:AA8"/>
    <mergeCell ref="AI8:AI12"/>
    <mergeCell ref="Y9:AA10"/>
    <mergeCell ref="AB9:AE10"/>
    <mergeCell ref="N10:P10"/>
    <mergeCell ref="Q10:T10"/>
    <mergeCell ref="U10:X10"/>
    <mergeCell ref="U5:X5"/>
    <mergeCell ref="N7:P7"/>
    <mergeCell ref="Q7:T7"/>
    <mergeCell ref="N6:P6"/>
    <mergeCell ref="Q6:T6"/>
    <mergeCell ref="B53:F53"/>
    <mergeCell ref="G53:K53"/>
    <mergeCell ref="L53:P53"/>
    <mergeCell ref="Q53:U53"/>
    <mergeCell ref="V53:Z53"/>
    <mergeCell ref="AA53:AE53"/>
    <mergeCell ref="AV22:AV26"/>
    <mergeCell ref="B23:B26"/>
    <mergeCell ref="C26:G26"/>
    <mergeCell ref="R26:AE26"/>
    <mergeCell ref="B27:G27"/>
    <mergeCell ref="B28:B38"/>
    <mergeCell ref="AS28:AU28"/>
    <mergeCell ref="C38:G38"/>
    <mergeCell ref="M42:O42"/>
    <mergeCell ref="Q42:S42"/>
    <mergeCell ref="U42:W42"/>
    <mergeCell ref="V52:Z52"/>
    <mergeCell ref="AA52:AE52"/>
    <mergeCell ref="AA51:AE51"/>
    <mergeCell ref="V51:Z51"/>
    <mergeCell ref="M38:Q38"/>
    <mergeCell ref="H34:L34"/>
    <mergeCell ref="H37:L37"/>
    <mergeCell ref="AV16:AV21"/>
    <mergeCell ref="B17:F17"/>
    <mergeCell ref="G17:J17"/>
    <mergeCell ref="AS21:AU21"/>
    <mergeCell ref="B16:F16"/>
    <mergeCell ref="S16:V16"/>
    <mergeCell ref="W16:Z16"/>
    <mergeCell ref="G16:J16"/>
    <mergeCell ref="R22:AE22"/>
    <mergeCell ref="K17:N17"/>
    <mergeCell ref="O17:R17"/>
    <mergeCell ref="S17:V17"/>
    <mergeCell ref="W17:Z17"/>
    <mergeCell ref="AA17:AE17"/>
    <mergeCell ref="M22:Q22"/>
  </mergeCells>
  <phoneticPr fontId="118" type="noConversion"/>
  <printOptions horizontalCentered="1"/>
  <pageMargins left="0.19666667282581329" right="0.19666667282581329" top="0.36000001430511475" bottom="0.23597222566604614" header="0.31486111879348755" footer="0.15722222626209259"/>
  <pageSetup paperSize="9" scale="98" orientation="portrait" r:id="rId1"/>
  <headerFooter>
    <oddFooter>&amp;C&amp;"돋움,Regular"-7-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E6B8B7"/>
  </sheetPr>
  <dimension ref="A1:BL72"/>
  <sheetViews>
    <sheetView view="pageBreakPreview" zoomScaleNormal="100" zoomScaleSheetLayoutView="100" workbookViewId="0">
      <selection activeCell="L35" sqref="L35"/>
    </sheetView>
  </sheetViews>
  <sheetFormatPr defaultColWidth="9.77734375" defaultRowHeight="15.75" customHeight="1"/>
  <cols>
    <col min="1" max="1" width="9.77734375" style="212"/>
    <col min="2" max="2" width="9.77734375" style="213"/>
    <col min="3" max="3" width="9.77734375" style="212"/>
    <col min="4" max="4" width="9.77734375" style="214"/>
    <col min="5" max="5" width="9.77734375" style="212"/>
    <col min="6" max="6" width="16.88671875" style="213" customWidth="1"/>
    <col min="7" max="7" width="16.33203125" style="215" customWidth="1"/>
    <col min="8" max="10" width="9.77734375" style="206"/>
    <col min="11" max="11" width="10.21875" style="206" bestFit="1" customWidth="1"/>
    <col min="12" max="12" width="11.5546875" style="206" bestFit="1" customWidth="1"/>
    <col min="13" max="27" width="9.77734375" style="206"/>
    <col min="28" max="34" width="9.77734375" style="217"/>
    <col min="35" max="64" width="9.77734375" style="206"/>
    <col min="65" max="16384" width="9.77734375" style="212"/>
  </cols>
  <sheetData>
    <row r="1" spans="1:64" ht="18.600000000000001" customHeight="1">
      <c r="A1" s="56" t="s">
        <v>104</v>
      </c>
      <c r="B1" s="20"/>
      <c r="C1" s="56"/>
      <c r="D1" s="318"/>
      <c r="E1" s="56"/>
      <c r="F1" s="20"/>
      <c r="G1" s="319"/>
      <c r="H1" s="56"/>
      <c r="I1" s="56"/>
      <c r="J1" s="56"/>
      <c r="K1" s="56"/>
      <c r="L1" s="56"/>
      <c r="M1" s="56"/>
    </row>
    <row r="2" spans="1:64" s="204" customFormat="1" ht="12" customHeight="1">
      <c r="A2" s="1306"/>
      <c r="B2" s="1306"/>
      <c r="C2" s="1306"/>
      <c r="D2" s="1306"/>
      <c r="E2" s="320"/>
      <c r="F2" s="321"/>
      <c r="G2" s="322">
        <v>140</v>
      </c>
      <c r="H2" s="637"/>
      <c r="I2" s="637" t="s">
        <v>556</v>
      </c>
      <c r="J2" s="637"/>
      <c r="K2" s="637"/>
      <c r="L2" s="637"/>
      <c r="M2" s="637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18"/>
      <c r="AC2" s="218"/>
      <c r="AD2" s="218"/>
      <c r="AE2" s="218"/>
      <c r="AF2" s="218"/>
      <c r="AG2" s="218"/>
      <c r="AH2" s="21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</row>
    <row r="3" spans="1:64" s="204" customFormat="1" ht="15.75" customHeight="1">
      <c r="A3" s="253" t="s">
        <v>566</v>
      </c>
      <c r="B3" s="254" t="s">
        <v>46</v>
      </c>
      <c r="C3" s="348" t="s">
        <v>552</v>
      </c>
      <c r="D3" s="254" t="s">
        <v>269</v>
      </c>
      <c r="E3" s="254" t="s">
        <v>340</v>
      </c>
      <c r="F3" s="348" t="s">
        <v>538</v>
      </c>
      <c r="G3" s="348" t="s">
        <v>2</v>
      </c>
      <c r="I3" s="348" t="s">
        <v>566</v>
      </c>
      <c r="J3" s="323" t="s">
        <v>46</v>
      </c>
      <c r="K3" s="324" t="s">
        <v>497</v>
      </c>
      <c r="L3" s="325" t="s">
        <v>486</v>
      </c>
      <c r="M3" s="348" t="s">
        <v>568</v>
      </c>
      <c r="N3" s="207"/>
      <c r="O3" s="207"/>
      <c r="P3" s="207"/>
      <c r="Q3" s="207"/>
      <c r="R3" s="208" t="s">
        <v>496</v>
      </c>
      <c r="S3" s="198"/>
      <c r="T3" s="198"/>
      <c r="U3" s="198"/>
      <c r="V3" s="198"/>
      <c r="W3" s="198"/>
      <c r="X3" s="198"/>
      <c r="Y3" s="198"/>
      <c r="Z3" s="198"/>
      <c r="AA3" s="198"/>
      <c r="AB3" s="218"/>
      <c r="AC3" s="218"/>
      <c r="AD3" s="218"/>
      <c r="AE3" s="218"/>
      <c r="AF3" s="218"/>
      <c r="AG3" s="218"/>
      <c r="AH3" s="21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</row>
    <row r="4" spans="1:64" s="204" customFormat="1" ht="15.75" customHeight="1">
      <c r="A4" s="1302">
        <v>201</v>
      </c>
      <c r="B4" s="255" t="s">
        <v>594</v>
      </c>
      <c r="C4" s="256">
        <v>32</v>
      </c>
      <c r="D4" s="257">
        <f>M4</f>
        <v>355</v>
      </c>
      <c r="E4" s="258">
        <f>ROUND(D4*G2/C4,-1)</f>
        <v>1550</v>
      </c>
      <c r="F4" s="259">
        <f t="shared" ref="F4:F49" si="0">ROUND(C4*E4,0)</f>
        <v>49600</v>
      </c>
      <c r="G4" s="260" t="s">
        <v>1005</v>
      </c>
      <c r="H4" s="326"/>
      <c r="I4" s="1298">
        <v>101</v>
      </c>
      <c r="J4" s="255" t="s">
        <v>594</v>
      </c>
      <c r="K4" s="327">
        <v>31872</v>
      </c>
      <c r="L4" s="327">
        <v>32227</v>
      </c>
      <c r="M4" s="328">
        <f t="shared" ref="M4:M49" si="1">L4-K4</f>
        <v>355</v>
      </c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218"/>
      <c r="AC4" s="218"/>
      <c r="AD4" s="218"/>
      <c r="AE4" s="218"/>
      <c r="AF4" s="218"/>
      <c r="AG4" s="218"/>
      <c r="AH4" s="21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</row>
    <row r="5" spans="1:64" s="204" customFormat="1" ht="15.75" customHeight="1">
      <c r="A5" s="1303"/>
      <c r="B5" s="255" t="s">
        <v>593</v>
      </c>
      <c r="C5" s="256">
        <v>32</v>
      </c>
      <c r="D5" s="257">
        <f t="shared" ref="D5:D49" si="2">M5</f>
        <v>316</v>
      </c>
      <c r="E5" s="258">
        <f>ROUND(D5*G2/C5,-1)</f>
        <v>1380</v>
      </c>
      <c r="F5" s="259">
        <f t="shared" si="0"/>
        <v>44160</v>
      </c>
      <c r="G5" s="260" t="s">
        <v>597</v>
      </c>
      <c r="H5" s="326"/>
      <c r="I5" s="1299"/>
      <c r="J5" s="255" t="s">
        <v>593</v>
      </c>
      <c r="K5" s="327">
        <v>109830</v>
      </c>
      <c r="L5" s="327">
        <v>110146</v>
      </c>
      <c r="M5" s="328">
        <f t="shared" si="1"/>
        <v>316</v>
      </c>
      <c r="N5" s="199"/>
      <c r="O5" s="199"/>
      <c r="P5" s="199"/>
      <c r="Q5" s="199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218"/>
      <c r="AC5" s="218"/>
      <c r="AD5" s="218"/>
      <c r="AE5" s="218"/>
      <c r="AF5" s="218"/>
      <c r="AG5" s="218"/>
      <c r="AH5" s="21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</row>
    <row r="6" spans="1:64" s="204" customFormat="1" ht="15.75" customHeight="1">
      <c r="A6" s="1304"/>
      <c r="B6" s="255" t="s">
        <v>596</v>
      </c>
      <c r="C6" s="256">
        <v>32</v>
      </c>
      <c r="D6" s="257">
        <f t="shared" si="2"/>
        <v>321</v>
      </c>
      <c r="E6" s="258">
        <f>ROUND(D6*G2/C6,-1)</f>
        <v>1400</v>
      </c>
      <c r="F6" s="259">
        <f t="shared" si="0"/>
        <v>44800</v>
      </c>
      <c r="G6" s="260" t="s">
        <v>597</v>
      </c>
      <c r="H6" s="326"/>
      <c r="I6" s="1300"/>
      <c r="J6" s="255" t="s">
        <v>596</v>
      </c>
      <c r="K6" s="327">
        <v>119331</v>
      </c>
      <c r="L6" s="327">
        <v>119652</v>
      </c>
      <c r="M6" s="328">
        <f t="shared" si="1"/>
        <v>321</v>
      </c>
      <c r="N6" s="199"/>
      <c r="O6" s="199"/>
      <c r="P6" s="199"/>
      <c r="Q6" s="199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218"/>
      <c r="AC6" s="218"/>
      <c r="AD6" s="218"/>
      <c r="AE6" s="218"/>
      <c r="AF6" s="218"/>
      <c r="AG6" s="218"/>
      <c r="AH6" s="21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</row>
    <row r="7" spans="1:64" s="204" customFormat="1" ht="15.75" customHeight="1">
      <c r="A7" s="1302">
        <v>202</v>
      </c>
      <c r="B7" s="255" t="s">
        <v>594</v>
      </c>
      <c r="C7" s="256">
        <v>32</v>
      </c>
      <c r="D7" s="257">
        <f t="shared" si="2"/>
        <v>374</v>
      </c>
      <c r="E7" s="258">
        <f>ROUND(D7*G2/C7,-1)</f>
        <v>1640</v>
      </c>
      <c r="F7" s="259">
        <f t="shared" si="0"/>
        <v>52480</v>
      </c>
      <c r="G7" s="260" t="s">
        <v>597</v>
      </c>
      <c r="H7" s="326"/>
      <c r="I7" s="1298">
        <v>102</v>
      </c>
      <c r="J7" s="255" t="s">
        <v>594</v>
      </c>
      <c r="K7" s="327">
        <v>31583</v>
      </c>
      <c r="L7" s="327">
        <v>31957</v>
      </c>
      <c r="M7" s="328">
        <f t="shared" si="1"/>
        <v>374</v>
      </c>
      <c r="N7" s="199"/>
      <c r="O7" s="199"/>
      <c r="P7" s="199"/>
      <c r="Q7" s="199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218"/>
      <c r="AC7" s="218"/>
      <c r="AD7" s="218"/>
      <c r="AE7" s="218"/>
      <c r="AF7" s="218"/>
      <c r="AG7" s="218"/>
      <c r="AH7" s="21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</row>
    <row r="8" spans="1:64" s="204" customFormat="1" ht="15.75" customHeight="1">
      <c r="A8" s="1304"/>
      <c r="B8" s="255" t="s">
        <v>593</v>
      </c>
      <c r="C8" s="256">
        <v>30</v>
      </c>
      <c r="D8" s="257">
        <f t="shared" si="2"/>
        <v>349</v>
      </c>
      <c r="E8" s="258">
        <f>ROUND(D8*G2/C8,-1)</f>
        <v>1630</v>
      </c>
      <c r="F8" s="259">
        <f t="shared" si="0"/>
        <v>48900</v>
      </c>
      <c r="G8" s="260"/>
      <c r="H8" s="326"/>
      <c r="I8" s="1300"/>
      <c r="J8" s="255" t="s">
        <v>593</v>
      </c>
      <c r="K8" s="327">
        <v>29204</v>
      </c>
      <c r="L8" s="327">
        <v>29553</v>
      </c>
      <c r="M8" s="328">
        <f t="shared" si="1"/>
        <v>349</v>
      </c>
      <c r="N8" s="199"/>
      <c r="O8" s="199"/>
      <c r="P8" s="199"/>
      <c r="Q8" s="199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218"/>
      <c r="AC8" s="218"/>
      <c r="AD8" s="218"/>
      <c r="AE8" s="218"/>
      <c r="AF8" s="218"/>
      <c r="AG8" s="218"/>
      <c r="AH8" s="21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</row>
    <row r="9" spans="1:64" s="204" customFormat="1" ht="15.75" customHeight="1">
      <c r="A9" s="1302">
        <v>203</v>
      </c>
      <c r="B9" s="255" t="s">
        <v>594</v>
      </c>
      <c r="C9" s="256">
        <v>32</v>
      </c>
      <c r="D9" s="257">
        <f t="shared" si="2"/>
        <v>308</v>
      </c>
      <c r="E9" s="258">
        <f>ROUND(D9*G2/C9,-1)</f>
        <v>1350</v>
      </c>
      <c r="F9" s="259">
        <f t="shared" si="0"/>
        <v>43200</v>
      </c>
      <c r="G9" s="260" t="s">
        <v>769</v>
      </c>
      <c r="H9" s="326"/>
      <c r="I9" s="1298">
        <v>103</v>
      </c>
      <c r="J9" s="255" t="s">
        <v>594</v>
      </c>
      <c r="K9" s="327">
        <v>110657</v>
      </c>
      <c r="L9" s="327">
        <v>110965</v>
      </c>
      <c r="M9" s="328">
        <f t="shared" si="1"/>
        <v>308</v>
      </c>
      <c r="N9" s="199"/>
      <c r="O9" s="199"/>
      <c r="P9" s="199"/>
      <c r="Q9" s="199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18"/>
      <c r="AC9" s="218"/>
      <c r="AD9" s="218"/>
      <c r="AE9" s="218"/>
      <c r="AF9" s="218"/>
      <c r="AG9" s="218"/>
      <c r="AH9" s="21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</row>
    <row r="10" spans="1:64" s="204" customFormat="1" ht="15.75" customHeight="1">
      <c r="A10" s="1304"/>
      <c r="B10" s="255" t="s">
        <v>593</v>
      </c>
      <c r="C10" s="256">
        <v>32</v>
      </c>
      <c r="D10" s="257">
        <f t="shared" si="2"/>
        <v>373</v>
      </c>
      <c r="E10" s="258">
        <f>ROUND(D10*G2/C10,-1)</f>
        <v>1630</v>
      </c>
      <c r="F10" s="259">
        <f t="shared" si="0"/>
        <v>52160</v>
      </c>
      <c r="G10" s="260" t="s">
        <v>597</v>
      </c>
      <c r="H10" s="326"/>
      <c r="I10" s="1300"/>
      <c r="J10" s="255" t="s">
        <v>593</v>
      </c>
      <c r="K10" s="327">
        <v>123258</v>
      </c>
      <c r="L10" s="327">
        <v>123631</v>
      </c>
      <c r="M10" s="328">
        <f t="shared" si="1"/>
        <v>373</v>
      </c>
      <c r="N10" s="199"/>
      <c r="O10" s="199"/>
      <c r="P10" s="199"/>
      <c r="Q10" s="199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218"/>
      <c r="AC10" s="218"/>
      <c r="AD10" s="218"/>
      <c r="AE10" s="218"/>
      <c r="AF10" s="218"/>
      <c r="AG10" s="218"/>
      <c r="AH10" s="21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</row>
    <row r="11" spans="1:64" s="204" customFormat="1" ht="15.75" customHeight="1">
      <c r="A11" s="1302">
        <v>204</v>
      </c>
      <c r="B11" s="255" t="s">
        <v>594</v>
      </c>
      <c r="C11" s="256">
        <v>18</v>
      </c>
      <c r="D11" s="257">
        <f t="shared" si="2"/>
        <v>228</v>
      </c>
      <c r="E11" s="258">
        <f>ROUND(D11*G2/C11,-1)</f>
        <v>1770</v>
      </c>
      <c r="F11" s="259">
        <f t="shared" si="0"/>
        <v>31860</v>
      </c>
      <c r="G11" s="260" t="s">
        <v>926</v>
      </c>
      <c r="H11" s="326"/>
      <c r="I11" s="1298">
        <v>104</v>
      </c>
      <c r="J11" s="255" t="s">
        <v>594</v>
      </c>
      <c r="K11" s="327">
        <v>69647</v>
      </c>
      <c r="L11" s="327">
        <v>69875</v>
      </c>
      <c r="M11" s="328">
        <f t="shared" si="1"/>
        <v>228</v>
      </c>
      <c r="N11" s="199"/>
      <c r="O11" s="199"/>
      <c r="P11" s="199"/>
      <c r="Q11" s="199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218"/>
      <c r="AC11" s="218"/>
      <c r="AD11" s="218"/>
      <c r="AE11" s="218"/>
      <c r="AF11" s="218"/>
      <c r="AG11" s="218"/>
      <c r="AH11" s="21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</row>
    <row r="12" spans="1:64" s="204" customFormat="1" ht="15.75" customHeight="1">
      <c r="A12" s="1303"/>
      <c r="B12" s="255" t="s">
        <v>593</v>
      </c>
      <c r="C12" s="256">
        <v>22</v>
      </c>
      <c r="D12" s="257">
        <f t="shared" si="2"/>
        <v>265</v>
      </c>
      <c r="E12" s="258">
        <f>ROUND(D12*G2/C12,-1)</f>
        <v>1690</v>
      </c>
      <c r="F12" s="259">
        <f t="shared" si="0"/>
        <v>37180</v>
      </c>
      <c r="G12" s="260"/>
      <c r="H12" s="326"/>
      <c r="I12" s="1299"/>
      <c r="J12" s="255" t="s">
        <v>593</v>
      </c>
      <c r="K12" s="327">
        <v>93489</v>
      </c>
      <c r="L12" s="327">
        <v>93754</v>
      </c>
      <c r="M12" s="328">
        <f t="shared" si="1"/>
        <v>265</v>
      </c>
      <c r="N12" s="199"/>
      <c r="O12" s="199"/>
      <c r="P12" s="199"/>
      <c r="Q12" s="199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218"/>
      <c r="AC12" s="218"/>
      <c r="AD12" s="218"/>
      <c r="AE12" s="218"/>
      <c r="AF12" s="218"/>
      <c r="AG12" s="218"/>
      <c r="AH12" s="21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</row>
    <row r="13" spans="1:64" s="204" customFormat="1" ht="15.75" customHeight="1">
      <c r="A13" s="1304"/>
      <c r="B13" s="255" t="s">
        <v>596</v>
      </c>
      <c r="C13" s="256">
        <v>32</v>
      </c>
      <c r="D13" s="257">
        <f t="shared" si="2"/>
        <v>351</v>
      </c>
      <c r="E13" s="258">
        <f>ROUND(D13*G2/C13,-1)</f>
        <v>1540</v>
      </c>
      <c r="F13" s="259">
        <f t="shared" si="0"/>
        <v>49280</v>
      </c>
      <c r="G13" s="260" t="s">
        <v>597</v>
      </c>
      <c r="H13" s="326"/>
      <c r="I13" s="1300"/>
      <c r="J13" s="255" t="s">
        <v>596</v>
      </c>
      <c r="K13" s="327">
        <v>30822</v>
      </c>
      <c r="L13" s="327">
        <v>31173</v>
      </c>
      <c r="M13" s="328">
        <f t="shared" si="1"/>
        <v>351</v>
      </c>
      <c r="N13" s="199"/>
      <c r="O13" s="199"/>
      <c r="P13" s="199"/>
      <c r="Q13" s="199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218"/>
      <c r="AC13" s="218"/>
      <c r="AD13" s="218"/>
      <c r="AE13" s="218"/>
      <c r="AF13" s="218"/>
      <c r="AG13" s="218"/>
      <c r="AH13" s="21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</row>
    <row r="14" spans="1:64" s="204" customFormat="1" ht="15.75" customHeight="1">
      <c r="A14" s="1302">
        <v>205</v>
      </c>
      <c r="B14" s="255" t="s">
        <v>594</v>
      </c>
      <c r="C14" s="256">
        <v>32</v>
      </c>
      <c r="D14" s="257">
        <f t="shared" si="2"/>
        <v>307</v>
      </c>
      <c r="E14" s="258">
        <f>ROUND(D14*G2/C14,-1)</f>
        <v>1340</v>
      </c>
      <c r="F14" s="259">
        <f t="shared" si="0"/>
        <v>42880</v>
      </c>
      <c r="G14" s="260" t="s">
        <v>988</v>
      </c>
      <c r="H14" s="326"/>
      <c r="I14" s="1298">
        <v>105</v>
      </c>
      <c r="J14" s="255" t="s">
        <v>594</v>
      </c>
      <c r="K14" s="327">
        <v>110745</v>
      </c>
      <c r="L14" s="327">
        <v>111052</v>
      </c>
      <c r="M14" s="328">
        <f t="shared" si="1"/>
        <v>307</v>
      </c>
      <c r="N14" s="199"/>
      <c r="O14" s="199"/>
      <c r="P14" s="199"/>
      <c r="Q14" s="199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218"/>
      <c r="AC14" s="218"/>
      <c r="AD14" s="218"/>
      <c r="AE14" s="218"/>
      <c r="AF14" s="218"/>
      <c r="AG14" s="218"/>
      <c r="AH14" s="21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s="204" customFormat="1" ht="15.75" customHeight="1">
      <c r="A15" s="1303"/>
      <c r="B15" s="255" t="s">
        <v>593</v>
      </c>
      <c r="C15" s="256">
        <v>32</v>
      </c>
      <c r="D15" s="257">
        <f t="shared" si="2"/>
        <v>345</v>
      </c>
      <c r="E15" s="258">
        <f>ROUND(D15*G2/C15,-1)</f>
        <v>1510</v>
      </c>
      <c r="F15" s="259">
        <f t="shared" si="0"/>
        <v>48320</v>
      </c>
      <c r="G15" s="260" t="s">
        <v>375</v>
      </c>
      <c r="H15" s="326"/>
      <c r="I15" s="1299"/>
      <c r="J15" s="255" t="s">
        <v>593</v>
      </c>
      <c r="K15" s="327">
        <v>115627</v>
      </c>
      <c r="L15" s="327">
        <v>115972</v>
      </c>
      <c r="M15" s="328">
        <f t="shared" si="1"/>
        <v>345</v>
      </c>
      <c r="N15" s="199"/>
      <c r="O15" s="199"/>
      <c r="P15" s="199"/>
      <c r="Q15" s="199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218"/>
      <c r="AC15" s="218"/>
      <c r="AD15" s="218"/>
      <c r="AE15" s="218"/>
      <c r="AF15" s="218"/>
      <c r="AG15" s="218"/>
      <c r="AH15" s="21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</row>
    <row r="16" spans="1:64" s="204" customFormat="1" ht="15.75" customHeight="1">
      <c r="A16" s="1303"/>
      <c r="B16" s="255" t="s">
        <v>596</v>
      </c>
      <c r="C16" s="256">
        <v>32</v>
      </c>
      <c r="D16" s="257">
        <f t="shared" si="2"/>
        <v>280</v>
      </c>
      <c r="E16" s="258">
        <f>ROUND(D16*G2/C16,-1)</f>
        <v>1230</v>
      </c>
      <c r="F16" s="259">
        <f t="shared" si="0"/>
        <v>39360</v>
      </c>
      <c r="G16" s="260" t="s">
        <v>597</v>
      </c>
      <c r="H16" s="326"/>
      <c r="I16" s="1299"/>
      <c r="J16" s="255" t="s">
        <v>596</v>
      </c>
      <c r="K16" s="327">
        <v>101705</v>
      </c>
      <c r="L16" s="327">
        <v>101985</v>
      </c>
      <c r="M16" s="328">
        <f t="shared" si="1"/>
        <v>280</v>
      </c>
      <c r="N16" s="199"/>
      <c r="O16" s="199"/>
      <c r="P16" s="199"/>
      <c r="Q16" s="199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218"/>
      <c r="AC16" s="218"/>
      <c r="AD16" s="218"/>
      <c r="AE16" s="218"/>
      <c r="AF16" s="218"/>
      <c r="AG16" s="218"/>
      <c r="AH16" s="21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64" s="204" customFormat="1" ht="15.75" customHeight="1">
      <c r="A17" s="1304"/>
      <c r="B17" s="255" t="s">
        <v>605</v>
      </c>
      <c r="C17" s="256">
        <v>32</v>
      </c>
      <c r="D17" s="257">
        <f t="shared" si="2"/>
        <v>296</v>
      </c>
      <c r="E17" s="258">
        <f>ROUND(D17*G2/C17,-1)</f>
        <v>1300</v>
      </c>
      <c r="F17" s="259">
        <f t="shared" si="0"/>
        <v>41600</v>
      </c>
      <c r="G17" s="260" t="s">
        <v>945</v>
      </c>
      <c r="H17" s="326"/>
      <c r="I17" s="1300"/>
      <c r="J17" s="255" t="s">
        <v>605</v>
      </c>
      <c r="K17" s="327">
        <v>112889</v>
      </c>
      <c r="L17" s="327">
        <v>113185</v>
      </c>
      <c r="M17" s="328">
        <f t="shared" si="1"/>
        <v>296</v>
      </c>
      <c r="N17" s="199"/>
      <c r="O17" s="199"/>
      <c r="P17" s="199"/>
      <c r="Q17" s="199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218"/>
      <c r="AC17" s="218"/>
      <c r="AD17" s="218"/>
      <c r="AE17" s="218"/>
      <c r="AF17" s="218"/>
      <c r="AG17" s="218"/>
      <c r="AH17" s="21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</row>
    <row r="18" spans="1:64" s="204" customFormat="1" ht="15.75" customHeight="1">
      <c r="A18" s="1302">
        <v>206</v>
      </c>
      <c r="B18" s="255" t="s">
        <v>594</v>
      </c>
      <c r="C18" s="256">
        <v>32</v>
      </c>
      <c r="D18" s="257">
        <f t="shared" si="2"/>
        <v>378</v>
      </c>
      <c r="E18" s="258">
        <f>ROUND(D18*G2/C18,-1)</f>
        <v>1650</v>
      </c>
      <c r="F18" s="259">
        <f t="shared" si="0"/>
        <v>52800</v>
      </c>
      <c r="G18" s="260" t="s">
        <v>549</v>
      </c>
      <c r="H18" s="326"/>
      <c r="I18" s="1298">
        <v>106</v>
      </c>
      <c r="J18" s="255" t="s">
        <v>594</v>
      </c>
      <c r="K18" s="327">
        <v>26674</v>
      </c>
      <c r="L18" s="327">
        <v>27052</v>
      </c>
      <c r="M18" s="328">
        <f t="shared" si="1"/>
        <v>378</v>
      </c>
      <c r="N18" s="199"/>
      <c r="O18" s="199"/>
      <c r="P18" s="199"/>
      <c r="Q18" s="199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218"/>
      <c r="AC18" s="218"/>
      <c r="AD18" s="218"/>
      <c r="AE18" s="218"/>
      <c r="AF18" s="218"/>
      <c r="AG18" s="218"/>
      <c r="AH18" s="21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64" s="204" customFormat="1" ht="15.75" customHeight="1">
      <c r="A19" s="1304"/>
      <c r="B19" s="255" t="s">
        <v>593</v>
      </c>
      <c r="C19" s="256">
        <v>32</v>
      </c>
      <c r="D19" s="257">
        <f t="shared" si="2"/>
        <v>386</v>
      </c>
      <c r="E19" s="258">
        <f>ROUND(D19*G2/C19,-1)</f>
        <v>1690</v>
      </c>
      <c r="F19" s="259">
        <f t="shared" si="0"/>
        <v>54080</v>
      </c>
      <c r="G19" s="260" t="s">
        <v>937</v>
      </c>
      <c r="H19" s="326"/>
      <c r="I19" s="1300"/>
      <c r="J19" s="255" t="s">
        <v>593</v>
      </c>
      <c r="K19" s="327">
        <v>24519</v>
      </c>
      <c r="L19" s="327">
        <v>24905</v>
      </c>
      <c r="M19" s="328">
        <f t="shared" si="1"/>
        <v>386</v>
      </c>
      <c r="N19" s="199"/>
      <c r="O19" s="199"/>
      <c r="P19" s="199"/>
      <c r="Q19" s="199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218"/>
      <c r="AC19" s="218"/>
      <c r="AD19" s="218"/>
      <c r="AE19" s="218"/>
      <c r="AF19" s="218"/>
      <c r="AG19" s="218"/>
      <c r="AH19" s="21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</row>
    <row r="20" spans="1:64" s="204" customFormat="1" ht="15.75" customHeight="1">
      <c r="A20" s="1302">
        <v>207</v>
      </c>
      <c r="B20" s="255" t="s">
        <v>594</v>
      </c>
      <c r="C20" s="256">
        <v>30</v>
      </c>
      <c r="D20" s="257">
        <f t="shared" si="2"/>
        <v>336</v>
      </c>
      <c r="E20" s="258">
        <f>ROUND(D20*G2/C20,-1)</f>
        <v>1570</v>
      </c>
      <c r="F20" s="259">
        <f t="shared" si="0"/>
        <v>47100</v>
      </c>
      <c r="G20" s="260"/>
      <c r="H20" s="326"/>
      <c r="I20" s="1298">
        <v>107</v>
      </c>
      <c r="J20" s="255" t="s">
        <v>594</v>
      </c>
      <c r="K20" s="327">
        <v>120316</v>
      </c>
      <c r="L20" s="327">
        <v>120652</v>
      </c>
      <c r="M20" s="328">
        <f t="shared" si="1"/>
        <v>336</v>
      </c>
      <c r="N20" s="199"/>
      <c r="O20" s="199"/>
      <c r="P20" s="199"/>
      <c r="Q20" s="199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218"/>
      <c r="AC20" s="218"/>
      <c r="AD20" s="218"/>
      <c r="AE20" s="218"/>
      <c r="AF20" s="218"/>
      <c r="AG20" s="218"/>
      <c r="AH20" s="21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</row>
    <row r="21" spans="1:64" s="204" customFormat="1" ht="15.75" customHeight="1">
      <c r="A21" s="1304"/>
      <c r="B21" s="255" t="s">
        <v>593</v>
      </c>
      <c r="C21" s="256">
        <v>32</v>
      </c>
      <c r="D21" s="257">
        <f t="shared" si="2"/>
        <v>335</v>
      </c>
      <c r="E21" s="258">
        <f>ROUND(D21*G2/C21,-1)</f>
        <v>1470</v>
      </c>
      <c r="F21" s="259">
        <f t="shared" si="0"/>
        <v>47040</v>
      </c>
      <c r="G21" s="260" t="s">
        <v>470</v>
      </c>
      <c r="H21" s="326"/>
      <c r="I21" s="1300"/>
      <c r="J21" s="255" t="s">
        <v>593</v>
      </c>
      <c r="K21" s="327">
        <v>119637</v>
      </c>
      <c r="L21" s="327">
        <v>119972</v>
      </c>
      <c r="M21" s="328">
        <f t="shared" si="1"/>
        <v>335</v>
      </c>
      <c r="N21" s="199"/>
      <c r="O21" s="199"/>
      <c r="P21" s="199"/>
      <c r="Q21" s="199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219"/>
      <c r="AC21" s="219"/>
      <c r="AD21" s="219"/>
      <c r="AE21" s="220"/>
      <c r="AF21" s="220"/>
      <c r="AG21" s="218"/>
      <c r="AH21" s="21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</row>
    <row r="22" spans="1:64" s="204" customFormat="1" ht="15.75" customHeight="1">
      <c r="A22" s="1302">
        <v>208</v>
      </c>
      <c r="B22" s="255" t="s">
        <v>594</v>
      </c>
      <c r="C22" s="256">
        <v>32</v>
      </c>
      <c r="D22" s="257">
        <f t="shared" si="2"/>
        <v>339</v>
      </c>
      <c r="E22" s="258">
        <f>ROUND(D22*G2/C22,-1)</f>
        <v>1480</v>
      </c>
      <c r="F22" s="259">
        <f t="shared" si="0"/>
        <v>47360</v>
      </c>
      <c r="G22" s="221" t="s">
        <v>597</v>
      </c>
      <c r="H22" s="326"/>
      <c r="I22" s="1298">
        <v>108</v>
      </c>
      <c r="J22" s="255" t="s">
        <v>594</v>
      </c>
      <c r="K22" s="327">
        <v>116469</v>
      </c>
      <c r="L22" s="327">
        <v>116808</v>
      </c>
      <c r="M22" s="328">
        <f t="shared" si="1"/>
        <v>339</v>
      </c>
      <c r="N22" s="199"/>
      <c r="O22" s="199"/>
      <c r="P22" s="199"/>
      <c r="Q22" s="199"/>
      <c r="R22" s="198"/>
      <c r="S22" s="198"/>
      <c r="T22" s="198"/>
      <c r="U22" s="198"/>
      <c r="V22" s="1305" t="s">
        <v>415</v>
      </c>
      <c r="W22" s="1305"/>
      <c r="X22" s="1301">
        <v>200</v>
      </c>
      <c r="Y22" s="1301"/>
      <c r="Z22" s="1301"/>
      <c r="AA22" s="1301"/>
      <c r="AB22" s="219"/>
      <c r="AC22" s="219"/>
      <c r="AD22" s="219"/>
      <c r="AE22" s="220"/>
      <c r="AF22" s="220"/>
      <c r="AG22" s="218"/>
      <c r="AH22" s="21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</row>
    <row r="23" spans="1:64" s="204" customFormat="1" ht="15.75" customHeight="1">
      <c r="A23" s="1304"/>
      <c r="B23" s="255" t="s">
        <v>593</v>
      </c>
      <c r="C23" s="256">
        <v>20</v>
      </c>
      <c r="D23" s="257">
        <f t="shared" si="2"/>
        <v>263</v>
      </c>
      <c r="E23" s="258">
        <f>ROUND(D23*G2/C23,-1)</f>
        <v>1840</v>
      </c>
      <c r="F23" s="259">
        <f t="shared" si="0"/>
        <v>36800</v>
      </c>
      <c r="G23" s="260"/>
      <c r="H23" s="326"/>
      <c r="I23" s="1300"/>
      <c r="J23" s="255" t="s">
        <v>593</v>
      </c>
      <c r="K23" s="327">
        <v>86633</v>
      </c>
      <c r="L23" s="327">
        <v>86896</v>
      </c>
      <c r="M23" s="328">
        <f t="shared" si="1"/>
        <v>263</v>
      </c>
      <c r="N23" s="199"/>
      <c r="O23" s="199"/>
      <c r="P23" s="199"/>
      <c r="Q23" s="199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219"/>
      <c r="AC23" s="219"/>
      <c r="AD23" s="219"/>
      <c r="AE23" s="220"/>
      <c r="AF23" s="220"/>
      <c r="AG23" s="218"/>
      <c r="AH23" s="21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</row>
    <row r="24" spans="1:64" s="204" customFormat="1" ht="15.75" customHeight="1">
      <c r="A24" s="1302">
        <v>209</v>
      </c>
      <c r="B24" s="255" t="s">
        <v>594</v>
      </c>
      <c r="C24" s="256">
        <v>32</v>
      </c>
      <c r="D24" s="257">
        <f t="shared" si="2"/>
        <v>455</v>
      </c>
      <c r="E24" s="258">
        <f>ROUND(D24*G2/C24,-1)</f>
        <v>1990</v>
      </c>
      <c r="F24" s="259">
        <f t="shared" si="0"/>
        <v>63680</v>
      </c>
      <c r="G24" s="260" t="s">
        <v>597</v>
      </c>
      <c r="H24" s="326"/>
      <c r="I24" s="1298">
        <v>109</v>
      </c>
      <c r="J24" s="255" t="s">
        <v>594</v>
      </c>
      <c r="K24" s="327">
        <v>37446</v>
      </c>
      <c r="L24" s="327">
        <v>37901</v>
      </c>
      <c r="M24" s="328">
        <f t="shared" si="1"/>
        <v>455</v>
      </c>
      <c r="N24" s="199"/>
      <c r="O24" s="199"/>
      <c r="P24" s="199"/>
      <c r="Q24" s="199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219"/>
      <c r="AC24" s="219"/>
      <c r="AD24" s="219"/>
      <c r="AE24" s="220"/>
      <c r="AF24" s="220"/>
      <c r="AG24" s="218"/>
      <c r="AH24" s="21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</row>
    <row r="25" spans="1:64" s="204" customFormat="1" ht="15.75" customHeight="1">
      <c r="A25" s="1303"/>
      <c r="B25" s="255" t="s">
        <v>593</v>
      </c>
      <c r="C25" s="256">
        <v>32</v>
      </c>
      <c r="D25" s="257">
        <f t="shared" si="2"/>
        <v>361</v>
      </c>
      <c r="E25" s="258">
        <f>ROUND(D25*G2/C25,-1)</f>
        <v>1580</v>
      </c>
      <c r="F25" s="259">
        <f t="shared" si="0"/>
        <v>50560</v>
      </c>
      <c r="G25" s="260" t="s">
        <v>597</v>
      </c>
      <c r="H25" s="326"/>
      <c r="I25" s="1299"/>
      <c r="J25" s="255" t="s">
        <v>593</v>
      </c>
      <c r="K25" s="327">
        <v>24733</v>
      </c>
      <c r="L25" s="327">
        <v>25094</v>
      </c>
      <c r="M25" s="328">
        <f t="shared" si="1"/>
        <v>361</v>
      </c>
      <c r="N25" s="199"/>
      <c r="O25" s="199"/>
      <c r="P25" s="199"/>
      <c r="Q25" s="199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219"/>
      <c r="AC25" s="219"/>
      <c r="AD25" s="219"/>
      <c r="AE25" s="220"/>
      <c r="AF25" s="220"/>
      <c r="AG25" s="218"/>
      <c r="AH25" s="21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</row>
    <row r="26" spans="1:64" s="204" customFormat="1" ht="15.75" customHeight="1">
      <c r="A26" s="1304"/>
      <c r="B26" s="255" t="s">
        <v>596</v>
      </c>
      <c r="C26" s="256">
        <v>32</v>
      </c>
      <c r="D26" s="257">
        <f t="shared" si="2"/>
        <v>408</v>
      </c>
      <c r="E26" s="258">
        <f>ROUND(D26*G2/C26,-1)</f>
        <v>1790</v>
      </c>
      <c r="F26" s="259">
        <f t="shared" si="0"/>
        <v>57280</v>
      </c>
      <c r="G26" s="260" t="s">
        <v>472</v>
      </c>
      <c r="H26" s="326"/>
      <c r="I26" s="1300"/>
      <c r="J26" s="255" t="s">
        <v>596</v>
      </c>
      <c r="K26" s="327">
        <v>38133</v>
      </c>
      <c r="L26" s="327">
        <v>38541</v>
      </c>
      <c r="M26" s="328">
        <f t="shared" si="1"/>
        <v>408</v>
      </c>
      <c r="N26" s="199"/>
      <c r="O26" s="199"/>
      <c r="P26" s="199"/>
      <c r="Q26" s="199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219"/>
      <c r="AC26" s="219"/>
      <c r="AD26" s="219"/>
      <c r="AE26" s="220"/>
      <c r="AF26" s="220"/>
      <c r="AG26" s="218"/>
      <c r="AH26" s="21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</row>
    <row r="27" spans="1:64" s="204" customFormat="1" ht="15.75" customHeight="1">
      <c r="A27" s="1295">
        <v>210</v>
      </c>
      <c r="B27" s="150" t="s">
        <v>594</v>
      </c>
      <c r="C27" s="151">
        <v>30</v>
      </c>
      <c r="D27" s="152">
        <f t="shared" si="2"/>
        <v>379</v>
      </c>
      <c r="E27" s="153">
        <f>ROUND(D27*G2/C27,-1)</f>
        <v>1770</v>
      </c>
      <c r="F27" s="154">
        <f t="shared" si="0"/>
        <v>53100</v>
      </c>
      <c r="G27" s="221" t="s">
        <v>707</v>
      </c>
      <c r="H27" s="329">
        <v>42503</v>
      </c>
      <c r="I27" s="1298">
        <v>110</v>
      </c>
      <c r="J27" s="255" t="s">
        <v>594</v>
      </c>
      <c r="K27" s="327">
        <v>27360</v>
      </c>
      <c r="L27" s="327">
        <v>27739</v>
      </c>
      <c r="M27" s="328">
        <f t="shared" si="1"/>
        <v>379</v>
      </c>
      <c r="N27" s="199"/>
      <c r="O27" s="199"/>
      <c r="P27" s="199"/>
      <c r="Q27" s="199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219"/>
      <c r="AC27" s="219"/>
      <c r="AD27" s="219"/>
      <c r="AE27" s="220"/>
      <c r="AF27" s="220"/>
      <c r="AG27" s="218"/>
      <c r="AH27" s="21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</row>
    <row r="28" spans="1:64" s="204" customFormat="1" ht="15.75" customHeight="1">
      <c r="A28" s="1296"/>
      <c r="B28" s="150" t="s">
        <v>593</v>
      </c>
      <c r="C28" s="151">
        <v>32</v>
      </c>
      <c r="D28" s="152">
        <f t="shared" si="2"/>
        <v>375</v>
      </c>
      <c r="E28" s="153">
        <f>ROUND(D28*G2/C28,-1)</f>
        <v>1640</v>
      </c>
      <c r="F28" s="154">
        <f t="shared" si="0"/>
        <v>52480</v>
      </c>
      <c r="G28" s="221" t="s">
        <v>724</v>
      </c>
      <c r="H28" s="326"/>
      <c r="I28" s="1299"/>
      <c r="J28" s="255" t="s">
        <v>593</v>
      </c>
      <c r="K28" s="327">
        <v>28457</v>
      </c>
      <c r="L28" s="327">
        <v>28832</v>
      </c>
      <c r="M28" s="328">
        <f t="shared" si="1"/>
        <v>375</v>
      </c>
      <c r="N28" s="199"/>
      <c r="O28" s="199"/>
      <c r="P28" s="199"/>
      <c r="Q28" s="199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219"/>
      <c r="AC28" s="219"/>
      <c r="AD28" s="219"/>
      <c r="AE28" s="220"/>
      <c r="AF28" s="220"/>
      <c r="AG28" s="218"/>
      <c r="AH28" s="21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</row>
    <row r="29" spans="1:64" s="204" customFormat="1" ht="15.75" customHeight="1">
      <c r="A29" s="1297"/>
      <c r="B29" s="150" t="s">
        <v>596</v>
      </c>
      <c r="C29" s="151">
        <v>30</v>
      </c>
      <c r="D29" s="152">
        <f t="shared" si="2"/>
        <v>348</v>
      </c>
      <c r="E29" s="153">
        <f>ROUND(D29*G2/C29,-1)</f>
        <v>1620</v>
      </c>
      <c r="F29" s="154">
        <f t="shared" si="0"/>
        <v>48600</v>
      </c>
      <c r="G29" s="221"/>
      <c r="H29" s="326"/>
      <c r="I29" s="1300"/>
      <c r="J29" s="255" t="s">
        <v>596</v>
      </c>
      <c r="K29" s="327">
        <v>28906</v>
      </c>
      <c r="L29" s="327">
        <v>29254</v>
      </c>
      <c r="M29" s="328">
        <f t="shared" si="1"/>
        <v>348</v>
      </c>
      <c r="N29" s="199"/>
      <c r="O29" s="199"/>
      <c r="P29" s="199"/>
      <c r="Q29" s="199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219"/>
      <c r="AC29" s="219"/>
      <c r="AD29" s="219"/>
      <c r="AE29" s="220"/>
      <c r="AF29" s="220"/>
      <c r="AG29" s="218"/>
      <c r="AH29" s="21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</row>
    <row r="30" spans="1:64" s="204" customFormat="1" ht="15.75" customHeight="1">
      <c r="A30" s="1295">
        <v>211</v>
      </c>
      <c r="B30" s="150" t="s">
        <v>594</v>
      </c>
      <c r="C30" s="151">
        <v>30</v>
      </c>
      <c r="D30" s="152">
        <f t="shared" si="2"/>
        <v>378</v>
      </c>
      <c r="E30" s="153">
        <f>ROUND(D30*G2/C30,-1)</f>
        <v>1760</v>
      </c>
      <c r="F30" s="154">
        <f t="shared" si="0"/>
        <v>52800</v>
      </c>
      <c r="G30" s="221"/>
      <c r="H30" s="326"/>
      <c r="I30" s="1298">
        <v>111</v>
      </c>
      <c r="J30" s="255" t="s">
        <v>594</v>
      </c>
      <c r="K30" s="327">
        <v>120766</v>
      </c>
      <c r="L30" s="327">
        <v>121144</v>
      </c>
      <c r="M30" s="328">
        <f t="shared" si="1"/>
        <v>378</v>
      </c>
      <c r="N30" s="199"/>
      <c r="O30" s="199"/>
      <c r="P30" s="199"/>
      <c r="Q30" s="199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219"/>
      <c r="AC30" s="219"/>
      <c r="AD30" s="219"/>
      <c r="AE30" s="220"/>
      <c r="AF30" s="220"/>
      <c r="AG30" s="218"/>
      <c r="AH30" s="21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</row>
    <row r="31" spans="1:64" s="204" customFormat="1" ht="15.75" customHeight="1">
      <c r="A31" s="1297"/>
      <c r="B31" s="150" t="s">
        <v>593</v>
      </c>
      <c r="C31" s="151">
        <v>32</v>
      </c>
      <c r="D31" s="152">
        <f t="shared" si="2"/>
        <v>340</v>
      </c>
      <c r="E31" s="153">
        <f>ROUND(D31*G2/C31,-1)</f>
        <v>1490</v>
      </c>
      <c r="F31" s="154">
        <f t="shared" si="0"/>
        <v>47680</v>
      </c>
      <c r="G31" s="221" t="s">
        <v>1002</v>
      </c>
      <c r="H31" s="326"/>
      <c r="I31" s="1300"/>
      <c r="J31" s="255" t="s">
        <v>593</v>
      </c>
      <c r="K31" s="327">
        <v>119966</v>
      </c>
      <c r="L31" s="327">
        <v>120306</v>
      </c>
      <c r="M31" s="328">
        <f t="shared" si="1"/>
        <v>340</v>
      </c>
      <c r="N31" s="199"/>
      <c r="O31" s="199"/>
      <c r="P31" s="199"/>
      <c r="Q31" s="199"/>
      <c r="R31" s="200"/>
      <c r="S31" s="198"/>
      <c r="T31" s="198"/>
      <c r="U31" s="198"/>
      <c r="V31" s="198"/>
      <c r="W31" s="198"/>
      <c r="X31" s="198"/>
      <c r="Y31" s="210"/>
      <c r="Z31" s="210"/>
      <c r="AA31" s="210"/>
      <c r="AB31" s="220"/>
      <c r="AC31" s="220"/>
      <c r="AD31" s="218"/>
      <c r="AE31" s="218"/>
      <c r="AF31" s="218"/>
      <c r="AG31" s="218"/>
      <c r="AH31" s="21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</row>
    <row r="32" spans="1:64" s="204" customFormat="1" ht="15.75" customHeight="1">
      <c r="A32" s="1295">
        <v>212</v>
      </c>
      <c r="B32" s="150" t="s">
        <v>594</v>
      </c>
      <c r="C32" s="151">
        <v>34</v>
      </c>
      <c r="D32" s="152">
        <f t="shared" si="2"/>
        <v>472</v>
      </c>
      <c r="E32" s="153">
        <f>ROUND(D32*G2/C32,-1)</f>
        <v>1940</v>
      </c>
      <c r="F32" s="154">
        <f t="shared" si="0"/>
        <v>65960</v>
      </c>
      <c r="G32" s="221" t="s">
        <v>544</v>
      </c>
      <c r="H32" s="326"/>
      <c r="I32" s="1298">
        <v>112</v>
      </c>
      <c r="J32" s="255" t="s">
        <v>594</v>
      </c>
      <c r="K32" s="611">
        <v>46859</v>
      </c>
      <c r="L32" s="327">
        <v>47331</v>
      </c>
      <c r="M32" s="328">
        <f t="shared" si="1"/>
        <v>472</v>
      </c>
      <c r="N32" s="199"/>
      <c r="O32" s="199"/>
      <c r="P32" s="199"/>
      <c r="Q32" s="199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219"/>
      <c r="AC32" s="219"/>
      <c r="AD32" s="219"/>
      <c r="AE32" s="220"/>
      <c r="AF32" s="220"/>
      <c r="AG32" s="218"/>
      <c r="AH32" s="21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</row>
    <row r="33" spans="1:64" s="204" customFormat="1" ht="15.75" customHeight="1">
      <c r="A33" s="1296"/>
      <c r="B33" s="150" t="s">
        <v>593</v>
      </c>
      <c r="C33" s="151">
        <v>34</v>
      </c>
      <c r="D33" s="152">
        <f t="shared" si="2"/>
        <v>408</v>
      </c>
      <c r="E33" s="153">
        <f>ROUND(D33*G2/C33,-1)</f>
        <v>1680</v>
      </c>
      <c r="F33" s="154">
        <f t="shared" si="0"/>
        <v>57120</v>
      </c>
      <c r="G33" s="221" t="s">
        <v>544</v>
      </c>
      <c r="H33" s="326"/>
      <c r="I33" s="1299"/>
      <c r="J33" s="255" t="s">
        <v>593</v>
      </c>
      <c r="K33" s="327">
        <v>37894</v>
      </c>
      <c r="L33" s="327">
        <v>38302</v>
      </c>
      <c r="M33" s="328">
        <f t="shared" si="1"/>
        <v>408</v>
      </c>
      <c r="N33" s="199"/>
      <c r="O33" s="199"/>
      <c r="P33" s="199"/>
      <c r="Q33" s="199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219"/>
      <c r="AC33" s="219"/>
      <c r="AD33" s="219"/>
      <c r="AE33" s="220"/>
      <c r="AF33" s="220"/>
      <c r="AG33" s="218"/>
      <c r="AH33" s="21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</row>
    <row r="34" spans="1:64" s="204" customFormat="1" ht="15.75" customHeight="1">
      <c r="A34" s="1297"/>
      <c r="B34" s="150" t="s">
        <v>596</v>
      </c>
      <c r="C34" s="151">
        <v>34</v>
      </c>
      <c r="D34" s="152">
        <f t="shared" si="2"/>
        <v>425</v>
      </c>
      <c r="E34" s="153">
        <f>ROUND(D34*G2/C34,-1)</f>
        <v>1750</v>
      </c>
      <c r="F34" s="154">
        <f t="shared" si="0"/>
        <v>59500</v>
      </c>
      <c r="G34" s="221" t="s">
        <v>544</v>
      </c>
      <c r="H34" s="326"/>
      <c r="I34" s="1300"/>
      <c r="J34" s="255" t="s">
        <v>596</v>
      </c>
      <c r="K34" s="327">
        <v>47471</v>
      </c>
      <c r="L34" s="327">
        <v>47896</v>
      </c>
      <c r="M34" s="328">
        <f t="shared" si="1"/>
        <v>425</v>
      </c>
      <c r="N34" s="199"/>
      <c r="O34" s="199"/>
      <c r="P34" s="199"/>
      <c r="Q34" s="199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219"/>
      <c r="AC34" s="219"/>
      <c r="AD34" s="219"/>
      <c r="AE34" s="220"/>
      <c r="AF34" s="220"/>
      <c r="AG34" s="218"/>
      <c r="AH34" s="21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</row>
    <row r="35" spans="1:64" s="204" customFormat="1" ht="15.75" customHeight="1">
      <c r="A35" s="1295">
        <v>213</v>
      </c>
      <c r="B35" s="150" t="s">
        <v>594</v>
      </c>
      <c r="C35" s="151">
        <v>32</v>
      </c>
      <c r="D35" s="152">
        <f t="shared" si="2"/>
        <v>383</v>
      </c>
      <c r="E35" s="153">
        <f>ROUND(D35*G2/C35,-1)</f>
        <v>1680</v>
      </c>
      <c r="F35" s="154">
        <f t="shared" si="0"/>
        <v>53760</v>
      </c>
      <c r="G35" s="221" t="s">
        <v>597</v>
      </c>
      <c r="H35" s="326"/>
      <c r="I35" s="1298">
        <v>113</v>
      </c>
      <c r="J35" s="255" t="s">
        <v>594</v>
      </c>
      <c r="K35" s="327">
        <v>30588</v>
      </c>
      <c r="L35" s="327">
        <v>30971</v>
      </c>
      <c r="M35" s="328">
        <f t="shared" si="1"/>
        <v>383</v>
      </c>
      <c r="N35" s="199"/>
      <c r="O35" s="209"/>
      <c r="P35" s="209"/>
      <c r="Q35" s="199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219"/>
      <c r="AC35" s="219"/>
      <c r="AD35" s="219"/>
      <c r="AE35" s="220"/>
      <c r="AF35" s="220"/>
      <c r="AG35" s="218"/>
      <c r="AH35" s="21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</row>
    <row r="36" spans="1:64" s="204" customFormat="1" ht="15.75" customHeight="1">
      <c r="A36" s="1297"/>
      <c r="B36" s="150" t="s">
        <v>593</v>
      </c>
      <c r="C36" s="151">
        <v>32</v>
      </c>
      <c r="D36" s="152">
        <f t="shared" si="2"/>
        <v>341</v>
      </c>
      <c r="E36" s="153">
        <f>ROUND(D36*G2/C36,-1)</f>
        <v>1490</v>
      </c>
      <c r="F36" s="154">
        <f t="shared" si="0"/>
        <v>47680</v>
      </c>
      <c r="G36" s="221" t="s">
        <v>597</v>
      </c>
      <c r="H36" s="329">
        <v>42481</v>
      </c>
      <c r="I36" s="1300"/>
      <c r="J36" s="255" t="s">
        <v>593</v>
      </c>
      <c r="K36" s="327">
        <v>25691</v>
      </c>
      <c r="L36" s="327">
        <v>26032</v>
      </c>
      <c r="M36" s="328">
        <f t="shared" si="1"/>
        <v>341</v>
      </c>
      <c r="N36" s="199"/>
      <c r="O36" s="199"/>
      <c r="P36" s="199"/>
      <c r="Q36" s="199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219"/>
      <c r="AC36" s="219"/>
      <c r="AD36" s="219"/>
      <c r="AE36" s="220"/>
      <c r="AF36" s="220"/>
      <c r="AG36" s="218"/>
      <c r="AH36" s="21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</row>
    <row r="37" spans="1:64" s="204" customFormat="1" ht="15.75" customHeight="1">
      <c r="A37" s="1295">
        <v>214</v>
      </c>
      <c r="B37" s="150" t="s">
        <v>594</v>
      </c>
      <c r="C37" s="151">
        <v>24</v>
      </c>
      <c r="D37" s="152">
        <f t="shared" si="2"/>
        <v>313</v>
      </c>
      <c r="E37" s="153">
        <f>ROUND(D37*G2/C37,-1)</f>
        <v>1830</v>
      </c>
      <c r="F37" s="154">
        <f t="shared" si="0"/>
        <v>43920</v>
      </c>
      <c r="G37" s="221" t="s">
        <v>597</v>
      </c>
      <c r="H37" s="326"/>
      <c r="I37" s="1298">
        <v>114</v>
      </c>
      <c r="J37" s="255" t="s">
        <v>594</v>
      </c>
      <c r="K37" s="327">
        <v>105835</v>
      </c>
      <c r="L37" s="327">
        <v>106148</v>
      </c>
      <c r="M37" s="328">
        <f t="shared" si="1"/>
        <v>313</v>
      </c>
      <c r="N37" s="199"/>
      <c r="O37" s="199"/>
      <c r="P37" s="199"/>
      <c r="Q37" s="199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219"/>
      <c r="AC37" s="219"/>
      <c r="AD37" s="219"/>
      <c r="AE37" s="220"/>
      <c r="AF37" s="220"/>
      <c r="AG37" s="218"/>
      <c r="AH37" s="21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</row>
    <row r="38" spans="1:64" s="204" customFormat="1" ht="15.75" customHeight="1">
      <c r="A38" s="1297"/>
      <c r="B38" s="150" t="s">
        <v>593</v>
      </c>
      <c r="C38" s="151">
        <v>32</v>
      </c>
      <c r="D38" s="152">
        <f t="shared" si="2"/>
        <v>350</v>
      </c>
      <c r="E38" s="153">
        <f>ROUND(D38*G2/C38,-1)</f>
        <v>1530</v>
      </c>
      <c r="F38" s="154">
        <f t="shared" si="0"/>
        <v>48960</v>
      </c>
      <c r="G38" s="221" t="s">
        <v>597</v>
      </c>
      <c r="H38" s="326"/>
      <c r="I38" s="1300"/>
      <c r="J38" s="255" t="s">
        <v>593</v>
      </c>
      <c r="K38" s="327">
        <v>115874</v>
      </c>
      <c r="L38" s="327">
        <v>116224</v>
      </c>
      <c r="M38" s="328">
        <f t="shared" si="1"/>
        <v>350</v>
      </c>
      <c r="N38" s="199"/>
      <c r="O38" s="199"/>
      <c r="P38" s="199"/>
      <c r="Q38" s="199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219"/>
      <c r="AC38" s="219"/>
      <c r="AD38" s="219"/>
      <c r="AE38" s="220"/>
      <c r="AF38" s="220"/>
      <c r="AG38" s="218"/>
      <c r="AH38" s="21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</row>
    <row r="39" spans="1:64" s="204" customFormat="1" ht="15.75" customHeight="1">
      <c r="A39" s="1295">
        <v>215</v>
      </c>
      <c r="B39" s="150" t="s">
        <v>594</v>
      </c>
      <c r="C39" s="151">
        <v>32</v>
      </c>
      <c r="D39" s="152">
        <f t="shared" si="2"/>
        <v>397</v>
      </c>
      <c r="E39" s="153">
        <f>ROUND(D39*G2/C39,-1)</f>
        <v>1740</v>
      </c>
      <c r="F39" s="154">
        <f t="shared" si="0"/>
        <v>55680</v>
      </c>
      <c r="G39" s="221" t="s">
        <v>769</v>
      </c>
      <c r="H39" s="326"/>
      <c r="I39" s="1298">
        <v>115</v>
      </c>
      <c r="J39" s="255" t="s">
        <v>594</v>
      </c>
      <c r="K39" s="330">
        <v>32943</v>
      </c>
      <c r="L39" s="330">
        <v>33340</v>
      </c>
      <c r="M39" s="328">
        <f t="shared" si="1"/>
        <v>397</v>
      </c>
      <c r="N39" s="199"/>
      <c r="O39" s="199"/>
      <c r="P39" s="199"/>
      <c r="Q39" s="199"/>
      <c r="R39" s="198"/>
      <c r="S39" s="198"/>
      <c r="T39" s="198"/>
      <c r="U39" s="198"/>
      <c r="V39" s="198"/>
      <c r="W39" s="198"/>
      <c r="X39" s="198"/>
      <c r="Y39" s="198"/>
      <c r="Z39" s="210"/>
      <c r="AA39" s="210"/>
      <c r="AB39" s="219"/>
      <c r="AC39" s="220"/>
      <c r="AD39" s="220"/>
      <c r="AE39" s="218"/>
      <c r="AF39" s="218"/>
      <c r="AG39" s="218"/>
      <c r="AH39" s="21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</row>
    <row r="40" spans="1:64" s="204" customFormat="1" ht="15.75" customHeight="1">
      <c r="A40" s="1296"/>
      <c r="B40" s="150" t="s">
        <v>593</v>
      </c>
      <c r="C40" s="151">
        <v>32</v>
      </c>
      <c r="D40" s="152">
        <f t="shared" si="2"/>
        <v>401</v>
      </c>
      <c r="E40" s="153">
        <f>ROUND(D40*G2/C40,-1)</f>
        <v>1750</v>
      </c>
      <c r="F40" s="154">
        <f t="shared" si="0"/>
        <v>56000</v>
      </c>
      <c r="G40" s="221" t="s">
        <v>988</v>
      </c>
      <c r="H40" s="326"/>
      <c r="I40" s="1299"/>
      <c r="J40" s="255" t="s">
        <v>593</v>
      </c>
      <c r="K40" s="330">
        <v>31107</v>
      </c>
      <c r="L40" s="758">
        <v>31508</v>
      </c>
      <c r="M40" s="328">
        <f t="shared" si="1"/>
        <v>401</v>
      </c>
      <c r="N40" s="199"/>
      <c r="O40" s="199"/>
      <c r="P40" s="199"/>
      <c r="Q40" s="199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219"/>
      <c r="AC40" s="219"/>
      <c r="AD40" s="219"/>
      <c r="AE40" s="220"/>
      <c r="AF40" s="220"/>
      <c r="AG40" s="218"/>
      <c r="AH40" s="21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</row>
    <row r="41" spans="1:64" s="204" customFormat="1" ht="15.75" customHeight="1">
      <c r="A41" s="1297"/>
      <c r="B41" s="150" t="s">
        <v>596</v>
      </c>
      <c r="C41" s="151">
        <v>30</v>
      </c>
      <c r="D41" s="152">
        <f t="shared" si="2"/>
        <v>352</v>
      </c>
      <c r="E41" s="153">
        <f>ROUND(D41*G2/C41,-1)</f>
        <v>1640</v>
      </c>
      <c r="F41" s="154">
        <f t="shared" si="0"/>
        <v>49200</v>
      </c>
      <c r="G41" s="221" t="s">
        <v>25</v>
      </c>
      <c r="H41" s="326"/>
      <c r="I41" s="1300"/>
      <c r="J41" s="255" t="s">
        <v>596</v>
      </c>
      <c r="K41" s="330">
        <v>30633</v>
      </c>
      <c r="L41" s="330">
        <v>30985</v>
      </c>
      <c r="M41" s="328">
        <f t="shared" si="1"/>
        <v>352</v>
      </c>
      <c r="N41" s="199"/>
      <c r="O41" s="199"/>
      <c r="P41" s="199"/>
      <c r="Q41" s="199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219"/>
      <c r="AC41" s="219"/>
      <c r="AD41" s="219"/>
      <c r="AE41" s="220"/>
      <c r="AF41" s="220"/>
      <c r="AG41" s="218"/>
      <c r="AH41" s="21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</row>
    <row r="42" spans="1:64" s="204" customFormat="1" ht="15.75" customHeight="1">
      <c r="A42" s="1295">
        <v>216</v>
      </c>
      <c r="B42" s="150" t="s">
        <v>594</v>
      </c>
      <c r="C42" s="151">
        <v>32</v>
      </c>
      <c r="D42" s="152">
        <f t="shared" si="2"/>
        <v>325</v>
      </c>
      <c r="E42" s="153">
        <f>ROUND(D42*G2/C42,-1)</f>
        <v>1420</v>
      </c>
      <c r="F42" s="154">
        <f t="shared" si="0"/>
        <v>45440</v>
      </c>
      <c r="G42" s="221" t="s">
        <v>950</v>
      </c>
      <c r="H42" s="326"/>
      <c r="I42" s="1298">
        <v>116</v>
      </c>
      <c r="J42" s="255" t="s">
        <v>594</v>
      </c>
      <c r="K42" s="327">
        <v>111353</v>
      </c>
      <c r="L42" s="327">
        <v>111678</v>
      </c>
      <c r="M42" s="328">
        <f t="shared" si="1"/>
        <v>325</v>
      </c>
      <c r="N42" s="199"/>
      <c r="O42" s="199"/>
      <c r="P42" s="199"/>
      <c r="Q42" s="199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219"/>
      <c r="AC42" s="219"/>
      <c r="AD42" s="219"/>
      <c r="AE42" s="220"/>
      <c r="AF42" s="220"/>
      <c r="AG42" s="218"/>
      <c r="AH42" s="21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</row>
    <row r="43" spans="1:64" s="204" customFormat="1" ht="15.75" customHeight="1">
      <c r="A43" s="1296"/>
      <c r="B43" s="150" t="s">
        <v>593</v>
      </c>
      <c r="C43" s="151">
        <v>30</v>
      </c>
      <c r="D43" s="152">
        <f t="shared" si="2"/>
        <v>368</v>
      </c>
      <c r="E43" s="153">
        <f>ROUND(D43*G2/C43,-1)</f>
        <v>1720</v>
      </c>
      <c r="F43" s="154">
        <f t="shared" si="0"/>
        <v>51600</v>
      </c>
      <c r="G43" s="221"/>
      <c r="H43" s="326"/>
      <c r="I43" s="1299"/>
      <c r="J43" s="255" t="s">
        <v>593</v>
      </c>
      <c r="K43" s="327">
        <v>117902</v>
      </c>
      <c r="L43" s="327">
        <v>118270</v>
      </c>
      <c r="M43" s="328">
        <f t="shared" si="1"/>
        <v>368</v>
      </c>
      <c r="N43" s="199"/>
      <c r="O43" s="199"/>
      <c r="P43" s="199"/>
      <c r="Q43" s="199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219"/>
      <c r="AC43" s="219"/>
      <c r="AD43" s="219"/>
      <c r="AE43" s="220"/>
      <c r="AF43" s="220"/>
      <c r="AG43" s="218"/>
      <c r="AH43" s="21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</row>
    <row r="44" spans="1:64" s="204" customFormat="1" ht="15.75" customHeight="1">
      <c r="A44" s="1297"/>
      <c r="B44" s="150" t="s">
        <v>596</v>
      </c>
      <c r="C44" s="151">
        <v>30</v>
      </c>
      <c r="D44" s="152">
        <f t="shared" si="2"/>
        <v>315</v>
      </c>
      <c r="E44" s="153">
        <f>ROUND(D44*G2/C44,-1)</f>
        <v>1470</v>
      </c>
      <c r="F44" s="154">
        <f t="shared" si="0"/>
        <v>44100</v>
      </c>
      <c r="G44" s="221"/>
      <c r="H44" s="326"/>
      <c r="I44" s="1300"/>
      <c r="J44" s="255" t="s">
        <v>596</v>
      </c>
      <c r="K44" s="327">
        <v>108588</v>
      </c>
      <c r="L44" s="327">
        <v>108903</v>
      </c>
      <c r="M44" s="328">
        <f t="shared" si="1"/>
        <v>315</v>
      </c>
      <c r="N44" s="199"/>
      <c r="O44" s="199"/>
      <c r="P44" s="199"/>
      <c r="Q44" s="199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219"/>
      <c r="AC44" s="219"/>
      <c r="AD44" s="219"/>
      <c r="AE44" s="220"/>
      <c r="AF44" s="220"/>
      <c r="AG44" s="218"/>
      <c r="AH44" s="21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</row>
    <row r="45" spans="1:64" s="204" customFormat="1" ht="15.75" customHeight="1">
      <c r="A45" s="1295" t="s">
        <v>914</v>
      </c>
      <c r="B45" s="150" t="s">
        <v>594</v>
      </c>
      <c r="C45" s="151">
        <v>30</v>
      </c>
      <c r="D45" s="152">
        <f t="shared" si="2"/>
        <v>354</v>
      </c>
      <c r="E45" s="153">
        <f>ROUND(D45*G2/C45,-1)</f>
        <v>1650</v>
      </c>
      <c r="F45" s="154">
        <f t="shared" si="0"/>
        <v>49500</v>
      </c>
      <c r="G45" s="221" t="s">
        <v>707</v>
      </c>
      <c r="H45" s="326"/>
      <c r="I45" s="1298">
        <v>117</v>
      </c>
      <c r="J45" s="255" t="s">
        <v>594</v>
      </c>
      <c r="K45" s="327">
        <v>27311</v>
      </c>
      <c r="L45" s="327">
        <v>27665</v>
      </c>
      <c r="M45" s="328">
        <f t="shared" si="1"/>
        <v>354</v>
      </c>
      <c r="N45" s="199"/>
      <c r="O45" s="199"/>
      <c r="P45" s="199"/>
      <c r="Q45" s="199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219"/>
      <c r="AC45" s="219"/>
      <c r="AD45" s="219"/>
      <c r="AE45" s="220"/>
      <c r="AF45" s="220"/>
      <c r="AG45" s="218"/>
      <c r="AH45" s="21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</row>
    <row r="46" spans="1:64" s="204" customFormat="1" ht="15.75" customHeight="1">
      <c r="A46" s="1297"/>
      <c r="B46" s="150" t="s">
        <v>593</v>
      </c>
      <c r="C46" s="151">
        <v>32</v>
      </c>
      <c r="D46" s="152">
        <f t="shared" si="2"/>
        <v>361</v>
      </c>
      <c r="E46" s="153">
        <f>ROUND(D46*G2/C46,-1)</f>
        <v>1580</v>
      </c>
      <c r="F46" s="154">
        <f t="shared" si="0"/>
        <v>50560</v>
      </c>
      <c r="G46" s="221" t="s">
        <v>597</v>
      </c>
      <c r="H46" s="326"/>
      <c r="I46" s="1300"/>
      <c r="J46" s="255" t="s">
        <v>593</v>
      </c>
      <c r="K46" s="327">
        <v>122390</v>
      </c>
      <c r="L46" s="327">
        <v>122751</v>
      </c>
      <c r="M46" s="328">
        <f t="shared" si="1"/>
        <v>361</v>
      </c>
      <c r="N46" s="199"/>
      <c r="O46" s="199"/>
      <c r="P46" s="199"/>
      <c r="Q46" s="199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219"/>
      <c r="AC46" s="219"/>
      <c r="AD46" s="219"/>
      <c r="AE46" s="220"/>
      <c r="AF46" s="220"/>
      <c r="AG46" s="218"/>
      <c r="AH46" s="21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</row>
    <row r="47" spans="1:64" s="204" customFormat="1" ht="15.75" customHeight="1">
      <c r="A47" s="1295">
        <v>218</v>
      </c>
      <c r="B47" s="150" t="s">
        <v>594</v>
      </c>
      <c r="C47" s="151">
        <v>32</v>
      </c>
      <c r="D47" s="152">
        <f t="shared" si="2"/>
        <v>309</v>
      </c>
      <c r="E47" s="153">
        <f>ROUND(D47*G2/C47,-1)</f>
        <v>1350</v>
      </c>
      <c r="F47" s="154">
        <f t="shared" si="0"/>
        <v>43200</v>
      </c>
      <c r="G47" s="221" t="s">
        <v>1005</v>
      </c>
      <c r="H47" s="326"/>
      <c r="I47" s="1298">
        <v>118</v>
      </c>
      <c r="J47" s="255" t="s">
        <v>594</v>
      </c>
      <c r="K47" s="327">
        <v>116334</v>
      </c>
      <c r="L47" s="327">
        <v>116643</v>
      </c>
      <c r="M47" s="328">
        <f t="shared" si="1"/>
        <v>309</v>
      </c>
      <c r="N47" s="199"/>
      <c r="O47" s="199"/>
      <c r="P47" s="199"/>
      <c r="Q47" s="199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219"/>
      <c r="AC47" s="219"/>
      <c r="AD47" s="219"/>
      <c r="AE47" s="220"/>
      <c r="AF47" s="220"/>
      <c r="AG47" s="218"/>
      <c r="AH47" s="21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</row>
    <row r="48" spans="1:64" s="204" customFormat="1" ht="15.75" customHeight="1">
      <c r="A48" s="1296"/>
      <c r="B48" s="150" t="s">
        <v>593</v>
      </c>
      <c r="C48" s="151">
        <v>32</v>
      </c>
      <c r="D48" s="152">
        <f t="shared" si="2"/>
        <v>270</v>
      </c>
      <c r="E48" s="153">
        <f>ROUND(D48*G2/C48,-1)</f>
        <v>1180</v>
      </c>
      <c r="F48" s="154">
        <f t="shared" si="0"/>
        <v>37760</v>
      </c>
      <c r="G48" s="221">
        <v>204</v>
      </c>
      <c r="H48" s="326"/>
      <c r="I48" s="1299"/>
      <c r="J48" s="255" t="s">
        <v>593</v>
      </c>
      <c r="K48" s="327">
        <v>106071</v>
      </c>
      <c r="L48" s="327">
        <v>106341</v>
      </c>
      <c r="M48" s="328">
        <f t="shared" si="1"/>
        <v>270</v>
      </c>
      <c r="N48" s="199"/>
      <c r="O48" s="199"/>
      <c r="P48" s="199"/>
      <c r="Q48" s="199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219"/>
      <c r="AC48" s="219"/>
      <c r="AD48" s="219"/>
      <c r="AE48" s="220"/>
      <c r="AF48" s="220"/>
      <c r="AG48" s="218"/>
      <c r="AH48" s="21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</row>
    <row r="49" spans="1:64" s="204" customFormat="1" ht="15.75" customHeight="1">
      <c r="A49" s="1297"/>
      <c r="B49" s="150" t="s">
        <v>596</v>
      </c>
      <c r="C49" s="151">
        <v>18</v>
      </c>
      <c r="D49" s="152">
        <f t="shared" si="2"/>
        <v>174</v>
      </c>
      <c r="E49" s="153">
        <f>ROUND(D49*G2/C49,-1)</f>
        <v>1350</v>
      </c>
      <c r="F49" s="154">
        <f t="shared" si="0"/>
        <v>24300</v>
      </c>
      <c r="G49" s="221" t="s">
        <v>597</v>
      </c>
      <c r="H49" s="326"/>
      <c r="I49" s="1300"/>
      <c r="J49" s="255" t="s">
        <v>596</v>
      </c>
      <c r="K49" s="331">
        <v>65722</v>
      </c>
      <c r="L49" s="331">
        <v>65896</v>
      </c>
      <c r="M49" s="328">
        <f t="shared" si="1"/>
        <v>174</v>
      </c>
      <c r="N49" s="199"/>
      <c r="O49" s="199"/>
      <c r="P49" s="199"/>
      <c r="Q49" s="199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219"/>
      <c r="AC49" s="219"/>
      <c r="AD49" s="219"/>
      <c r="AE49" s="220"/>
      <c r="AF49" s="220"/>
      <c r="AG49" s="218"/>
      <c r="AH49" s="21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</row>
    <row r="50" spans="1:64" s="204" customFormat="1" ht="15.75" customHeight="1">
      <c r="A50" s="253" t="s">
        <v>377</v>
      </c>
      <c r="B50" s="261"/>
      <c r="C50" s="262">
        <f>SUM(C4:C49)</f>
        <v>1402</v>
      </c>
      <c r="D50" s="263">
        <f>SUM(D4:D49)</f>
        <v>15867</v>
      </c>
      <c r="E50" s="348"/>
      <c r="F50" s="264">
        <f>SUM(F4:F49)</f>
        <v>2221380</v>
      </c>
      <c r="G50" s="265" t="s">
        <v>25</v>
      </c>
      <c r="H50" s="332"/>
      <c r="I50" s="348" t="s">
        <v>377</v>
      </c>
      <c r="J50" s="261"/>
      <c r="K50" s="333">
        <f>SUM(K4:K49)</f>
        <v>3391240</v>
      </c>
      <c r="L50" s="333">
        <f>SUM(L4:L49)</f>
        <v>3407107</v>
      </c>
      <c r="M50" s="328">
        <f>SUM(M4:M49)</f>
        <v>15867</v>
      </c>
      <c r="N50" s="199"/>
      <c r="O50" s="199"/>
      <c r="P50" s="199"/>
      <c r="Q50" s="199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219"/>
      <c r="AC50" s="219"/>
      <c r="AD50" s="219"/>
      <c r="AE50" s="220"/>
      <c r="AF50" s="220"/>
      <c r="AG50" s="218"/>
      <c r="AH50" s="21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</row>
    <row r="51" spans="1:64" s="204" customFormat="1" ht="15.75" customHeight="1">
      <c r="A51" s="7" t="s">
        <v>562</v>
      </c>
      <c r="B51" s="7"/>
      <c r="C51" s="7"/>
      <c r="D51" s="7"/>
      <c r="E51" s="7"/>
      <c r="F51" s="7"/>
      <c r="G51" s="7"/>
      <c r="H51" s="205"/>
      <c r="I51" s="7"/>
      <c r="J51" s="334"/>
      <c r="K51" s="335"/>
      <c r="L51" s="335"/>
      <c r="M51" s="335"/>
      <c r="N51" s="211"/>
      <c r="O51" s="211"/>
      <c r="P51" s="211"/>
      <c r="Q51" s="211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219"/>
      <c r="AC51" s="219"/>
      <c r="AD51" s="219"/>
      <c r="AE51" s="220"/>
      <c r="AF51" s="220"/>
      <c r="AG51" s="218"/>
      <c r="AH51" s="21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</row>
    <row r="52" spans="1:64" ht="15.75" customHeight="1">
      <c r="A52" s="56"/>
      <c r="B52" s="7"/>
      <c r="C52" s="7"/>
      <c r="D52" s="7"/>
      <c r="E52" s="335"/>
      <c r="F52" s="7"/>
      <c r="G52" s="319"/>
      <c r="H52" s="56"/>
      <c r="I52" s="56"/>
      <c r="J52" s="56"/>
      <c r="K52" s="56"/>
      <c r="L52" s="56"/>
      <c r="M52" s="56"/>
    </row>
    <row r="53" spans="1:64" ht="15.75" customHeight="1">
      <c r="A53" s="56"/>
      <c r="B53" s="56"/>
      <c r="C53" s="56"/>
      <c r="D53" s="318"/>
      <c r="E53" s="56"/>
      <c r="F53" s="56"/>
      <c r="G53" s="319"/>
      <c r="H53" s="56"/>
      <c r="I53" s="56"/>
      <c r="J53" s="56"/>
      <c r="K53" s="56"/>
      <c r="L53" s="56"/>
      <c r="M53" s="56"/>
    </row>
    <row r="54" spans="1:64" ht="15.75" customHeight="1">
      <c r="B54" s="212"/>
      <c r="F54" s="212"/>
    </row>
    <row r="55" spans="1:64" ht="15.75" customHeight="1">
      <c r="B55" s="212"/>
      <c r="F55" s="216"/>
    </row>
    <row r="56" spans="1:64" ht="15.75" customHeight="1">
      <c r="B56" s="212"/>
      <c r="F56" s="212"/>
    </row>
    <row r="57" spans="1:64" ht="15.75" customHeight="1">
      <c r="B57" s="212"/>
      <c r="F57" s="212"/>
    </row>
    <row r="58" spans="1:64" ht="15.75" customHeight="1">
      <c r="B58" s="212"/>
      <c r="F58" s="212"/>
    </row>
    <row r="59" spans="1:64" ht="15.75" customHeight="1">
      <c r="B59" s="212"/>
      <c r="F59" s="212"/>
    </row>
    <row r="60" spans="1:64" ht="15.75" customHeight="1">
      <c r="B60" s="212"/>
      <c r="F60" s="212"/>
    </row>
    <row r="61" spans="1:64" ht="15.75" customHeight="1">
      <c r="B61" s="212"/>
      <c r="F61" s="212"/>
    </row>
    <row r="62" spans="1:64" ht="15.75" customHeight="1">
      <c r="B62" s="212"/>
      <c r="F62" s="212"/>
    </row>
    <row r="63" spans="1:64" ht="15.75" customHeight="1">
      <c r="B63" s="212"/>
      <c r="F63" s="212"/>
    </row>
    <row r="64" spans="1:64" ht="15.75" customHeight="1">
      <c r="B64" s="212"/>
      <c r="F64" s="212"/>
    </row>
    <row r="65" spans="2:6" ht="15.75" customHeight="1">
      <c r="B65" s="212"/>
      <c r="F65" s="212"/>
    </row>
    <row r="66" spans="2:6" ht="15.75" customHeight="1">
      <c r="B66" s="212"/>
      <c r="F66" s="212"/>
    </row>
    <row r="67" spans="2:6" ht="15.75" customHeight="1">
      <c r="B67" s="212"/>
      <c r="F67" s="212"/>
    </row>
    <row r="68" spans="2:6" ht="15.75" customHeight="1">
      <c r="B68" s="212"/>
      <c r="F68" s="212"/>
    </row>
    <row r="69" spans="2:6" ht="15.75" customHeight="1">
      <c r="B69" s="212"/>
      <c r="F69" s="212"/>
    </row>
    <row r="70" spans="2:6" ht="15.75" customHeight="1">
      <c r="B70" s="212"/>
      <c r="F70" s="212"/>
    </row>
    <row r="71" spans="2:6" ht="15.75" customHeight="1">
      <c r="B71" s="212"/>
      <c r="F71" s="212"/>
    </row>
    <row r="72" spans="2:6" ht="15.75" customHeight="1">
      <c r="B72" s="212"/>
      <c r="F72" s="212"/>
    </row>
  </sheetData>
  <mergeCells count="39">
    <mergeCell ref="I18:I19"/>
    <mergeCell ref="V22:W22"/>
    <mergeCell ref="A2:D2"/>
    <mergeCell ref="A4:A6"/>
    <mergeCell ref="I4:I6"/>
    <mergeCell ref="A7:A8"/>
    <mergeCell ref="I7:I8"/>
    <mergeCell ref="A9:A10"/>
    <mergeCell ref="I9:I10"/>
    <mergeCell ref="A20:A21"/>
    <mergeCell ref="A11:A13"/>
    <mergeCell ref="I11:I13"/>
    <mergeCell ref="A14:A17"/>
    <mergeCell ref="I14:I17"/>
    <mergeCell ref="A18:A19"/>
    <mergeCell ref="I20:I21"/>
    <mergeCell ref="A30:A31"/>
    <mergeCell ref="I30:I31"/>
    <mergeCell ref="X22:AA22"/>
    <mergeCell ref="A24:A26"/>
    <mergeCell ref="I24:I26"/>
    <mergeCell ref="A22:A23"/>
    <mergeCell ref="I22:I23"/>
    <mergeCell ref="A27:A29"/>
    <mergeCell ref="I27:I29"/>
    <mergeCell ref="A47:A49"/>
    <mergeCell ref="I47:I49"/>
    <mergeCell ref="A37:A38"/>
    <mergeCell ref="I37:I38"/>
    <mergeCell ref="A39:A41"/>
    <mergeCell ref="I39:I41"/>
    <mergeCell ref="A42:A44"/>
    <mergeCell ref="I42:I44"/>
    <mergeCell ref="A32:A34"/>
    <mergeCell ref="I32:I34"/>
    <mergeCell ref="A45:A46"/>
    <mergeCell ref="I45:I46"/>
    <mergeCell ref="A35:A36"/>
    <mergeCell ref="I35:I36"/>
  </mergeCells>
  <phoneticPr fontId="118" type="noConversion"/>
  <printOptions horizontalCentered="1"/>
  <pageMargins left="0.15722222626209259" right="0.27541667222976685" top="0.43291667103767395" bottom="0.27541667222976685" header="0.35430556535720825" footer="0"/>
  <pageSetup paperSize="9" scale="98" orientation="portrait" r:id="rId1"/>
  <headerFooter>
    <oddFooter>&amp;C&amp;"돋움,Regular"-8-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1193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20</vt:i4>
      </vt:variant>
      <vt:variant>
        <vt:lpstr>이름 지정된 범위</vt:lpstr>
      </vt:variant>
      <vt:variant>
        <vt:i4>4</vt:i4>
      </vt:variant>
    </vt:vector>
  </HeadingPairs>
  <TitlesOfParts>
    <vt:vector size="24" baseType="lpstr">
      <vt:lpstr>VXXXX</vt:lpstr>
      <vt:lpstr>겉표지</vt:lpstr>
      <vt:lpstr>부과내역(부과총괄표)2페이지</vt:lpstr>
      <vt:lpstr>경비비, 청소비3페이지</vt:lpstr>
      <vt:lpstr>소독비, 승강기유지비,소방시설점검비4페이지</vt:lpstr>
      <vt:lpstr>수선유지비, 장기수선충당금5페이지</vt:lpstr>
      <vt:lpstr>위탁수수료, 화재보험료, 폐기물수수료, 대표회의운영비</vt:lpstr>
      <vt:lpstr>부과내역(수도 및 전기)7페이지</vt:lpstr>
      <vt:lpstr>부과내역(승강기전기료)8페이지</vt:lpstr>
      <vt:lpstr>관리비차감, 일자리안정자금차감 9페이지</vt:lpstr>
      <vt:lpstr>부과내역서 (예금현황)10페이지</vt:lpstr>
      <vt:lpstr>부과내역서(관리외수익현황)11페이지</vt:lpstr>
      <vt:lpstr>부과내역서(수익기금4)12페이지</vt:lpstr>
      <vt:lpstr>승강기 사용료 변동사항</vt:lpstr>
      <vt:lpstr>매월소장님 보고(인쇄안함)</vt:lpstr>
      <vt:lpstr>미납집계표</vt:lpstr>
      <vt:lpstr>대표회의보고용(인쇄안함)</vt:lpstr>
      <vt:lpstr>인쇄안함-체납세대변경</vt:lpstr>
      <vt:lpstr>장충 이자조사표</vt:lpstr>
      <vt:lpstr>Sheet3</vt:lpstr>
      <vt:lpstr>겉표지!Print_Area</vt:lpstr>
      <vt:lpstr>'대표회의보고용(인쇄안함)'!Print_Area</vt:lpstr>
      <vt:lpstr>'부과내역(부과총괄표)2페이지'!Print_Area</vt:lpstr>
      <vt:lpstr>'부과내역(승강기전기료)8페이지'!Print_Area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 영</dc:creator>
  <cp:lastModifiedBy>K</cp:lastModifiedBy>
  <cp:revision>34</cp:revision>
  <cp:lastPrinted>2022-03-16T01:33:48Z</cp:lastPrinted>
  <dcterms:created xsi:type="dcterms:W3CDTF">2001-07-14T05:50:53Z</dcterms:created>
  <dcterms:modified xsi:type="dcterms:W3CDTF">2022-03-16T04:31:05Z</dcterms:modified>
  <cp:version>0906.0200.01</cp:version>
</cp:coreProperties>
</file>